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hidePivotFieldList="1"/>
  <mc:AlternateContent xmlns:mc="http://schemas.openxmlformats.org/markup-compatibility/2006">
    <mc:Choice Requires="x15">
      <x15ac:absPath xmlns:x15ac="http://schemas.microsoft.com/office/spreadsheetml/2010/11/ac" url="/Users/bradleybryant/Desktop/"/>
    </mc:Choice>
  </mc:AlternateContent>
  <xr:revisionPtr revIDLastSave="0" documentId="8_{0E8C7502-E205-BE49-8D4B-DA448B9FF6AB}" xr6:coauthVersionLast="47" xr6:coauthVersionMax="47" xr10:uidLastSave="{00000000-0000-0000-0000-000000000000}"/>
  <bookViews>
    <workbookView xWindow="0" yWindow="500" windowWidth="23240" windowHeight="14600" xr2:uid="{1BA954B8-0E15-4B9F-B701-39EBDE97B3F9}"/>
  </bookViews>
  <sheets>
    <sheet name="Retirement Account w. Inflation" sheetId="14" r:id="rId1"/>
    <sheet name="Retirement Account no inflation" sheetId="16" r:id="rId2"/>
    <sheet name="Problem Sheet (10%)" sheetId="1" r:id="rId3"/>
    <sheet name="15% Limit scenario" sheetId="19" r:id="rId4"/>
    <sheet name="20% Limit Scenario" sheetId="21" r:id="rId5"/>
    <sheet name="No Limit Scenario" sheetId="24" r:id="rId6"/>
    <sheet name="Sensitivity Report (IP)" sheetId="18" r:id="rId7"/>
    <sheet name="Answer Report (Initial Problem)" sheetId="25" r:id="rId8"/>
    <sheet name="Answer Report (15%)" sheetId="26" state="hidden" r:id="rId9"/>
    <sheet name="Answer Report (20%)" sheetId="27" state="hidden" r:id="rId10"/>
    <sheet name="Answer Report (No Lim)" sheetId="28" state="hidden" r:id="rId11"/>
    <sheet name="Stocks Data" sheetId="2" r:id="rId12"/>
    <sheet name="252 Day Average" sheetId="9" r:id="rId13"/>
    <sheet name="Pivot Table Adjusted Data" sheetId="12" r:id="rId14"/>
    <sheet name="10% 252 Day Average Returns" sheetId="13" r:id="rId15"/>
    <sheet name="No Lmt 252 Day Average Returns" sheetId="32" state="hidden" r:id="rId16"/>
    <sheet name="15% 252 Day Average Returns" sheetId="29" state="hidden" r:id="rId17"/>
    <sheet name="20% 252 Day Average Returns" sheetId="30" state="hidden" r:id="rId18"/>
    <sheet name="252 Day Average Returns 15%" sheetId="20" state="hidden" r:id="rId19"/>
    <sheet name="252 Day Average Returns 20%" sheetId="22" state="hidden" r:id="rId20"/>
    <sheet name="252 Day Average Returns No Cons" sheetId="23" state="hidden" r:id="rId21"/>
  </sheets>
  <definedNames>
    <definedName name="solver_adj" localSheetId="3" hidden="1">'15% Limit scenario'!$B$8:$B$47</definedName>
    <definedName name="solver_adj" localSheetId="4" hidden="1">'20% Limit Scenario'!$B$8:$B$47</definedName>
    <definedName name="solver_adj" localSheetId="5" hidden="1">'No Limit Scenario'!$B$8:$B$47</definedName>
    <definedName name="solver_adj" localSheetId="2" hidden="1">'Problem Sheet (10%)'!$B$10:$B$49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2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2" hidden="1">1</definedName>
    <definedName name="solver_eng" localSheetId="14" hidden="1">1</definedName>
    <definedName name="solver_eng" localSheetId="16" hidden="1">1</definedName>
    <definedName name="solver_eng" localSheetId="3" hidden="1">1</definedName>
    <definedName name="solver_eng" localSheetId="17" hidden="1">1</definedName>
    <definedName name="solver_eng" localSheetId="4" hidden="1">1</definedName>
    <definedName name="solver_eng" localSheetId="18" hidden="1">1</definedName>
    <definedName name="solver_eng" localSheetId="19" hidden="1">1</definedName>
    <definedName name="solver_eng" localSheetId="20" hidden="1">1</definedName>
    <definedName name="solver_eng" localSheetId="5" hidden="1">1</definedName>
    <definedName name="solver_eng" localSheetId="15" hidden="1">1</definedName>
    <definedName name="solver_eng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2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2" hidden="1">2147483647</definedName>
    <definedName name="solver_lhs1" localSheetId="3" hidden="1">'15% Limit scenario'!$B$50</definedName>
    <definedName name="solver_lhs1" localSheetId="4" hidden="1">'20% Limit Scenario'!$B$50</definedName>
    <definedName name="solver_lhs1" localSheetId="5" hidden="1">'No Limit Scenario'!$B$50</definedName>
    <definedName name="solver_lhs1" localSheetId="2" hidden="1">'Problem Sheet (10%)'!$B$52</definedName>
    <definedName name="solver_lhs10" localSheetId="3" hidden="1">'15% Limit scenario'!$F$17</definedName>
    <definedName name="solver_lhs10" localSheetId="4" hidden="1">'20% Limit Scenario'!$F$17</definedName>
    <definedName name="solver_lhs10" localSheetId="5" hidden="1">'No Limit Scenario'!$F$9</definedName>
    <definedName name="solver_lhs10" localSheetId="2" hidden="1">'Problem Sheet (10%)'!$F$19</definedName>
    <definedName name="solver_lhs11" localSheetId="3" hidden="1">'15% Limit scenario'!$F$8</definedName>
    <definedName name="solver_lhs11" localSheetId="4" hidden="1">'20% Limit Scenario'!$F$8</definedName>
    <definedName name="solver_lhs11" localSheetId="5" hidden="1">'No Limit Scenario'!$F$9</definedName>
    <definedName name="solver_lhs11" localSheetId="2" hidden="1">'Problem Sheet (10%)'!$F$10</definedName>
    <definedName name="solver_lhs12" localSheetId="3" hidden="1">'15% Limit scenario'!$F$8:$F$17</definedName>
    <definedName name="solver_lhs12" localSheetId="4" hidden="1">'20% Limit Scenario'!$F$9</definedName>
    <definedName name="solver_lhs12" localSheetId="5" hidden="1">'No Limit Scenario'!$F$9</definedName>
    <definedName name="solver_lhs12" localSheetId="2" hidden="1">'Problem Sheet (10%)'!$F$11</definedName>
    <definedName name="solver_lhs13" localSheetId="3" hidden="1">'15% Limit scenario'!$F$9</definedName>
    <definedName name="solver_lhs13" localSheetId="4" hidden="1">'20% Limit Scenario'!$F$8:$F$17</definedName>
    <definedName name="solver_lhs13" localSheetId="5" hidden="1">'No Limit Scenario'!$F$9</definedName>
    <definedName name="solver_lhs13" localSheetId="2" hidden="1">'Problem Sheet (10%)'!$F$11</definedName>
    <definedName name="solver_lhs14" localSheetId="3" hidden="1">'15% Limit scenario'!$F$9</definedName>
    <definedName name="solver_lhs14" localSheetId="4" hidden="1">'20% Limit Scenario'!$F$9</definedName>
    <definedName name="solver_lhs14" localSheetId="5" hidden="1">'No Limit Scenario'!$F$9</definedName>
    <definedName name="solver_lhs2" localSheetId="3" hidden="1">'15% Limit scenario'!$E$22</definedName>
    <definedName name="solver_lhs2" localSheetId="4" hidden="1">'20% Limit Scenario'!$E$22</definedName>
    <definedName name="solver_lhs2" localSheetId="5" hidden="1">'No Limit Scenario'!$B$8:$B$47</definedName>
    <definedName name="solver_lhs2" localSheetId="2" hidden="1">'Problem Sheet (10%)'!$E$24</definedName>
    <definedName name="solver_lhs3" localSheetId="3" hidden="1">'15% Limit scenario'!$F$10</definedName>
    <definedName name="solver_lhs3" localSheetId="4" hidden="1">'20% Limit Scenario'!$F$10</definedName>
    <definedName name="solver_lhs3" localSheetId="5" hidden="1">'No Limit Scenario'!$E$22</definedName>
    <definedName name="solver_lhs3" localSheetId="2" hidden="1">'Problem Sheet (10%)'!$F$12</definedName>
    <definedName name="solver_lhs4" localSheetId="3" hidden="1">'15% Limit scenario'!$F$11</definedName>
    <definedName name="solver_lhs4" localSheetId="4" hidden="1">'20% Limit Scenario'!$F$11</definedName>
    <definedName name="solver_lhs4" localSheetId="5" hidden="1">'No Limit Scenario'!$F$8:$F$17</definedName>
    <definedName name="solver_lhs4" localSheetId="2" hidden="1">'Problem Sheet (10%)'!$F$13</definedName>
    <definedName name="solver_lhs5" localSheetId="3" hidden="1">'15% Limit scenario'!$F$12</definedName>
    <definedName name="solver_lhs5" localSheetId="4" hidden="1">'20% Limit Scenario'!$F$12</definedName>
    <definedName name="solver_lhs5" localSheetId="5" hidden="1">'No Limit Scenario'!$F$9</definedName>
    <definedName name="solver_lhs5" localSheetId="2" hidden="1">'Problem Sheet (10%)'!$F$14</definedName>
    <definedName name="solver_lhs6" localSheetId="3" hidden="1">'15% Limit scenario'!$F$13</definedName>
    <definedName name="solver_lhs6" localSheetId="4" hidden="1">'20% Limit Scenario'!$F$13</definedName>
    <definedName name="solver_lhs6" localSheetId="5" hidden="1">'No Limit Scenario'!$F$9</definedName>
    <definedName name="solver_lhs6" localSheetId="2" hidden="1">'Problem Sheet (10%)'!$F$15</definedName>
    <definedName name="solver_lhs7" localSheetId="3" hidden="1">'15% Limit scenario'!$F$14</definedName>
    <definedName name="solver_lhs7" localSheetId="4" hidden="1">'20% Limit Scenario'!$F$14</definedName>
    <definedName name="solver_lhs7" localSheetId="5" hidden="1">'No Limit Scenario'!$F$9</definedName>
    <definedName name="solver_lhs7" localSheetId="2" hidden="1">'Problem Sheet (10%)'!$F$16</definedName>
    <definedName name="solver_lhs8" localSheetId="3" hidden="1">'15% Limit scenario'!$F$15</definedName>
    <definedName name="solver_lhs8" localSheetId="4" hidden="1">'20% Limit Scenario'!$F$15</definedName>
    <definedName name="solver_lhs8" localSheetId="5" hidden="1">'No Limit Scenario'!$F$9</definedName>
    <definedName name="solver_lhs8" localSheetId="2" hidden="1">'Problem Sheet (10%)'!$F$17</definedName>
    <definedName name="solver_lhs9" localSheetId="3" hidden="1">'15% Limit scenario'!$F$16</definedName>
    <definedName name="solver_lhs9" localSheetId="4" hidden="1">'20% Limit Scenario'!$F$16</definedName>
    <definedName name="solver_lhs9" localSheetId="5" hidden="1">'No Limit Scenario'!$F$9</definedName>
    <definedName name="solver_lhs9" localSheetId="2" hidden="1">'Problem Sheet (10%)'!$F$18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2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2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2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2" hidden="1">2</definedName>
    <definedName name="solver_neg" localSheetId="14" hidden="1">1</definedName>
    <definedName name="solver_neg" localSheetId="16" hidden="1">1</definedName>
    <definedName name="solver_neg" localSheetId="3" hidden="1">1</definedName>
    <definedName name="solver_neg" localSheetId="17" hidden="1">1</definedName>
    <definedName name="solver_neg" localSheetId="4" hidden="1">1</definedName>
    <definedName name="solver_neg" localSheetId="18" hidden="1">1</definedName>
    <definedName name="solver_neg" localSheetId="19" hidden="1">1</definedName>
    <definedName name="solver_neg" localSheetId="20" hidden="1">1</definedName>
    <definedName name="solver_neg" localSheetId="5" hidden="1">2</definedName>
    <definedName name="solver_neg" localSheetId="15" hidden="1">1</definedName>
    <definedName name="solver_neg" localSheetId="2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2" hidden="1">2147483647</definedName>
    <definedName name="solver_num" localSheetId="14" hidden="1">0</definedName>
    <definedName name="solver_num" localSheetId="16" hidden="1">0</definedName>
    <definedName name="solver_num" localSheetId="3" hidden="1">13</definedName>
    <definedName name="solver_num" localSheetId="17" hidden="1">0</definedName>
    <definedName name="solver_num" localSheetId="4" hidden="1">12</definedName>
    <definedName name="solver_num" localSheetId="18" hidden="1">0</definedName>
    <definedName name="solver_num" localSheetId="19" hidden="1">0</definedName>
    <definedName name="solver_num" localSheetId="20" hidden="1">0</definedName>
    <definedName name="solver_num" localSheetId="5" hidden="1">3</definedName>
    <definedName name="solver_num" localSheetId="15" hidden="1">0</definedName>
    <definedName name="solver_num" localSheetId="2" hidden="1">12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2" hidden="1">1</definedName>
    <definedName name="solver_opt" localSheetId="14" hidden="1">'10% 252 Day Average Returns'!$B$19</definedName>
    <definedName name="solver_opt" localSheetId="16" hidden="1">'15% 252 Day Average Returns'!$B$19</definedName>
    <definedName name="solver_opt" localSheetId="3" hidden="1">'15% Limit scenario'!$E$27</definedName>
    <definedName name="solver_opt" localSheetId="17" hidden="1">'20% 252 Day Average Returns'!$B$19</definedName>
    <definedName name="solver_opt" localSheetId="4" hidden="1">'20% Limit Scenario'!$E$27</definedName>
    <definedName name="solver_opt" localSheetId="18" hidden="1">'252 Day Average Returns 15%'!$B$19</definedName>
    <definedName name="solver_opt" localSheetId="19" hidden="1">'252 Day Average Returns 20%'!$B$19</definedName>
    <definedName name="solver_opt" localSheetId="20" hidden="1">'252 Day Average Returns No Cons'!$B$19</definedName>
    <definedName name="solver_opt" localSheetId="5" hidden="1">'No Limit Scenario'!$E$27</definedName>
    <definedName name="solver_opt" localSheetId="15" hidden="1">'No Lmt 252 Day Average Returns'!$B$19</definedName>
    <definedName name="solver_opt" localSheetId="2" hidden="1">'Problem Sheet (10%)'!$E$29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2" hidden="1">0.000001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2" hidden="1">1</definedName>
    <definedName name="solver_rel1" localSheetId="3" hidden="1">2</definedName>
    <definedName name="solver_rel1" localSheetId="4" hidden="1">2</definedName>
    <definedName name="solver_rel1" localSheetId="5" hidden="1">2</definedName>
    <definedName name="solver_rel1" localSheetId="2" hidden="1">2</definedName>
    <definedName name="solver_rel10" localSheetId="3" hidden="1">1</definedName>
    <definedName name="solver_rel10" localSheetId="4" hidden="1">1</definedName>
    <definedName name="solver_rel10" localSheetId="5" hidden="1">1</definedName>
    <definedName name="solver_rel10" localSheetId="2" hidden="1">1</definedName>
    <definedName name="solver_rel11" localSheetId="3" hidden="1">1</definedName>
    <definedName name="solver_rel11" localSheetId="4" hidden="1">1</definedName>
    <definedName name="solver_rel11" localSheetId="5" hidden="1">1</definedName>
    <definedName name="solver_rel11" localSheetId="2" hidden="1">1</definedName>
    <definedName name="solver_rel12" localSheetId="3" hidden="1">3</definedName>
    <definedName name="solver_rel12" localSheetId="4" hidden="1">1</definedName>
    <definedName name="solver_rel12" localSheetId="5" hidden="1">1</definedName>
    <definedName name="solver_rel12" localSheetId="2" hidden="1">1</definedName>
    <definedName name="solver_rel13" localSheetId="3" hidden="1">1</definedName>
    <definedName name="solver_rel13" localSheetId="4" hidden="1">3</definedName>
    <definedName name="solver_rel13" localSheetId="5" hidden="1">1</definedName>
    <definedName name="solver_rel13" localSheetId="2" hidden="1">1</definedName>
    <definedName name="solver_rel14" localSheetId="3" hidden="1">1</definedName>
    <definedName name="solver_rel14" localSheetId="4" hidden="1">1</definedName>
    <definedName name="solver_rel14" localSheetId="5" hidden="1">1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2" hidden="1">3</definedName>
    <definedName name="solver_rel3" localSheetId="3" hidden="1">1</definedName>
    <definedName name="solver_rel3" localSheetId="4" hidden="1">1</definedName>
    <definedName name="solver_rel3" localSheetId="5" hidden="1">3</definedName>
    <definedName name="solver_rel3" localSheetId="2" hidden="1">1</definedName>
    <definedName name="solver_rel4" localSheetId="3" hidden="1">1</definedName>
    <definedName name="solver_rel4" localSheetId="4" hidden="1">1</definedName>
    <definedName name="solver_rel4" localSheetId="5" hidden="1">1</definedName>
    <definedName name="solver_rel4" localSheetId="2" hidden="1">1</definedName>
    <definedName name="solver_rel5" localSheetId="3" hidden="1">1</definedName>
    <definedName name="solver_rel5" localSheetId="4" hidden="1">1</definedName>
    <definedName name="solver_rel5" localSheetId="5" hidden="1">1</definedName>
    <definedName name="solver_rel5" localSheetId="2" hidden="1">1</definedName>
    <definedName name="solver_rel6" localSheetId="3" hidden="1">1</definedName>
    <definedName name="solver_rel6" localSheetId="4" hidden="1">1</definedName>
    <definedName name="solver_rel6" localSheetId="5" hidden="1">1</definedName>
    <definedName name="solver_rel6" localSheetId="2" hidden="1">1</definedName>
    <definedName name="solver_rel7" localSheetId="3" hidden="1">1</definedName>
    <definedName name="solver_rel7" localSheetId="4" hidden="1">1</definedName>
    <definedName name="solver_rel7" localSheetId="5" hidden="1">1</definedName>
    <definedName name="solver_rel7" localSheetId="2" hidden="1">1</definedName>
    <definedName name="solver_rel8" localSheetId="3" hidden="1">1</definedName>
    <definedName name="solver_rel8" localSheetId="4" hidden="1">1</definedName>
    <definedName name="solver_rel8" localSheetId="5" hidden="1">1</definedName>
    <definedName name="solver_rel8" localSheetId="2" hidden="1">1</definedName>
    <definedName name="solver_rel9" localSheetId="3" hidden="1">1</definedName>
    <definedName name="solver_rel9" localSheetId="4" hidden="1">1</definedName>
    <definedName name="solver_rel9" localSheetId="5" hidden="1">1</definedName>
    <definedName name="solver_rel9" localSheetId="2" hidden="1">1</definedName>
    <definedName name="solver_rhs1" localSheetId="3" hidden="1">1</definedName>
    <definedName name="solver_rhs1" localSheetId="4" hidden="1">1</definedName>
    <definedName name="solver_rhs1" localSheetId="5" hidden="1">1</definedName>
    <definedName name="solver_rhs1" localSheetId="2" hidden="1">1</definedName>
    <definedName name="solver_rhs10" localSheetId="3" hidden="1">0.15</definedName>
    <definedName name="solver_rhs10" localSheetId="4" hidden="1">0.2</definedName>
    <definedName name="solver_rhs10" localSheetId="5" hidden="1">1</definedName>
    <definedName name="solver_rhs10" localSheetId="2" hidden="1">0.1</definedName>
    <definedName name="solver_rhs11" localSheetId="3" hidden="1">0.15</definedName>
    <definedName name="solver_rhs11" localSheetId="4" hidden="1">0.2</definedName>
    <definedName name="solver_rhs11" localSheetId="5" hidden="1">1</definedName>
    <definedName name="solver_rhs11" localSheetId="2" hidden="1">0.1</definedName>
    <definedName name="solver_rhs12" localSheetId="3" hidden="1">0.05</definedName>
    <definedName name="solver_rhs12" localSheetId="4" hidden="1">0.2</definedName>
    <definedName name="solver_rhs12" localSheetId="5" hidden="1">1</definedName>
    <definedName name="solver_rhs12" localSheetId="2" hidden="1">0.1</definedName>
    <definedName name="solver_rhs13" localSheetId="3" hidden="1">0.15</definedName>
    <definedName name="solver_rhs13" localSheetId="4" hidden="1">0</definedName>
    <definedName name="solver_rhs13" localSheetId="5" hidden="1">0.2</definedName>
    <definedName name="solver_rhs13" localSheetId="2" hidden="1">0.1</definedName>
    <definedName name="solver_rhs14" localSheetId="3" hidden="1">0.15</definedName>
    <definedName name="solver_rhs14" localSheetId="4" hidden="1">0.2</definedName>
    <definedName name="solver_rhs14" localSheetId="5" hidden="1">0.15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2" localSheetId="2" hidden="1">0</definedName>
    <definedName name="solver_rhs3" localSheetId="3" hidden="1">0.15</definedName>
    <definedName name="solver_rhs3" localSheetId="4" hidden="1">0.2</definedName>
    <definedName name="solver_rhs3" localSheetId="5" hidden="1">0</definedName>
    <definedName name="solver_rhs3" localSheetId="2" hidden="1">0.1</definedName>
    <definedName name="solver_rhs4" localSheetId="3" hidden="1">0.15</definedName>
    <definedName name="solver_rhs4" localSheetId="4" hidden="1">0.2</definedName>
    <definedName name="solver_rhs4" localSheetId="5" hidden="1">0.2</definedName>
    <definedName name="solver_rhs4" localSheetId="2" hidden="1">0.1</definedName>
    <definedName name="solver_rhs5" localSheetId="3" hidden="1">0.15</definedName>
    <definedName name="solver_rhs5" localSheetId="4" hidden="1">0.2</definedName>
    <definedName name="solver_rhs5" localSheetId="5" hidden="1">1</definedName>
    <definedName name="solver_rhs5" localSheetId="2" hidden="1">0.1</definedName>
    <definedName name="solver_rhs6" localSheetId="3" hidden="1">0.15</definedName>
    <definedName name="solver_rhs6" localSheetId="4" hidden="1">0.2</definedName>
    <definedName name="solver_rhs6" localSheetId="5" hidden="1">1</definedName>
    <definedName name="solver_rhs6" localSheetId="2" hidden="1">0.1</definedName>
    <definedName name="solver_rhs7" localSheetId="3" hidden="1">0.15</definedName>
    <definedName name="solver_rhs7" localSheetId="4" hidden="1">0.2</definedName>
    <definedName name="solver_rhs7" localSheetId="5" hidden="1">1</definedName>
    <definedName name="solver_rhs7" localSheetId="2" hidden="1">0.1</definedName>
    <definedName name="solver_rhs8" localSheetId="3" hidden="1">0.15</definedName>
    <definedName name="solver_rhs8" localSheetId="4" hidden="1">0.2</definedName>
    <definedName name="solver_rhs8" localSheetId="5" hidden="1">1</definedName>
    <definedName name="solver_rhs8" localSheetId="2" hidden="1">0.1</definedName>
    <definedName name="solver_rhs9" localSheetId="3" hidden="1">0.15</definedName>
    <definedName name="solver_rhs9" localSheetId="4" hidden="1">0.2</definedName>
    <definedName name="solver_rhs9" localSheetId="5" hidden="1">1</definedName>
    <definedName name="solver_rhs9" localSheetId="2" hidden="1">0.1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2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2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2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2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2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2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2" hidden="1">0.01</definedName>
    <definedName name="solver_typ" localSheetId="14" hidden="1">1</definedName>
    <definedName name="solver_typ" localSheetId="16" hidden="1">1</definedName>
    <definedName name="solver_typ" localSheetId="3" hidden="1">1</definedName>
    <definedName name="solver_typ" localSheetId="17" hidden="1">1</definedName>
    <definedName name="solver_typ" localSheetId="4" hidden="1">1</definedName>
    <definedName name="solver_typ" localSheetId="18" hidden="1">1</definedName>
    <definedName name="solver_typ" localSheetId="19" hidden="1">1</definedName>
    <definedName name="solver_typ" localSheetId="20" hidden="1">1</definedName>
    <definedName name="solver_typ" localSheetId="5" hidden="1">1</definedName>
    <definedName name="solver_typ" localSheetId="15" hidden="1">1</definedName>
    <definedName name="solver_typ" localSheetId="2" hidden="1">1</definedName>
    <definedName name="solver_val" localSheetId="14" hidden="1">0</definedName>
    <definedName name="solver_val" localSheetId="16" hidden="1">0</definedName>
    <definedName name="solver_val" localSheetId="3" hidden="1">0</definedName>
    <definedName name="solver_val" localSheetId="17" hidden="1">0</definedName>
    <definedName name="solver_val" localSheetId="4" hidden="1">0</definedName>
    <definedName name="solver_val" localSheetId="18" hidden="1">0</definedName>
    <definedName name="solver_val" localSheetId="19" hidden="1">0</definedName>
    <definedName name="solver_val" localSheetId="20" hidden="1">0</definedName>
    <definedName name="solver_val" localSheetId="5" hidden="1">0</definedName>
    <definedName name="solver_val" localSheetId="15" hidden="1">0</definedName>
    <definedName name="solver_val" localSheetId="2" hidden="1">0</definedName>
    <definedName name="solver_ver" localSheetId="14" hidden="1">3</definedName>
    <definedName name="solver_ver" localSheetId="16" hidden="1">3</definedName>
    <definedName name="solver_ver" localSheetId="3" hidden="1">3</definedName>
    <definedName name="solver_ver" localSheetId="17" hidden="1">3</definedName>
    <definedName name="solver_ver" localSheetId="4" hidden="1">3</definedName>
    <definedName name="solver_ver" localSheetId="18" hidden="1">3</definedName>
    <definedName name="solver_ver" localSheetId="19" hidden="1">3</definedName>
    <definedName name="solver_ver" localSheetId="20" hidden="1">3</definedName>
    <definedName name="solver_ver" localSheetId="5" hidden="1">3</definedName>
    <definedName name="solver_ver" localSheetId="15" hidden="1">3</definedName>
    <definedName name="solver_ver" localSheetId="2" hidden="1">3</definedName>
  </definedNames>
  <calcPr calcId="191028"/>
  <pivotCaches>
    <pivotCache cacheId="0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0" i="16" l="1"/>
  <c r="J50" i="14"/>
  <c r="F18" i="21"/>
  <c r="B50" i="21"/>
  <c r="E22" i="1"/>
  <c r="H3" i="1"/>
  <c r="I1" i="14" s="1"/>
  <c r="I25" i="32"/>
  <c r="B25" i="32" s="1" a="1"/>
  <c r="B25" i="32" s="1"/>
  <c r="K27" i="32"/>
  <c r="B27" i="32" s="1" a="1"/>
  <c r="B27" i="32" s="1"/>
  <c r="AQ59" i="32"/>
  <c r="B59" i="32" s="1" a="1"/>
  <c r="B59" i="32" s="1"/>
  <c r="O13" i="32"/>
  <c r="P13" i="32"/>
  <c r="X13" i="32"/>
  <c r="AF13" i="32"/>
  <c r="G14" i="32"/>
  <c r="O14" i="32"/>
  <c r="S14" i="32"/>
  <c r="V14" i="32"/>
  <c r="W14" i="32"/>
  <c r="AI14" i="32"/>
  <c r="AL14" i="32"/>
  <c r="AM14" i="32"/>
  <c r="B15" i="32"/>
  <c r="C15" i="32"/>
  <c r="D15" i="32"/>
  <c r="E15" i="32"/>
  <c r="F15" i="32"/>
  <c r="G15" i="32"/>
  <c r="H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W15" i="32"/>
  <c r="X15" i="32"/>
  <c r="Y15" i="32"/>
  <c r="Z15" i="32"/>
  <c r="AA15" i="32"/>
  <c r="AB15" i="32"/>
  <c r="AC15" i="32"/>
  <c r="AD15" i="32"/>
  <c r="AE15" i="32"/>
  <c r="AF15" i="32"/>
  <c r="AG15" i="32"/>
  <c r="AH15" i="32"/>
  <c r="AI15" i="32"/>
  <c r="AJ15" i="32"/>
  <c r="AK15" i="32"/>
  <c r="AL15" i="32"/>
  <c r="AM15" i="32"/>
  <c r="AN15" i="32"/>
  <c r="AO15" i="32"/>
  <c r="AP15" i="32"/>
  <c r="B3" i="32"/>
  <c r="B13" i="32" s="1"/>
  <c r="C3" i="32"/>
  <c r="E21" i="32" s="1"/>
  <c r="B21" i="32" s="1" a="1"/>
  <c r="B21" i="32" s="1"/>
  <c r="D3" i="32"/>
  <c r="F22" i="32" s="1"/>
  <c r="B22" i="32" s="1" a="1"/>
  <c r="B22" i="32" s="1"/>
  <c r="E3" i="32"/>
  <c r="G23" i="32" s="1"/>
  <c r="B23" i="32" s="1" a="1"/>
  <c r="B23" i="32" s="1"/>
  <c r="F3" i="32"/>
  <c r="G3" i="32"/>
  <c r="H3" i="32"/>
  <c r="H14" i="32" s="1"/>
  <c r="I3" i="32"/>
  <c r="I13" i="32" s="1"/>
  <c r="J3" i="32"/>
  <c r="L28" i="32" s="1"/>
  <c r="B28" i="32" s="1" a="1"/>
  <c r="B28" i="32" s="1"/>
  <c r="K3" i="32"/>
  <c r="K13" i="32" s="1"/>
  <c r="L3" i="32"/>
  <c r="L14" i="32" s="1"/>
  <c r="M3" i="32"/>
  <c r="M13" i="32" s="1"/>
  <c r="N3" i="32"/>
  <c r="O3" i="32"/>
  <c r="Q33" i="32" s="1"/>
  <c r="B33" i="32" s="1" a="1"/>
  <c r="B33" i="32" s="1"/>
  <c r="P3" i="32"/>
  <c r="P14" i="32" s="1"/>
  <c r="Q3" i="32"/>
  <c r="Q14" i="32" s="1"/>
  <c r="R3" i="32"/>
  <c r="T36" i="32" s="1"/>
  <c r="B36" i="32" s="1" a="1"/>
  <c r="B36" i="32" s="1"/>
  <c r="S3" i="32"/>
  <c r="U37" i="32" s="1"/>
  <c r="B37" i="32" s="1" a="1"/>
  <c r="B37" i="32" s="1"/>
  <c r="T3" i="32"/>
  <c r="V38" i="32" s="1"/>
  <c r="B38" i="32" s="1" a="1"/>
  <c r="B38" i="32" s="1"/>
  <c r="U3" i="32"/>
  <c r="U14" i="32" s="1"/>
  <c r="V3" i="32"/>
  <c r="W3" i="32"/>
  <c r="X3" i="32"/>
  <c r="X14" i="32" s="1"/>
  <c r="Y3" i="32"/>
  <c r="Y13" i="32" s="1"/>
  <c r="Z3" i="32"/>
  <c r="AB44" i="32" s="1"/>
  <c r="B44" i="32" s="1" a="1"/>
  <c r="B44" i="32" s="1"/>
  <c r="AA3" i="32"/>
  <c r="AA13" i="32" s="1"/>
  <c r="AB3" i="32"/>
  <c r="AB14" i="32" s="1"/>
  <c r="AC3" i="32"/>
  <c r="AC13" i="32" s="1"/>
  <c r="AD3" i="32"/>
  <c r="AE3" i="32"/>
  <c r="AG49" i="32" s="1"/>
  <c r="B49" i="32" s="1" a="1"/>
  <c r="B49" i="32" s="1"/>
  <c r="AF3" i="32"/>
  <c r="AF14" i="32" s="1"/>
  <c r="AG3" i="32"/>
  <c r="AG14" i="32" s="1"/>
  <c r="AH3" i="32"/>
  <c r="AJ52" i="32" s="1"/>
  <c r="B52" i="32" s="1" a="1"/>
  <c r="B52" i="32" s="1"/>
  <c r="AI3" i="32"/>
  <c r="AK53" i="32" s="1"/>
  <c r="B53" i="32" s="1" a="1"/>
  <c r="B53" i="32" s="1"/>
  <c r="AJ3" i="32"/>
  <c r="AL54" i="32" s="1"/>
  <c r="B54" i="32" s="1" a="1"/>
  <c r="B54" i="32" s="1"/>
  <c r="AK3" i="32"/>
  <c r="AK14" i="32" s="1"/>
  <c r="AL3" i="32"/>
  <c r="AM3" i="32"/>
  <c r="AN3" i="32"/>
  <c r="AN14" i="32" s="1"/>
  <c r="AO3" i="32"/>
  <c r="AO13" i="32" s="1"/>
  <c r="AP3" i="32"/>
  <c r="AR60" i="32" s="1"/>
  <c r="B60" i="32" s="1" a="1"/>
  <c r="B60" i="32" s="1"/>
  <c r="B4" i="32"/>
  <c r="B14" i="32" s="1"/>
  <c r="C4" i="32"/>
  <c r="D4" i="32"/>
  <c r="E4" i="32"/>
  <c r="F4" i="32"/>
  <c r="H24" i="32" s="1"/>
  <c r="B24" i="32" s="1" a="1"/>
  <c r="B24" i="32" s="1"/>
  <c r="G4" i="32"/>
  <c r="G13" i="32" s="1"/>
  <c r="H4" i="32"/>
  <c r="J26" i="32" s="1"/>
  <c r="B26" i="32" s="1" a="1"/>
  <c r="B26" i="32" s="1"/>
  <c r="I4" i="32"/>
  <c r="J4" i="32"/>
  <c r="J13" i="32" s="1"/>
  <c r="K4" i="32"/>
  <c r="L4" i="32"/>
  <c r="L13" i="32" s="1"/>
  <c r="M4" i="32"/>
  <c r="N4" i="32"/>
  <c r="O4" i="32"/>
  <c r="P4" i="32"/>
  <c r="Q4" i="32"/>
  <c r="R4" i="32"/>
  <c r="R14" i="32" s="1"/>
  <c r="S4" i="32"/>
  <c r="T4" i="32"/>
  <c r="U4" i="32"/>
  <c r="V4" i="32"/>
  <c r="X40" i="32" s="1"/>
  <c r="B40" i="32" s="1" a="1"/>
  <c r="B40" i="32" s="1"/>
  <c r="W4" i="32"/>
  <c r="W13" i="32" s="1"/>
  <c r="X4" i="32"/>
  <c r="Z42" i="32" s="1"/>
  <c r="B42" i="32" s="1" a="1"/>
  <c r="B42" i="32" s="1"/>
  <c r="Y4" i="32"/>
  <c r="Z4" i="32"/>
  <c r="Z13" i="32" s="1"/>
  <c r="AA4" i="32"/>
  <c r="AB4" i="32"/>
  <c r="AB13" i="32" s="1"/>
  <c r="AC4" i="32"/>
  <c r="AD4" i="32"/>
  <c r="AE4" i="32"/>
  <c r="AF4" i="32"/>
  <c r="AG4" i="32"/>
  <c r="AH4" i="32"/>
  <c r="AH14" i="32" s="1"/>
  <c r="AI4" i="32"/>
  <c r="AJ4" i="32"/>
  <c r="AK4" i="32"/>
  <c r="AL4" i="32"/>
  <c r="AN56" i="32" s="1"/>
  <c r="B56" i="32" s="1" a="1"/>
  <c r="B56" i="32" s="1"/>
  <c r="AM4" i="32"/>
  <c r="AM13" i="32" s="1"/>
  <c r="AN4" i="32"/>
  <c r="AP58" i="32" s="1"/>
  <c r="B58" i="32" s="1" a="1"/>
  <c r="B58" i="32" s="1"/>
  <c r="AO4" i="32"/>
  <c r="AP4" i="32"/>
  <c r="AP13" i="32" s="1"/>
  <c r="B5" i="32"/>
  <c r="C5" i="32"/>
  <c r="C14" i="32" s="1"/>
  <c r="D5" i="32"/>
  <c r="E5" i="32"/>
  <c r="F5" i="32"/>
  <c r="G5" i="32"/>
  <c r="H5" i="32"/>
  <c r="I5" i="32"/>
  <c r="J5" i="32"/>
  <c r="K5" i="32"/>
  <c r="M5" i="32"/>
  <c r="N5" i="32"/>
  <c r="P32" i="32" s="1"/>
  <c r="B32" i="32" s="1" a="1"/>
  <c r="B32" i="32" s="1"/>
  <c r="P5" i="32"/>
  <c r="Q5" i="32"/>
  <c r="R5" i="32"/>
  <c r="S5" i="32"/>
  <c r="T5" i="32"/>
  <c r="U5" i="32"/>
  <c r="V5" i="32"/>
  <c r="W5" i="32"/>
  <c r="X5" i="32"/>
  <c r="Y5" i="32"/>
  <c r="Z5" i="32"/>
  <c r="AA5" i="32"/>
  <c r="AB5" i="32"/>
  <c r="AC5" i="32"/>
  <c r="AD5" i="32"/>
  <c r="AE5" i="32"/>
  <c r="AF5" i="32"/>
  <c r="AG5" i="32"/>
  <c r="AH5" i="32"/>
  <c r="AI5" i="32"/>
  <c r="AJ5" i="32"/>
  <c r="AK5" i="32"/>
  <c r="AL5" i="32"/>
  <c r="AM5" i="32"/>
  <c r="AN5" i="32"/>
  <c r="AO5" i="32"/>
  <c r="AP5" i="32"/>
  <c r="B6" i="32"/>
  <c r="C6" i="32"/>
  <c r="D6" i="32"/>
  <c r="E6" i="32"/>
  <c r="F6" i="32"/>
  <c r="H6" i="32"/>
  <c r="I6" i="32"/>
  <c r="J6" i="32"/>
  <c r="K6" i="32"/>
  <c r="M6" i="32"/>
  <c r="N6" i="32"/>
  <c r="N13" i="32" s="1"/>
  <c r="P6" i="32"/>
  <c r="Q6" i="32"/>
  <c r="R6" i="32"/>
  <c r="S6" i="32"/>
  <c r="T6" i="32"/>
  <c r="U6" i="32"/>
  <c r="V6" i="32"/>
  <c r="W6" i="32"/>
  <c r="Y41" i="32" s="1"/>
  <c r="B41" i="32" s="1" a="1"/>
  <c r="B41" i="32" s="1"/>
  <c r="X6" i="32"/>
  <c r="Y6" i="32"/>
  <c r="Z6" i="32"/>
  <c r="AA6" i="32"/>
  <c r="AB6" i="32"/>
  <c r="AC6" i="32"/>
  <c r="AD6" i="32"/>
  <c r="AD13" i="32" s="1"/>
  <c r="AE6" i="32"/>
  <c r="AE13" i="32" s="1"/>
  <c r="AF6" i="32"/>
  <c r="AG6" i="32"/>
  <c r="AH6" i="32"/>
  <c r="AI6" i="32"/>
  <c r="AJ6" i="32"/>
  <c r="AK6" i="32"/>
  <c r="AL6" i="32"/>
  <c r="AM6" i="32"/>
  <c r="AO57" i="32" s="1"/>
  <c r="B57" i="32" s="1" a="1"/>
  <c r="B57" i="32" s="1"/>
  <c r="AN6" i="32"/>
  <c r="AO6" i="32"/>
  <c r="AP6" i="32"/>
  <c r="B7" i="32"/>
  <c r="C7" i="32"/>
  <c r="D7" i="32"/>
  <c r="E7" i="32"/>
  <c r="F7" i="32"/>
  <c r="F14" i="32" s="1"/>
  <c r="H7" i="32"/>
  <c r="I7" i="32"/>
  <c r="J7" i="32"/>
  <c r="K7" i="32"/>
  <c r="M7" i="32"/>
  <c r="N7" i="32"/>
  <c r="P7" i="32"/>
  <c r="Q7" i="32"/>
  <c r="R7" i="32"/>
  <c r="S7" i="32"/>
  <c r="T7" i="32"/>
  <c r="U7" i="32"/>
  <c r="V7" i="32"/>
  <c r="W7" i="32"/>
  <c r="X7" i="32"/>
  <c r="Y7" i="32"/>
  <c r="AA43" i="32" s="1"/>
  <c r="B43" i="32" s="1" a="1"/>
  <c r="B43" i="32" s="1"/>
  <c r="Z7" i="32"/>
  <c r="AA7" i="32"/>
  <c r="AB7" i="32"/>
  <c r="AC7" i="32"/>
  <c r="AD7" i="32"/>
  <c r="AE7" i="32"/>
  <c r="AF7" i="32"/>
  <c r="AG7" i="32"/>
  <c r="AH7" i="32"/>
  <c r="AI7" i="32"/>
  <c r="AJ7" i="32"/>
  <c r="AK7" i="32"/>
  <c r="AL7" i="32"/>
  <c r="AM7" i="32"/>
  <c r="AN7" i="32"/>
  <c r="AO7" i="32"/>
  <c r="AP7" i="32"/>
  <c r="B8" i="32"/>
  <c r="C8" i="32"/>
  <c r="D8" i="32"/>
  <c r="E8" i="32"/>
  <c r="F8" i="32"/>
  <c r="H8" i="32"/>
  <c r="J8" i="32"/>
  <c r="K8" i="32"/>
  <c r="M8" i="32"/>
  <c r="N8" i="32"/>
  <c r="P8" i="32"/>
  <c r="Q8" i="32"/>
  <c r="R8" i="32"/>
  <c r="S8" i="32"/>
  <c r="T8" i="32"/>
  <c r="U8" i="32"/>
  <c r="V8" i="32"/>
  <c r="W8" i="32"/>
  <c r="X8" i="32"/>
  <c r="Y8" i="32"/>
  <c r="Z8" i="32"/>
  <c r="AA8" i="32"/>
  <c r="AB8" i="32"/>
  <c r="AC8" i="32"/>
  <c r="AD8" i="32"/>
  <c r="AE8" i="32"/>
  <c r="AF8" i="32"/>
  <c r="AG8" i="32"/>
  <c r="AH8" i="32"/>
  <c r="AI8" i="32"/>
  <c r="AJ8" i="32"/>
  <c r="AK8" i="32"/>
  <c r="AL8" i="32"/>
  <c r="AM8" i="32"/>
  <c r="AN8" i="32"/>
  <c r="AO8" i="32"/>
  <c r="AP8" i="32"/>
  <c r="B9" i="32"/>
  <c r="C9" i="32"/>
  <c r="D9" i="32"/>
  <c r="E9" i="32"/>
  <c r="F9" i="32"/>
  <c r="H9" i="32"/>
  <c r="J9" i="32"/>
  <c r="K9" i="32"/>
  <c r="M9" i="32"/>
  <c r="N9" i="32"/>
  <c r="P9" i="32"/>
  <c r="Q9" i="32"/>
  <c r="R9" i="32"/>
  <c r="S9" i="32"/>
  <c r="T9" i="32"/>
  <c r="U9" i="32"/>
  <c r="V9" i="32"/>
  <c r="X9" i="32"/>
  <c r="Y9" i="32"/>
  <c r="AB9" i="32"/>
  <c r="AC9" i="32"/>
  <c r="AD9" i="32"/>
  <c r="AE9" i="32"/>
  <c r="AF9" i="32"/>
  <c r="AG9" i="32"/>
  <c r="AH9" i="32"/>
  <c r="AI9" i="32"/>
  <c r="AJ9" i="32"/>
  <c r="AK9" i="32"/>
  <c r="AL9" i="32"/>
  <c r="AM9" i="32"/>
  <c r="AN9" i="32"/>
  <c r="AO9" i="32"/>
  <c r="C11" i="24"/>
  <c r="B60" i="30" a="1"/>
  <c r="B60" i="30" s="1"/>
  <c r="B59" i="30" a="1"/>
  <c r="B59" i="30" s="1"/>
  <c r="B58" i="30" a="1"/>
  <c r="B58" i="30" s="1"/>
  <c r="B57" i="30" a="1"/>
  <c r="B57" i="30" s="1"/>
  <c r="B56" i="30" a="1"/>
  <c r="B56" i="30" s="1"/>
  <c r="B55" i="30" a="1"/>
  <c r="B55" i="30" s="1"/>
  <c r="B54" i="30" a="1"/>
  <c r="B54" i="30" s="1"/>
  <c r="B53" i="30" a="1"/>
  <c r="B53" i="30"/>
  <c r="B52" i="30" a="1"/>
  <c r="B52" i="30" s="1"/>
  <c r="B51" i="30" a="1"/>
  <c r="B51" i="30" s="1"/>
  <c r="B50" i="30" a="1"/>
  <c r="B50" i="30" s="1"/>
  <c r="B49" i="30" a="1"/>
  <c r="B49" i="30" s="1"/>
  <c r="B48" i="30" a="1"/>
  <c r="B48" i="30" s="1"/>
  <c r="B47" i="30" a="1"/>
  <c r="B47" i="30" s="1"/>
  <c r="B46" i="30" a="1"/>
  <c r="B46" i="30" s="1"/>
  <c r="B45" i="30" a="1"/>
  <c r="B45" i="30" s="1"/>
  <c r="B44" i="30" a="1"/>
  <c r="B44" i="30" s="1"/>
  <c r="B43" i="30" a="1"/>
  <c r="B43" i="30" s="1"/>
  <c r="B42" i="30" a="1"/>
  <c r="B42" i="30" s="1"/>
  <c r="B41" i="30" a="1"/>
  <c r="B41" i="30" s="1"/>
  <c r="B40" i="30" a="1"/>
  <c r="B40" i="30" s="1"/>
  <c r="B39" i="30" a="1"/>
  <c r="B39" i="30" s="1"/>
  <c r="B38" i="30" a="1"/>
  <c r="B38" i="30"/>
  <c r="B37" i="30" a="1"/>
  <c r="B37" i="30" s="1"/>
  <c r="B36" i="30" a="1"/>
  <c r="B36" i="30" s="1"/>
  <c r="B35" i="30" a="1"/>
  <c r="B35" i="30" s="1"/>
  <c r="B34" i="30" a="1"/>
  <c r="B34" i="30" s="1"/>
  <c r="B33" i="30" a="1"/>
  <c r="B33" i="30" s="1"/>
  <c r="B32" i="30" a="1"/>
  <c r="B32" i="30" s="1"/>
  <c r="B31" i="30" a="1"/>
  <c r="B31" i="30" s="1"/>
  <c r="B30" i="30" a="1"/>
  <c r="B30" i="30" s="1"/>
  <c r="B29" i="30" a="1"/>
  <c r="B29" i="30" s="1"/>
  <c r="B28" i="30" a="1"/>
  <c r="B28" i="30" s="1"/>
  <c r="B27" i="30" a="1"/>
  <c r="B27" i="30" s="1"/>
  <c r="B26" i="30" a="1"/>
  <c r="B26" i="30" s="1"/>
  <c r="B25" i="30" a="1"/>
  <c r="B25" i="30" s="1"/>
  <c r="B24" i="30" a="1"/>
  <c r="B24" i="30" s="1"/>
  <c r="B23" i="30" a="1"/>
  <c r="B23" i="30" s="1"/>
  <c r="B22" i="30" a="1"/>
  <c r="B22" i="30"/>
  <c r="B21" i="30" a="1"/>
  <c r="B21" i="30" s="1"/>
  <c r="B21" i="29" a="1"/>
  <c r="B21" i="29" s="1"/>
  <c r="B60" i="29" a="1"/>
  <c r="B60" i="29" s="1"/>
  <c r="B59" i="29" a="1"/>
  <c r="B59" i="29" s="1"/>
  <c r="B58" i="29" a="1"/>
  <c r="B58" i="29" s="1"/>
  <c r="B57" i="29" a="1"/>
  <c r="B57" i="29" s="1"/>
  <c r="B56" i="29" a="1"/>
  <c r="B56" i="29" s="1"/>
  <c r="B55" i="29" a="1"/>
  <c r="B55" i="29" s="1"/>
  <c r="B54" i="29" a="1"/>
  <c r="B54" i="29" s="1"/>
  <c r="B53" i="29" a="1"/>
  <c r="B53" i="29" s="1"/>
  <c r="B52" i="29" a="1"/>
  <c r="B52" i="29" s="1"/>
  <c r="B51" i="29" a="1"/>
  <c r="B51" i="29" s="1"/>
  <c r="B50" i="29" a="1"/>
  <c r="B50" i="29" s="1"/>
  <c r="B49" i="29" a="1"/>
  <c r="B49" i="29" s="1"/>
  <c r="B48" i="29" a="1"/>
  <c r="B48" i="29" s="1"/>
  <c r="B47" i="29" a="1"/>
  <c r="B47" i="29" s="1"/>
  <c r="B46" i="29" a="1"/>
  <c r="B46" i="29" s="1"/>
  <c r="B45" i="29" a="1"/>
  <c r="B45" i="29" s="1"/>
  <c r="B44" i="29" a="1"/>
  <c r="B44" i="29" s="1"/>
  <c r="B43" i="29" a="1"/>
  <c r="B43" i="29" s="1"/>
  <c r="B42" i="29" a="1"/>
  <c r="B42" i="29" s="1"/>
  <c r="B41" i="29" a="1"/>
  <c r="B41" i="29" s="1"/>
  <c r="B40" i="29" a="1"/>
  <c r="B40" i="29" s="1"/>
  <c r="B39" i="29" a="1"/>
  <c r="B39" i="29" s="1"/>
  <c r="B38" i="29" a="1"/>
  <c r="B38" i="29" s="1"/>
  <c r="B37" i="29" a="1"/>
  <c r="B37" i="29" s="1"/>
  <c r="B36" i="29" a="1"/>
  <c r="B36" i="29" s="1"/>
  <c r="B35" i="29" a="1"/>
  <c r="B35" i="29" s="1"/>
  <c r="B34" i="29" a="1"/>
  <c r="B34" i="29" s="1"/>
  <c r="B33" i="29" a="1"/>
  <c r="B33" i="29" s="1"/>
  <c r="B32" i="29" a="1"/>
  <c r="B32" i="29" s="1"/>
  <c r="B31" i="29" a="1"/>
  <c r="B31" i="29" s="1"/>
  <c r="B30" i="29" a="1"/>
  <c r="B30" i="29" s="1"/>
  <c r="B29" i="29" a="1"/>
  <c r="B29" i="29" s="1"/>
  <c r="B28" i="29" a="1"/>
  <c r="B28" i="29" s="1"/>
  <c r="B27" i="29" a="1"/>
  <c r="B27" i="29" s="1"/>
  <c r="B26" i="29" a="1"/>
  <c r="B26" i="29" s="1"/>
  <c r="B25" i="29" a="1"/>
  <c r="B25" i="29" s="1"/>
  <c r="B24" i="29" a="1"/>
  <c r="B24" i="29" s="1"/>
  <c r="B23" i="29" a="1"/>
  <c r="B23" i="29" s="1"/>
  <c r="B22" i="29" a="1"/>
  <c r="B22" i="29" s="1"/>
  <c r="M29" i="30"/>
  <c r="N30" i="30"/>
  <c r="S13" i="30"/>
  <c r="AI13" i="30"/>
  <c r="Y14" i="30"/>
  <c r="Z14" i="30"/>
  <c r="AO14" i="30"/>
  <c r="AP14" i="30"/>
  <c r="B15" i="30"/>
  <c r="C15" i="30"/>
  <c r="D15" i="30"/>
  <c r="E15" i="30"/>
  <c r="F15" i="30"/>
  <c r="G15" i="30"/>
  <c r="H15" i="30"/>
  <c r="I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AH15" i="30"/>
  <c r="AI15" i="30"/>
  <c r="AJ15" i="30"/>
  <c r="AK15" i="30"/>
  <c r="AL15" i="30"/>
  <c r="AM15" i="30"/>
  <c r="AN15" i="30"/>
  <c r="AO15" i="30"/>
  <c r="AP15" i="30"/>
  <c r="B3" i="30"/>
  <c r="B14" i="30" s="1"/>
  <c r="C3" i="30"/>
  <c r="E21" i="30" s="1"/>
  <c r="D3" i="30"/>
  <c r="F22" i="30" s="1"/>
  <c r="E3" i="30"/>
  <c r="G23" i="30" s="1"/>
  <c r="F3" i="30"/>
  <c r="H24" i="30" s="1"/>
  <c r="G3" i="30"/>
  <c r="I25" i="30" s="1"/>
  <c r="H3" i="30"/>
  <c r="H14" i="30" s="1"/>
  <c r="I3" i="30"/>
  <c r="I13" i="30" s="1"/>
  <c r="J3" i="30"/>
  <c r="J13" i="30" s="1"/>
  <c r="K3" i="30"/>
  <c r="K13" i="30" s="1"/>
  <c r="L3" i="30"/>
  <c r="L13" i="30" s="1"/>
  <c r="M3" i="30"/>
  <c r="N3" i="30"/>
  <c r="O3" i="30"/>
  <c r="P3" i="30"/>
  <c r="Q3" i="30"/>
  <c r="Q14" i="30" s="1"/>
  <c r="R3" i="30"/>
  <c r="R14" i="30" s="1"/>
  <c r="S3" i="30"/>
  <c r="U37" i="30" s="1"/>
  <c r="T3" i="30"/>
  <c r="V38" i="30" s="1"/>
  <c r="U3" i="30"/>
  <c r="W39" i="30" s="1"/>
  <c r="V3" i="30"/>
  <c r="X40" i="30" s="1"/>
  <c r="W3" i="30"/>
  <c r="Y41" i="30" s="1"/>
  <c r="X3" i="30"/>
  <c r="Z42" i="30" s="1"/>
  <c r="Y3" i="30"/>
  <c r="Y13" i="30" s="1"/>
  <c r="Z3" i="30"/>
  <c r="Z13" i="30" s="1"/>
  <c r="AA3" i="30"/>
  <c r="AA13" i="30" s="1"/>
  <c r="AB3" i="30"/>
  <c r="AB13" i="30" s="1"/>
  <c r="AC3" i="30"/>
  <c r="AD3" i="30"/>
  <c r="AE3" i="30"/>
  <c r="AF3" i="30"/>
  <c r="AG3" i="30"/>
  <c r="AG14" i="30" s="1"/>
  <c r="AH3" i="30"/>
  <c r="AH14" i="30" s="1"/>
  <c r="AI3" i="30"/>
  <c r="AK53" i="30" s="1"/>
  <c r="AJ3" i="30"/>
  <c r="AL54" i="30" s="1"/>
  <c r="AK3" i="30"/>
  <c r="AM55" i="30" s="1"/>
  <c r="AL3" i="30"/>
  <c r="AL14" i="30" s="1"/>
  <c r="AM3" i="30"/>
  <c r="AO57" i="30" s="1"/>
  <c r="AN3" i="30"/>
  <c r="AN14" i="30" s="1"/>
  <c r="AO3" i="30"/>
  <c r="AO13" i="30" s="1"/>
  <c r="AP3" i="30"/>
  <c r="AP13" i="30" s="1"/>
  <c r="B4" i="30"/>
  <c r="C4" i="30"/>
  <c r="D4" i="30"/>
  <c r="E4" i="30"/>
  <c r="F4" i="30"/>
  <c r="G4" i="30"/>
  <c r="H4" i="30"/>
  <c r="I4" i="30"/>
  <c r="J4" i="30"/>
  <c r="K4" i="30"/>
  <c r="L4" i="30"/>
  <c r="M4" i="30"/>
  <c r="M13" i="30" s="1"/>
  <c r="N4" i="30"/>
  <c r="N13" i="30" s="1"/>
  <c r="O4" i="30"/>
  <c r="O13" i="30" s="1"/>
  <c r="P4" i="30"/>
  <c r="P14" i="30" s="1"/>
  <c r="Q4" i="30"/>
  <c r="R4" i="30"/>
  <c r="S4" i="30"/>
  <c r="T4" i="30"/>
  <c r="U4" i="30"/>
  <c r="V4" i="30"/>
  <c r="W4" i="30"/>
  <c r="X4" i="30"/>
  <c r="Y4" i="30"/>
  <c r="Z4" i="30"/>
  <c r="AA4" i="30"/>
  <c r="AB4" i="30"/>
  <c r="AC4" i="30"/>
  <c r="AC13" i="30" s="1"/>
  <c r="AD4" i="30"/>
  <c r="AD13" i="30" s="1"/>
  <c r="AE4" i="30"/>
  <c r="AE13" i="30" s="1"/>
  <c r="AF4" i="30"/>
  <c r="AF14" i="30" s="1"/>
  <c r="AG4" i="30"/>
  <c r="AH4" i="30"/>
  <c r="AI4" i="30"/>
  <c r="AJ4" i="30"/>
  <c r="AK4" i="30"/>
  <c r="AL4" i="30"/>
  <c r="AM4" i="30"/>
  <c r="AN4" i="30"/>
  <c r="AO4" i="30"/>
  <c r="AP4" i="30"/>
  <c r="B5" i="30"/>
  <c r="C5" i="30"/>
  <c r="D5" i="30"/>
  <c r="D13" i="30" s="1"/>
  <c r="E5" i="30"/>
  <c r="F5" i="30"/>
  <c r="G5" i="30"/>
  <c r="H5" i="30"/>
  <c r="I5" i="30"/>
  <c r="K27" i="30" s="1"/>
  <c r="J5" i="30"/>
  <c r="L28" i="30" s="1"/>
  <c r="K5" i="30"/>
  <c r="M5" i="30"/>
  <c r="N5" i="30"/>
  <c r="P5" i="30"/>
  <c r="Q5" i="30"/>
  <c r="R5" i="30"/>
  <c r="S5" i="30"/>
  <c r="T5" i="30"/>
  <c r="U5" i="30"/>
  <c r="V5" i="30"/>
  <c r="W5" i="30"/>
  <c r="X5" i="30"/>
  <c r="Y5" i="30"/>
  <c r="Z5" i="30"/>
  <c r="AA5" i="30"/>
  <c r="AB5" i="30"/>
  <c r="AC5" i="30"/>
  <c r="AD5" i="30"/>
  <c r="AE5" i="30"/>
  <c r="AF5" i="30"/>
  <c r="AG5" i="30"/>
  <c r="AH5" i="30"/>
  <c r="AI5" i="30"/>
  <c r="AJ5" i="30"/>
  <c r="AK5" i="30"/>
  <c r="AL5" i="30"/>
  <c r="AM5" i="30"/>
  <c r="AN5" i="30"/>
  <c r="AO5" i="30"/>
  <c r="AP5" i="30"/>
  <c r="B6" i="30"/>
  <c r="C6" i="30"/>
  <c r="D6" i="30"/>
  <c r="E6" i="30"/>
  <c r="F6" i="30"/>
  <c r="H6" i="30"/>
  <c r="I6" i="30"/>
  <c r="J6" i="30"/>
  <c r="K6" i="30"/>
  <c r="M6" i="30"/>
  <c r="N6" i="30"/>
  <c r="P6" i="30"/>
  <c r="P13" i="30" s="1"/>
  <c r="Q6" i="30"/>
  <c r="Q13" i="30" s="1"/>
  <c r="R6" i="30"/>
  <c r="R13" i="30" s="1"/>
  <c r="S6" i="30"/>
  <c r="T6" i="30"/>
  <c r="U6" i="30"/>
  <c r="V6" i="30"/>
  <c r="W6" i="30"/>
  <c r="X6" i="30"/>
  <c r="Y6" i="30"/>
  <c r="Z6" i="30"/>
  <c r="AA6" i="30"/>
  <c r="AB6" i="30"/>
  <c r="AC6" i="30"/>
  <c r="AD6" i="30"/>
  <c r="AE6" i="30"/>
  <c r="AF6" i="30"/>
  <c r="AF13" i="30" s="1"/>
  <c r="AG6" i="30"/>
  <c r="AG13" i="30" s="1"/>
  <c r="AH6" i="30"/>
  <c r="AH13" i="30" s="1"/>
  <c r="AI6" i="30"/>
  <c r="AJ6" i="30"/>
  <c r="AK6" i="30"/>
  <c r="AL6" i="30"/>
  <c r="AM6" i="30"/>
  <c r="AN6" i="30"/>
  <c r="AO6" i="30"/>
  <c r="AP6" i="30"/>
  <c r="B7" i="30"/>
  <c r="C7" i="30"/>
  <c r="D7" i="30"/>
  <c r="E7" i="30"/>
  <c r="F7" i="30"/>
  <c r="H7" i="30"/>
  <c r="I7" i="30"/>
  <c r="I14" i="30" s="1"/>
  <c r="J7" i="30"/>
  <c r="J14" i="30" s="1"/>
  <c r="K7" i="30"/>
  <c r="M7" i="30"/>
  <c r="N7" i="30"/>
  <c r="P7" i="30"/>
  <c r="R34" i="30" s="1"/>
  <c r="Q7" i="30"/>
  <c r="R7" i="30"/>
  <c r="S7" i="30"/>
  <c r="T7" i="30"/>
  <c r="U7" i="30"/>
  <c r="V7" i="30"/>
  <c r="W7" i="30"/>
  <c r="X7" i="30"/>
  <c r="Y7" i="30"/>
  <c r="AA43" i="30" s="1"/>
  <c r="Z7" i="30"/>
  <c r="AB44" i="30" s="1"/>
  <c r="AA7" i="30"/>
  <c r="AC45" i="30" s="1"/>
  <c r="AB7" i="30"/>
  <c r="AD46" i="30" s="1"/>
  <c r="AC7" i="30"/>
  <c r="AD7" i="30"/>
  <c r="AE7" i="30"/>
  <c r="AF7" i="30"/>
  <c r="AH50" i="30" s="1"/>
  <c r="AG7" i="30"/>
  <c r="AH7" i="30"/>
  <c r="AI7" i="30"/>
  <c r="AJ7" i="30"/>
  <c r="AK7" i="30"/>
  <c r="AL7" i="30"/>
  <c r="AM7" i="30"/>
  <c r="AN7" i="30"/>
  <c r="AO7" i="30"/>
  <c r="AQ59" i="30" s="1"/>
  <c r="AP7" i="30"/>
  <c r="AR60" i="30" s="1"/>
  <c r="B8" i="30"/>
  <c r="B13" i="30" s="1"/>
  <c r="C8" i="30"/>
  <c r="C13" i="30" s="1"/>
  <c r="D8" i="30"/>
  <c r="E8" i="30"/>
  <c r="F8" i="30"/>
  <c r="H8" i="30"/>
  <c r="J8" i="30"/>
  <c r="K8" i="30"/>
  <c r="M8" i="30"/>
  <c r="N8" i="30"/>
  <c r="P8" i="30"/>
  <c r="Q8" i="30"/>
  <c r="R8" i="30"/>
  <c r="S8" i="30"/>
  <c r="T8" i="30"/>
  <c r="T14" i="30" s="1"/>
  <c r="U8" i="30"/>
  <c r="V8" i="30"/>
  <c r="W8" i="30"/>
  <c r="X8" i="30"/>
  <c r="Y8" i="30"/>
  <c r="Z8" i="30"/>
  <c r="AA8" i="30"/>
  <c r="AB8" i="30"/>
  <c r="AC8" i="30"/>
  <c r="AD8" i="30"/>
  <c r="AE8" i="30"/>
  <c r="AF8" i="30"/>
  <c r="AG8" i="30"/>
  <c r="AH8" i="30"/>
  <c r="AI8" i="30"/>
  <c r="AJ8" i="30"/>
  <c r="AJ14" i="30" s="1"/>
  <c r="AK8" i="30"/>
  <c r="AL8" i="30"/>
  <c r="AM8" i="30"/>
  <c r="AN8" i="30"/>
  <c r="AO8" i="30"/>
  <c r="AP8" i="30"/>
  <c r="B9" i="30"/>
  <c r="C9" i="30"/>
  <c r="D9" i="30"/>
  <c r="E9" i="30"/>
  <c r="F9" i="30"/>
  <c r="H9" i="30"/>
  <c r="J9" i="30"/>
  <c r="K9" i="30"/>
  <c r="M9" i="30"/>
  <c r="N9" i="30"/>
  <c r="P9" i="30"/>
  <c r="Q9" i="30"/>
  <c r="R9" i="30"/>
  <c r="S9" i="30"/>
  <c r="T9" i="30"/>
  <c r="U9" i="30"/>
  <c r="V9" i="30"/>
  <c r="X9" i="30"/>
  <c r="Y9" i="30"/>
  <c r="AB9" i="30"/>
  <c r="AC9" i="30"/>
  <c r="AD9" i="30"/>
  <c r="AE9" i="30"/>
  <c r="AF9" i="30"/>
  <c r="AG9" i="30"/>
  <c r="AH9" i="30"/>
  <c r="AI9" i="30"/>
  <c r="AJ9" i="30"/>
  <c r="AK9" i="30"/>
  <c r="AL9" i="30"/>
  <c r="AM9" i="30"/>
  <c r="AN9" i="30"/>
  <c r="AO9" i="30"/>
  <c r="J26" i="29"/>
  <c r="L13" i="29"/>
  <c r="O13" i="29"/>
  <c r="T13" i="29"/>
  <c r="AE13" i="29"/>
  <c r="AJ13" i="29"/>
  <c r="F14" i="29"/>
  <c r="V14" i="29"/>
  <c r="AA14" i="29"/>
  <c r="B15" i="29"/>
  <c r="C15" i="29"/>
  <c r="D15" i="29"/>
  <c r="E15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AN15" i="29"/>
  <c r="AO15" i="29"/>
  <c r="AP15" i="29"/>
  <c r="B3" i="29"/>
  <c r="B14" i="29" s="1"/>
  <c r="C3" i="29"/>
  <c r="E21" i="29" s="1"/>
  <c r="D3" i="29"/>
  <c r="F22" i="29" s="1"/>
  <c r="E3" i="29"/>
  <c r="E14" i="29" s="1"/>
  <c r="F3" i="29"/>
  <c r="H24" i="29" s="1"/>
  <c r="G3" i="29"/>
  <c r="I25" i="29" s="1"/>
  <c r="H3" i="29"/>
  <c r="H14" i="29" s="1"/>
  <c r="I3" i="29"/>
  <c r="K27" i="29" s="1"/>
  <c r="J3" i="29"/>
  <c r="J13" i="29" s="1"/>
  <c r="K3" i="29"/>
  <c r="K13" i="29" s="1"/>
  <c r="L3" i="29"/>
  <c r="N30" i="29" s="1"/>
  <c r="M3" i="29"/>
  <c r="M13" i="29" s="1"/>
  <c r="N3" i="29"/>
  <c r="N13" i="29" s="1"/>
  <c r="O3" i="29"/>
  <c r="Q33" i="29" s="1"/>
  <c r="P3" i="29"/>
  <c r="P13" i="29" s="1"/>
  <c r="Q3" i="29"/>
  <c r="Q14" i="29" s="1"/>
  <c r="R3" i="29"/>
  <c r="R14" i="29" s="1"/>
  <c r="S3" i="29"/>
  <c r="U37" i="29" s="1"/>
  <c r="T3" i="29"/>
  <c r="V38" i="29" s="1"/>
  <c r="U3" i="29"/>
  <c r="U14" i="29" s="1"/>
  <c r="V3" i="29"/>
  <c r="X40" i="29" s="1"/>
  <c r="W3" i="29"/>
  <c r="Y41" i="29" s="1"/>
  <c r="X3" i="29"/>
  <c r="X14" i="29" s="1"/>
  <c r="Y3" i="29"/>
  <c r="AA43" i="29" s="1"/>
  <c r="Z3" i="29"/>
  <c r="Z13" i="29" s="1"/>
  <c r="AA3" i="29"/>
  <c r="AA13" i="29" s="1"/>
  <c r="AB3" i="29"/>
  <c r="AD46" i="29" s="1"/>
  <c r="AC3" i="29"/>
  <c r="AC13" i="29" s="1"/>
  <c r="AD3" i="29"/>
  <c r="AD13" i="29" s="1"/>
  <c r="AE3" i="29"/>
  <c r="AG49" i="29" s="1"/>
  <c r="AF3" i="29"/>
  <c r="AF13" i="29" s="1"/>
  <c r="AG3" i="29"/>
  <c r="AG14" i="29" s="1"/>
  <c r="AH3" i="29"/>
  <c r="AH14" i="29" s="1"/>
  <c r="AI3" i="29"/>
  <c r="AK53" i="29" s="1"/>
  <c r="AJ3" i="29"/>
  <c r="AL54" i="29" s="1"/>
  <c r="AK3" i="29"/>
  <c r="AK14" i="29" s="1"/>
  <c r="AL3" i="29"/>
  <c r="AN56" i="29" s="1"/>
  <c r="AM3" i="29"/>
  <c r="AO57" i="29" s="1"/>
  <c r="AN3" i="29"/>
  <c r="AN14" i="29" s="1"/>
  <c r="AO3" i="29"/>
  <c r="AQ59" i="29" s="1"/>
  <c r="AP3" i="29"/>
  <c r="AP13" i="29" s="1"/>
  <c r="B4" i="29"/>
  <c r="C4" i="29"/>
  <c r="D4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Z4" i="29"/>
  <c r="AA4" i="29"/>
  <c r="AB4" i="29"/>
  <c r="AC4" i="29"/>
  <c r="AD4" i="29"/>
  <c r="AE4" i="29"/>
  <c r="AF4" i="29"/>
  <c r="AG4" i="29"/>
  <c r="AH4" i="29"/>
  <c r="AI4" i="29"/>
  <c r="AJ4" i="29"/>
  <c r="AK4" i="29"/>
  <c r="AL4" i="29"/>
  <c r="AM4" i="29"/>
  <c r="AN4" i="29"/>
  <c r="AO4" i="29"/>
  <c r="AP4" i="29"/>
  <c r="B5" i="29"/>
  <c r="C5" i="29"/>
  <c r="D5" i="29"/>
  <c r="E5" i="29"/>
  <c r="F5" i="29"/>
  <c r="G5" i="29"/>
  <c r="H5" i="29"/>
  <c r="I5" i="29"/>
  <c r="J5" i="29"/>
  <c r="K5" i="29"/>
  <c r="M5" i="29"/>
  <c r="N5" i="29"/>
  <c r="P5" i="29"/>
  <c r="Q5" i="29"/>
  <c r="R5" i="29"/>
  <c r="S5" i="29"/>
  <c r="T5" i="29"/>
  <c r="U5" i="29"/>
  <c r="V5" i="29"/>
  <c r="W5" i="29"/>
  <c r="X5" i="29"/>
  <c r="Y5" i="29"/>
  <c r="Z5" i="29"/>
  <c r="AA5" i="29"/>
  <c r="AB5" i="29"/>
  <c r="AC5" i="29"/>
  <c r="AD5" i="29"/>
  <c r="AE5" i="29"/>
  <c r="AF5" i="29"/>
  <c r="AG5" i="29"/>
  <c r="AH5" i="29"/>
  <c r="AI5" i="29"/>
  <c r="AJ5" i="29"/>
  <c r="AK5" i="29"/>
  <c r="AL5" i="29"/>
  <c r="AM5" i="29"/>
  <c r="AN5" i="29"/>
  <c r="AO5" i="29"/>
  <c r="AP5" i="29"/>
  <c r="B6" i="29"/>
  <c r="C6" i="29"/>
  <c r="D6" i="29"/>
  <c r="E6" i="29"/>
  <c r="F6" i="29"/>
  <c r="H6" i="29"/>
  <c r="I6" i="29"/>
  <c r="J6" i="29"/>
  <c r="K6" i="29"/>
  <c r="M6" i="29"/>
  <c r="O31" i="29" s="1"/>
  <c r="N6" i="29"/>
  <c r="P6" i="29"/>
  <c r="Q6" i="29"/>
  <c r="R6" i="29"/>
  <c r="S6" i="29"/>
  <c r="S14" i="29" s="1"/>
  <c r="T6" i="29"/>
  <c r="U6" i="29"/>
  <c r="V6" i="29"/>
  <c r="W6" i="29"/>
  <c r="X6" i="29"/>
  <c r="Y6" i="29"/>
  <c r="Z6" i="29"/>
  <c r="AA6" i="29"/>
  <c r="AB6" i="29"/>
  <c r="AC6" i="29"/>
  <c r="AD6" i="29"/>
  <c r="AE6" i="29"/>
  <c r="AF6" i="29"/>
  <c r="AG6" i="29"/>
  <c r="AH6" i="29"/>
  <c r="AI6" i="29"/>
  <c r="AI14" i="29" s="1"/>
  <c r="AJ6" i="29"/>
  <c r="AK6" i="29"/>
  <c r="AL6" i="29"/>
  <c r="AM6" i="29"/>
  <c r="AN6" i="29"/>
  <c r="AO6" i="29"/>
  <c r="AP6" i="29"/>
  <c r="B7" i="29"/>
  <c r="C7" i="29"/>
  <c r="D7" i="29"/>
  <c r="E7" i="29"/>
  <c r="G23" i="29" s="1"/>
  <c r="F7" i="29"/>
  <c r="H7" i="29"/>
  <c r="I7" i="29"/>
  <c r="J7" i="29"/>
  <c r="K7" i="29"/>
  <c r="K14" i="29" s="1"/>
  <c r="M7" i="29"/>
  <c r="N7" i="29"/>
  <c r="P7" i="29"/>
  <c r="Q7" i="29"/>
  <c r="R7" i="29"/>
  <c r="S7" i="29"/>
  <c r="T7" i="29"/>
  <c r="U7" i="29"/>
  <c r="W39" i="29" s="1"/>
  <c r="V7" i="29"/>
  <c r="W7" i="29"/>
  <c r="X7" i="29"/>
  <c r="Z42" i="29" s="1"/>
  <c r="Y7" i="29"/>
  <c r="Z7" i="29"/>
  <c r="AA7" i="29"/>
  <c r="AB7" i="29"/>
  <c r="AC7" i="29"/>
  <c r="AE47" i="29" s="1"/>
  <c r="AD7" i="29"/>
  <c r="AE7" i="29"/>
  <c r="AF7" i="29"/>
  <c r="AG7" i="29"/>
  <c r="AH7" i="29"/>
  <c r="AI7" i="29"/>
  <c r="AJ7" i="29"/>
  <c r="AK7" i="29"/>
  <c r="AM55" i="29" s="1"/>
  <c r="AL7" i="29"/>
  <c r="AM7" i="29"/>
  <c r="AN7" i="29"/>
  <c r="AP58" i="29" s="1"/>
  <c r="AO7" i="29"/>
  <c r="AP7" i="29"/>
  <c r="B8" i="29"/>
  <c r="C8" i="29"/>
  <c r="D8" i="29"/>
  <c r="E8" i="29"/>
  <c r="F8" i="29"/>
  <c r="H8" i="29"/>
  <c r="J8" i="29"/>
  <c r="K8" i="29"/>
  <c r="M8" i="29"/>
  <c r="N8" i="29"/>
  <c r="P8" i="29"/>
  <c r="Q8" i="29"/>
  <c r="R8" i="29"/>
  <c r="S8" i="29"/>
  <c r="T8" i="29"/>
  <c r="U8" i="29"/>
  <c r="V8" i="29"/>
  <c r="W8" i="29"/>
  <c r="X8" i="29"/>
  <c r="Y8" i="29"/>
  <c r="Z8" i="29"/>
  <c r="AA8" i="29"/>
  <c r="AB8" i="29"/>
  <c r="AB13" i="29" s="1"/>
  <c r="AC8" i="29"/>
  <c r="AD8" i="29"/>
  <c r="AE8" i="29"/>
  <c r="AF8" i="29"/>
  <c r="AG8" i="29"/>
  <c r="AH8" i="29"/>
  <c r="AI8" i="29"/>
  <c r="AJ8" i="29"/>
  <c r="AK8" i="29"/>
  <c r="AL8" i="29"/>
  <c r="AM8" i="29"/>
  <c r="AN8" i="29"/>
  <c r="AO8" i="29"/>
  <c r="AP8" i="29"/>
  <c r="B9" i="29"/>
  <c r="C9" i="29"/>
  <c r="C14" i="29" s="1"/>
  <c r="D9" i="29"/>
  <c r="E9" i="29"/>
  <c r="F9" i="29"/>
  <c r="H9" i="29"/>
  <c r="J9" i="29"/>
  <c r="K9" i="29"/>
  <c r="M9" i="29"/>
  <c r="N9" i="29"/>
  <c r="P9" i="29"/>
  <c r="Q9" i="29"/>
  <c r="R9" i="29"/>
  <c r="S9" i="29"/>
  <c r="T9" i="29"/>
  <c r="U9" i="29"/>
  <c r="V9" i="29"/>
  <c r="X9" i="29"/>
  <c r="Y9" i="29"/>
  <c r="AB9" i="29"/>
  <c r="AC9" i="29"/>
  <c r="AD9" i="29"/>
  <c r="AE9" i="29"/>
  <c r="AF9" i="29"/>
  <c r="AG9" i="29"/>
  <c r="AH9" i="29"/>
  <c r="AI9" i="29"/>
  <c r="AJ9" i="29"/>
  <c r="AK9" i="29"/>
  <c r="AL9" i="29"/>
  <c r="AL14" i="29" s="1"/>
  <c r="AM9" i="29"/>
  <c r="AN9" i="29"/>
  <c r="AO9" i="29"/>
  <c r="E20" i="24"/>
  <c r="B22" i="23" a="1"/>
  <c r="B22" i="23" s="1"/>
  <c r="B23" i="23" a="1"/>
  <c r="B23" i="23" s="1"/>
  <c r="B24" i="23" a="1"/>
  <c r="B24" i="23" s="1"/>
  <c r="B25" i="23" a="1"/>
  <c r="B25" i="23" s="1"/>
  <c r="B26" i="23" a="1"/>
  <c r="B26" i="23" s="1"/>
  <c r="B27" i="23" a="1"/>
  <c r="B27" i="23" s="1"/>
  <c r="B28" i="23" a="1"/>
  <c r="B28" i="23" s="1"/>
  <c r="B29" i="23" a="1"/>
  <c r="B29" i="23" s="1"/>
  <c r="B30" i="23" a="1"/>
  <c r="B30" i="23" s="1"/>
  <c r="B31" i="23" a="1"/>
  <c r="B31" i="23" s="1"/>
  <c r="B32" i="23" a="1"/>
  <c r="B32" i="23" s="1"/>
  <c r="B33" i="23" a="1"/>
  <c r="B33" i="23" s="1"/>
  <c r="B34" i="23" a="1"/>
  <c r="B34" i="23" s="1"/>
  <c r="B35" i="23" a="1"/>
  <c r="B35" i="23" s="1"/>
  <c r="B36" i="23" a="1"/>
  <c r="B36" i="23" s="1"/>
  <c r="B37" i="23" a="1"/>
  <c r="B37" i="23" s="1"/>
  <c r="B38" i="23" a="1"/>
  <c r="B38" i="23" s="1"/>
  <c r="B39" i="23" a="1"/>
  <c r="B39" i="23" s="1"/>
  <c r="B40" i="23" a="1"/>
  <c r="B40" i="23" s="1"/>
  <c r="B41" i="23" a="1"/>
  <c r="B41" i="23" s="1"/>
  <c r="B42" i="23" a="1"/>
  <c r="B42" i="23" s="1"/>
  <c r="B43" i="23" a="1"/>
  <c r="B43" i="23" s="1"/>
  <c r="B44" i="23" a="1"/>
  <c r="B44" i="23" s="1"/>
  <c r="B45" i="23" a="1"/>
  <c r="B45" i="23" s="1"/>
  <c r="B46" i="23" a="1"/>
  <c r="B46" i="23" s="1"/>
  <c r="B47" i="23" a="1"/>
  <c r="B47" i="23" s="1"/>
  <c r="B48" i="23" a="1"/>
  <c r="B48" i="23" s="1"/>
  <c r="B49" i="23" a="1"/>
  <c r="B49" i="23" s="1"/>
  <c r="B50" i="23" a="1"/>
  <c r="B50" i="23" s="1"/>
  <c r="B51" i="23" a="1"/>
  <c r="B51" i="23" s="1"/>
  <c r="B52" i="23" a="1"/>
  <c r="B52" i="23" s="1"/>
  <c r="B53" i="23" a="1"/>
  <c r="B53" i="23" s="1"/>
  <c r="B54" i="23" a="1"/>
  <c r="B54" i="23" s="1"/>
  <c r="B55" i="23" a="1"/>
  <c r="B55" i="23" s="1"/>
  <c r="B56" i="23" a="1"/>
  <c r="B56" i="23" s="1"/>
  <c r="B57" i="23" a="1"/>
  <c r="B57" i="23" s="1"/>
  <c r="B58" i="23" a="1"/>
  <c r="B58" i="23" s="1"/>
  <c r="B59" i="23" a="1"/>
  <c r="B59" i="23" s="1"/>
  <c r="B60" i="23" a="1"/>
  <c r="B60" i="23" s="1"/>
  <c r="B21" i="23" a="1"/>
  <c r="B21" i="23" s="1"/>
  <c r="B50" i="24"/>
  <c r="C47" i="24"/>
  <c r="C46" i="24"/>
  <c r="C45" i="24"/>
  <c r="C44" i="24"/>
  <c r="C43" i="24"/>
  <c r="C42" i="24"/>
  <c r="C41" i="24"/>
  <c r="C40" i="24"/>
  <c r="C39" i="24"/>
  <c r="C38" i="24"/>
  <c r="C37" i="24"/>
  <c r="C36" i="24"/>
  <c r="C35" i="24"/>
  <c r="C34" i="24"/>
  <c r="C33" i="24"/>
  <c r="C32" i="24"/>
  <c r="C31" i="24"/>
  <c r="C30" i="24"/>
  <c r="C29" i="24"/>
  <c r="C28" i="24"/>
  <c r="C27" i="24"/>
  <c r="C26" i="24"/>
  <c r="C25" i="24"/>
  <c r="C24" i="24"/>
  <c r="C23" i="24"/>
  <c r="C22" i="24"/>
  <c r="C21" i="24"/>
  <c r="C20" i="24"/>
  <c r="C19" i="24"/>
  <c r="C18" i="24"/>
  <c r="G10" i="24" s="1"/>
  <c r="F17" i="24"/>
  <c r="C17" i="24"/>
  <c r="F16" i="24"/>
  <c r="C16" i="24"/>
  <c r="F15" i="24"/>
  <c r="C15" i="24"/>
  <c r="F14" i="24"/>
  <c r="C14" i="24"/>
  <c r="F13" i="24"/>
  <c r="C13" i="24"/>
  <c r="F12" i="24"/>
  <c r="C12" i="24"/>
  <c r="F11" i="24"/>
  <c r="F10" i="24"/>
  <c r="C10" i="24"/>
  <c r="F9" i="24"/>
  <c r="C9" i="24"/>
  <c r="F8" i="24"/>
  <c r="C8" i="24"/>
  <c r="F5" i="24"/>
  <c r="D5" i="24"/>
  <c r="B5" i="24"/>
  <c r="D4" i="24"/>
  <c r="AC45" i="23"/>
  <c r="Q33" i="23"/>
  <c r="AP15" i="23"/>
  <c r="AO15" i="23"/>
  <c r="AN15" i="23"/>
  <c r="AM15" i="23"/>
  <c r="AL15" i="23"/>
  <c r="AK15" i="23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P15" i="23"/>
  <c r="O15" i="23"/>
  <c r="N15" i="23"/>
  <c r="M15" i="23"/>
  <c r="L15" i="23"/>
  <c r="K15" i="23"/>
  <c r="J15" i="23"/>
  <c r="I15" i="23"/>
  <c r="H15" i="23"/>
  <c r="G15" i="23"/>
  <c r="F15" i="23"/>
  <c r="E15" i="23"/>
  <c r="D15" i="23"/>
  <c r="C15" i="23"/>
  <c r="B15" i="23"/>
  <c r="AB14" i="23"/>
  <c r="S14" i="23"/>
  <c r="L14" i="23"/>
  <c r="J14" i="23"/>
  <c r="AI13" i="23"/>
  <c r="S13" i="23"/>
  <c r="L13" i="23"/>
  <c r="C13" i="23"/>
  <c r="AO9" i="23"/>
  <c r="AN9" i="23"/>
  <c r="AM9" i="23"/>
  <c r="AL9" i="23"/>
  <c r="AK9" i="23"/>
  <c r="AJ9" i="23"/>
  <c r="AI9" i="23"/>
  <c r="AI14" i="23" s="1"/>
  <c r="AH9" i="23"/>
  <c r="AG9" i="23"/>
  <c r="AF9" i="23"/>
  <c r="AE9" i="23"/>
  <c r="AD9" i="23"/>
  <c r="AC9" i="23"/>
  <c r="AB9" i="23"/>
  <c r="Y9" i="23"/>
  <c r="X9" i="23"/>
  <c r="V9" i="23"/>
  <c r="U9" i="23"/>
  <c r="T9" i="23"/>
  <c r="S9" i="23"/>
  <c r="R9" i="23"/>
  <c r="Q9" i="23"/>
  <c r="P9" i="23"/>
  <c r="N9" i="23"/>
  <c r="M9" i="23"/>
  <c r="K9" i="23"/>
  <c r="J9" i="23"/>
  <c r="H9" i="23"/>
  <c r="F9" i="23"/>
  <c r="E9" i="23"/>
  <c r="D9" i="23"/>
  <c r="C9" i="23"/>
  <c r="B9" i="23"/>
  <c r="AP8" i="23"/>
  <c r="AO8" i="23"/>
  <c r="AN8" i="23"/>
  <c r="AM8" i="23"/>
  <c r="AL8" i="23"/>
  <c r="AK8" i="23"/>
  <c r="AJ8" i="23"/>
  <c r="AI8" i="23"/>
  <c r="AH8" i="23"/>
  <c r="AG8" i="23"/>
  <c r="AF8" i="23"/>
  <c r="AE8" i="23"/>
  <c r="AG49" i="23" s="1"/>
  <c r="AD8" i="23"/>
  <c r="AC8" i="23"/>
  <c r="AB8" i="23"/>
  <c r="AA8" i="23"/>
  <c r="Z8" i="23"/>
  <c r="Y8" i="23"/>
  <c r="X8" i="23"/>
  <c r="W8" i="23"/>
  <c r="V8" i="23"/>
  <c r="U8" i="23"/>
  <c r="T8" i="23"/>
  <c r="S8" i="23"/>
  <c r="R8" i="23"/>
  <c r="Q8" i="23"/>
  <c r="P8" i="23"/>
  <c r="N8" i="23"/>
  <c r="M8" i="23"/>
  <c r="K8" i="23"/>
  <c r="M29" i="23" s="1"/>
  <c r="J8" i="23"/>
  <c r="H8" i="23"/>
  <c r="F8" i="23"/>
  <c r="E8" i="23"/>
  <c r="D8" i="23"/>
  <c r="C8" i="23"/>
  <c r="B8" i="23"/>
  <c r="AP7" i="23"/>
  <c r="AO7" i="23"/>
  <c r="AN7" i="23"/>
  <c r="AM7" i="23"/>
  <c r="AL7" i="23"/>
  <c r="AK7" i="23"/>
  <c r="AJ7" i="23"/>
  <c r="AI7" i="23"/>
  <c r="AH7" i="23"/>
  <c r="AG7" i="23"/>
  <c r="AF7" i="23"/>
  <c r="AE7" i="23"/>
  <c r="AD7" i="23"/>
  <c r="AC7" i="23"/>
  <c r="AB7" i="23"/>
  <c r="AA7" i="23"/>
  <c r="Z7" i="23"/>
  <c r="Y7" i="23"/>
  <c r="X7" i="23"/>
  <c r="W7" i="23"/>
  <c r="V7" i="23"/>
  <c r="U7" i="23"/>
  <c r="T7" i="23"/>
  <c r="S7" i="23"/>
  <c r="R7" i="23"/>
  <c r="Q7" i="23"/>
  <c r="P7" i="23"/>
  <c r="N7" i="23"/>
  <c r="M7" i="23"/>
  <c r="K7" i="23"/>
  <c r="J7" i="23"/>
  <c r="I7" i="23"/>
  <c r="H7" i="23"/>
  <c r="F7" i="23"/>
  <c r="E7" i="23"/>
  <c r="D7" i="23"/>
  <c r="C7" i="23"/>
  <c r="C14" i="23" s="1"/>
  <c r="B7" i="23"/>
  <c r="AP6" i="23"/>
  <c r="AP14" i="23" s="1"/>
  <c r="AO6" i="23"/>
  <c r="AN6" i="23"/>
  <c r="AM6" i="23"/>
  <c r="AL6" i="23"/>
  <c r="AK6" i="23"/>
  <c r="AJ6" i="23"/>
  <c r="AI6" i="23"/>
  <c r="AH6" i="23"/>
  <c r="AG6" i="23"/>
  <c r="AF6" i="23"/>
  <c r="AE6" i="23"/>
  <c r="AD6" i="23"/>
  <c r="AC6" i="23"/>
  <c r="AB6" i="23"/>
  <c r="AB13" i="23" s="1"/>
  <c r="AA6" i="23"/>
  <c r="Z6" i="23"/>
  <c r="Z14" i="23" s="1"/>
  <c r="Y6" i="23"/>
  <c r="X6" i="23"/>
  <c r="W6" i="23"/>
  <c r="V6" i="23"/>
  <c r="U6" i="23"/>
  <c r="T6" i="23"/>
  <c r="S6" i="23"/>
  <c r="R6" i="23"/>
  <c r="Q6" i="23"/>
  <c r="P6" i="23"/>
  <c r="N6" i="23"/>
  <c r="M6" i="23"/>
  <c r="K6" i="23"/>
  <c r="J6" i="23"/>
  <c r="I6" i="23"/>
  <c r="H6" i="23"/>
  <c r="F6" i="23"/>
  <c r="E6" i="23"/>
  <c r="D6" i="23"/>
  <c r="C6" i="23"/>
  <c r="B6" i="23"/>
  <c r="AP5" i="23"/>
  <c r="AO5" i="23"/>
  <c r="AN5" i="23"/>
  <c r="AM5" i="23"/>
  <c r="AL5" i="23"/>
  <c r="AK5" i="23"/>
  <c r="AJ5" i="23"/>
  <c r="AI5" i="23"/>
  <c r="AH5" i="23"/>
  <c r="AG5" i="23"/>
  <c r="AF5" i="23"/>
  <c r="AE5" i="23"/>
  <c r="AD5" i="23"/>
  <c r="AC5" i="23"/>
  <c r="AB5" i="23"/>
  <c r="AA5" i="23"/>
  <c r="Z5" i="23"/>
  <c r="Y5" i="23"/>
  <c r="X5" i="23"/>
  <c r="W5" i="23"/>
  <c r="V5" i="23"/>
  <c r="U5" i="23"/>
  <c r="T5" i="23"/>
  <c r="S5" i="23"/>
  <c r="R5" i="23"/>
  <c r="Q5" i="23"/>
  <c r="P5" i="23"/>
  <c r="N5" i="23"/>
  <c r="M5" i="23"/>
  <c r="K5" i="23"/>
  <c r="J5" i="23"/>
  <c r="I5" i="23"/>
  <c r="H5" i="23"/>
  <c r="G5" i="23"/>
  <c r="F5" i="23"/>
  <c r="E5" i="23"/>
  <c r="D5" i="23"/>
  <c r="C5" i="23"/>
  <c r="B5" i="23"/>
  <c r="AP4" i="23"/>
  <c r="AO4" i="23"/>
  <c r="AO14" i="23" s="1"/>
  <c r="AN4" i="23"/>
  <c r="AM4" i="23"/>
  <c r="AM13" i="23" s="1"/>
  <c r="AL4" i="23"/>
  <c r="AK4" i="23"/>
  <c r="AK13" i="23" s="1"/>
  <c r="AJ4" i="23"/>
  <c r="AI4" i="23"/>
  <c r="AH4" i="23"/>
  <c r="AG4" i="23"/>
  <c r="AF4" i="23"/>
  <c r="AE4" i="23"/>
  <c r="AD4" i="23"/>
  <c r="AC4" i="23"/>
  <c r="AB4" i="23"/>
  <c r="AA4" i="23"/>
  <c r="Z4" i="23"/>
  <c r="Y4" i="23"/>
  <c r="Y14" i="23" s="1"/>
  <c r="X4" i="23"/>
  <c r="W4" i="23"/>
  <c r="W13" i="23" s="1"/>
  <c r="V4" i="23"/>
  <c r="U4" i="23"/>
  <c r="U13" i="23" s="1"/>
  <c r="T4" i="23"/>
  <c r="S4" i="23"/>
  <c r="R4" i="23"/>
  <c r="Q4" i="23"/>
  <c r="P4" i="23"/>
  <c r="O4" i="23"/>
  <c r="N4" i="23"/>
  <c r="M4" i="23"/>
  <c r="L4" i="23"/>
  <c r="K4" i="23"/>
  <c r="J4" i="23"/>
  <c r="I4" i="23"/>
  <c r="I14" i="23" s="1"/>
  <c r="H4" i="23"/>
  <c r="G4" i="23"/>
  <c r="G13" i="23" s="1"/>
  <c r="F4" i="23"/>
  <c r="E4" i="23"/>
  <c r="E13" i="23" s="1"/>
  <c r="D4" i="23"/>
  <c r="C4" i="23"/>
  <c r="B4" i="23"/>
  <c r="AP3" i="23"/>
  <c r="AR60" i="23" s="1"/>
  <c r="AO3" i="23"/>
  <c r="AQ59" i="23" s="1"/>
  <c r="AN3" i="23"/>
  <c r="AN14" i="23" s="1"/>
  <c r="AM3" i="23"/>
  <c r="AM14" i="23" s="1"/>
  <c r="AL3" i="23"/>
  <c r="AL14" i="23" s="1"/>
  <c r="AK3" i="23"/>
  <c r="AK14" i="23" s="1"/>
  <c r="AJ3" i="23"/>
  <c r="AJ13" i="23" s="1"/>
  <c r="AI3" i="23"/>
  <c r="AK53" i="23" s="1"/>
  <c r="AH3" i="23"/>
  <c r="AH13" i="23" s="1"/>
  <c r="AG3" i="23"/>
  <c r="AG13" i="23" s="1"/>
  <c r="AF3" i="23"/>
  <c r="AF13" i="23" s="1"/>
  <c r="AE3" i="23"/>
  <c r="AE13" i="23" s="1"/>
  <c r="AD3" i="23"/>
  <c r="AF48" i="23" s="1"/>
  <c r="AC3" i="23"/>
  <c r="AE47" i="23" s="1"/>
  <c r="AB3" i="23"/>
  <c r="AD46" i="23" s="1"/>
  <c r="AA3" i="23"/>
  <c r="AA14" i="23" s="1"/>
  <c r="Z3" i="23"/>
  <c r="AB44" i="23" s="1"/>
  <c r="Y3" i="23"/>
  <c r="AA43" i="23" s="1"/>
  <c r="X3" i="23"/>
  <c r="X14" i="23" s="1"/>
  <c r="W3" i="23"/>
  <c r="W14" i="23" s="1"/>
  <c r="V3" i="23"/>
  <c r="V14" i="23" s="1"/>
  <c r="U3" i="23"/>
  <c r="U14" i="23" s="1"/>
  <c r="T3" i="23"/>
  <c r="T13" i="23" s="1"/>
  <c r="S3" i="23"/>
  <c r="U37" i="23" s="1"/>
  <c r="R3" i="23"/>
  <c r="R13" i="23" s="1"/>
  <c r="Q3" i="23"/>
  <c r="Q13" i="23" s="1"/>
  <c r="P3" i="23"/>
  <c r="P13" i="23" s="1"/>
  <c r="O3" i="23"/>
  <c r="O13" i="23" s="1"/>
  <c r="N3" i="23"/>
  <c r="N14" i="23" s="1"/>
  <c r="M3" i="23"/>
  <c r="O31" i="23" s="1"/>
  <c r="L3" i="23"/>
  <c r="N30" i="23" s="1"/>
  <c r="K3" i="23"/>
  <c r="K14" i="23" s="1"/>
  <c r="J3" i="23"/>
  <c r="L28" i="23" s="1"/>
  <c r="I3" i="23"/>
  <c r="K27" i="23" s="1"/>
  <c r="H3" i="23"/>
  <c r="H14" i="23" s="1"/>
  <c r="G3" i="23"/>
  <c r="G14" i="23" s="1"/>
  <c r="F3" i="23"/>
  <c r="F14" i="23" s="1"/>
  <c r="E3" i="23"/>
  <c r="E14" i="23" s="1"/>
  <c r="D3" i="23"/>
  <c r="D13" i="23" s="1"/>
  <c r="C3" i="23"/>
  <c r="E21" i="23" s="1"/>
  <c r="B3" i="23"/>
  <c r="B13" i="23" s="1"/>
  <c r="B22" i="22" a="1"/>
  <c r="B22" i="22" s="1"/>
  <c r="B23" i="22" a="1"/>
  <c r="B23" i="22" s="1"/>
  <c r="B24" i="22" a="1"/>
  <c r="B24" i="22" s="1"/>
  <c r="B25" i="22" a="1"/>
  <c r="B25" i="22" s="1"/>
  <c r="B26" i="22" a="1"/>
  <c r="B26" i="22" s="1"/>
  <c r="B27" i="22" a="1"/>
  <c r="B27" i="22" s="1"/>
  <c r="B28" i="22" a="1"/>
  <c r="B28" i="22" s="1"/>
  <c r="B29" i="22" a="1"/>
  <c r="B29" i="22" s="1"/>
  <c r="B30" i="22" a="1"/>
  <c r="B30" i="22" s="1"/>
  <c r="B31" i="22" a="1"/>
  <c r="B31" i="22" s="1"/>
  <c r="B32" i="22" a="1"/>
  <c r="B32" i="22" s="1"/>
  <c r="B33" i="22" a="1"/>
  <c r="B33" i="22" s="1"/>
  <c r="B34" i="22" a="1"/>
  <c r="B34" i="22" s="1"/>
  <c r="B35" i="22" a="1"/>
  <c r="B35" i="22" s="1"/>
  <c r="B36" i="22" a="1"/>
  <c r="B36" i="22" s="1"/>
  <c r="B37" i="22" a="1"/>
  <c r="B37" i="22" s="1"/>
  <c r="B38" i="22" a="1"/>
  <c r="B38" i="22" s="1"/>
  <c r="B39" i="22" a="1"/>
  <c r="B39" i="22" s="1"/>
  <c r="B40" i="22" a="1"/>
  <c r="B40" i="22" s="1"/>
  <c r="B41" i="22" a="1"/>
  <c r="B41" i="22" s="1"/>
  <c r="B42" i="22" a="1"/>
  <c r="B42" i="22" s="1"/>
  <c r="B43" i="22" a="1"/>
  <c r="B43" i="22" s="1"/>
  <c r="B44" i="22" a="1"/>
  <c r="B44" i="22" s="1"/>
  <c r="B45" i="22" a="1"/>
  <c r="B45" i="22" s="1"/>
  <c r="B46" i="22" a="1"/>
  <c r="B46" i="22" s="1"/>
  <c r="B47" i="22" a="1"/>
  <c r="B47" i="22" s="1"/>
  <c r="B48" i="22" a="1"/>
  <c r="B48" i="22" s="1"/>
  <c r="B49" i="22" a="1"/>
  <c r="B49" i="22" s="1"/>
  <c r="B50" i="22" a="1"/>
  <c r="B50" i="22" s="1"/>
  <c r="B51" i="22" a="1"/>
  <c r="B51" i="22" s="1"/>
  <c r="B52" i="22" a="1"/>
  <c r="B52" i="22" s="1"/>
  <c r="B53" i="22" a="1"/>
  <c r="B53" i="22" s="1"/>
  <c r="B54" i="22" a="1"/>
  <c r="B54" i="22" s="1"/>
  <c r="B55" i="22" a="1"/>
  <c r="B55" i="22" s="1"/>
  <c r="B56" i="22" a="1"/>
  <c r="B56" i="22" s="1"/>
  <c r="B57" i="22" a="1"/>
  <c r="B57" i="22" s="1"/>
  <c r="B58" i="22" a="1"/>
  <c r="B58" i="22" s="1"/>
  <c r="B59" i="22" a="1"/>
  <c r="B59" i="22" s="1"/>
  <c r="B60" i="22" a="1"/>
  <c r="B60" i="22" s="1"/>
  <c r="B21" i="22" a="1"/>
  <c r="B21" i="22" s="1"/>
  <c r="AM55" i="22"/>
  <c r="W39" i="22"/>
  <c r="G23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C15" i="22"/>
  <c r="B15" i="22"/>
  <c r="AB14" i="22"/>
  <c r="M14" i="22"/>
  <c r="L14" i="22"/>
  <c r="AL13" i="22"/>
  <c r="AK13" i="22"/>
  <c r="V13" i="22"/>
  <c r="U13" i="22"/>
  <c r="E13" i="22"/>
  <c r="AO9" i="22"/>
  <c r="AN9" i="22"/>
  <c r="AM9" i="22"/>
  <c r="AL9" i="22"/>
  <c r="AK9" i="22"/>
  <c r="AJ9" i="22"/>
  <c r="AI9" i="22"/>
  <c r="AH9" i="22"/>
  <c r="AG9" i="22"/>
  <c r="AF9" i="22"/>
  <c r="AE9" i="22"/>
  <c r="AD9" i="22"/>
  <c r="AC9" i="22"/>
  <c r="AC14" i="22" s="1"/>
  <c r="AB9" i="22"/>
  <c r="Y9" i="22"/>
  <c r="X9" i="22"/>
  <c r="V9" i="22"/>
  <c r="U9" i="22"/>
  <c r="T9" i="22"/>
  <c r="S9" i="22"/>
  <c r="R9" i="22"/>
  <c r="Q9" i="22"/>
  <c r="P9" i="22"/>
  <c r="N9" i="22"/>
  <c r="M9" i="22"/>
  <c r="K9" i="22"/>
  <c r="J9" i="22"/>
  <c r="H9" i="22"/>
  <c r="F9" i="22"/>
  <c r="F13" i="22" s="1"/>
  <c r="E9" i="22"/>
  <c r="D9" i="22"/>
  <c r="C9" i="22"/>
  <c r="B9" i="22"/>
  <c r="AP8" i="22"/>
  <c r="AO8" i="22"/>
  <c r="AN8" i="22"/>
  <c r="AM8" i="22"/>
  <c r="AL8" i="22"/>
  <c r="AK8" i="22"/>
  <c r="AJ8" i="22"/>
  <c r="AI8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N8" i="22"/>
  <c r="M8" i="22"/>
  <c r="K8" i="22"/>
  <c r="J8" i="22"/>
  <c r="H8" i="22"/>
  <c r="F8" i="22"/>
  <c r="E8" i="22"/>
  <c r="D8" i="22"/>
  <c r="C8" i="22"/>
  <c r="B8" i="22"/>
  <c r="AP7" i="22"/>
  <c r="AO7" i="22"/>
  <c r="AN7" i="22"/>
  <c r="AM7" i="22"/>
  <c r="AL7" i="22"/>
  <c r="AK7" i="22"/>
  <c r="AJ7" i="22"/>
  <c r="AI7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N7" i="22"/>
  <c r="M7" i="22"/>
  <c r="K7" i="22"/>
  <c r="J7" i="22"/>
  <c r="I7" i="22"/>
  <c r="H7" i="22"/>
  <c r="F7" i="22"/>
  <c r="E7" i="22"/>
  <c r="D7" i="22"/>
  <c r="C7" i="22"/>
  <c r="B7" i="22"/>
  <c r="AP6" i="22"/>
  <c r="AO6" i="22"/>
  <c r="AN6" i="22"/>
  <c r="AM6" i="22"/>
  <c r="AL6" i="22"/>
  <c r="AL14" i="22" s="1"/>
  <c r="AK6" i="22"/>
  <c r="AJ6" i="22"/>
  <c r="AI6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V14" i="22" s="1"/>
  <c r="U6" i="22"/>
  <c r="T6" i="22"/>
  <c r="S6" i="22"/>
  <c r="R6" i="22"/>
  <c r="Q6" i="22"/>
  <c r="P6" i="22"/>
  <c r="N6" i="22"/>
  <c r="M6" i="22"/>
  <c r="K6" i="22"/>
  <c r="J6" i="22"/>
  <c r="I6" i="22"/>
  <c r="H6" i="22"/>
  <c r="F6" i="22"/>
  <c r="E6" i="22"/>
  <c r="D6" i="22"/>
  <c r="C6" i="22"/>
  <c r="B6" i="22"/>
  <c r="AP5" i="22"/>
  <c r="AO5" i="22"/>
  <c r="AN5" i="22"/>
  <c r="AM5" i="22"/>
  <c r="AL5" i="22"/>
  <c r="AK5" i="22"/>
  <c r="AJ5" i="22"/>
  <c r="AI5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N5" i="22"/>
  <c r="M5" i="22"/>
  <c r="K5" i="22"/>
  <c r="J5" i="22"/>
  <c r="I5" i="22"/>
  <c r="H5" i="22"/>
  <c r="G5" i="22"/>
  <c r="F5" i="22"/>
  <c r="F14" i="22" s="1"/>
  <c r="E5" i="22"/>
  <c r="D5" i="22"/>
  <c r="C5" i="22"/>
  <c r="B5" i="22"/>
  <c r="AP4" i="22"/>
  <c r="AO4" i="22"/>
  <c r="AN4" i="22"/>
  <c r="AM4" i="22"/>
  <c r="AL4" i="22"/>
  <c r="AK4" i="22"/>
  <c r="AK14" i="22" s="1"/>
  <c r="AJ4" i="22"/>
  <c r="AL54" i="22" s="1"/>
  <c r="AI4" i="22"/>
  <c r="AI13" i="22" s="1"/>
  <c r="AH4" i="22"/>
  <c r="AH13" i="22" s="1"/>
  <c r="AG4" i="22"/>
  <c r="AF4" i="22"/>
  <c r="AE4" i="22"/>
  <c r="AG49" i="22" s="1"/>
  <c r="AD4" i="22"/>
  <c r="AC4" i="22"/>
  <c r="AB4" i="22"/>
  <c r="AA4" i="22"/>
  <c r="Z4" i="22"/>
  <c r="Y4" i="22"/>
  <c r="X4" i="22"/>
  <c r="W4" i="22"/>
  <c r="V4" i="22"/>
  <c r="U4" i="22"/>
  <c r="U14" i="22" s="1"/>
  <c r="T4" i="22"/>
  <c r="V38" i="22" s="1"/>
  <c r="S4" i="22"/>
  <c r="S13" i="22" s="1"/>
  <c r="R4" i="22"/>
  <c r="R13" i="22" s="1"/>
  <c r="Q4" i="22"/>
  <c r="P4" i="22"/>
  <c r="O4" i="22"/>
  <c r="Q33" i="22" s="1"/>
  <c r="N4" i="22"/>
  <c r="M4" i="22"/>
  <c r="L4" i="22"/>
  <c r="K4" i="22"/>
  <c r="J4" i="22"/>
  <c r="I4" i="22"/>
  <c r="H4" i="22"/>
  <c r="G4" i="22"/>
  <c r="F4" i="22"/>
  <c r="E4" i="22"/>
  <c r="E14" i="22" s="1"/>
  <c r="D4" i="22"/>
  <c r="F22" i="22" s="1"/>
  <c r="C4" i="22"/>
  <c r="C13" i="22" s="1"/>
  <c r="B4" i="22"/>
  <c r="B13" i="22" s="1"/>
  <c r="AP3" i="22"/>
  <c r="AR60" i="22" s="1"/>
  <c r="AO3" i="22"/>
  <c r="AO14" i="22" s="1"/>
  <c r="AN3" i="22"/>
  <c r="AN14" i="22" s="1"/>
  <c r="AM3" i="22"/>
  <c r="AM14" i="22" s="1"/>
  <c r="AL3" i="22"/>
  <c r="AN56" i="22" s="1"/>
  <c r="AK3" i="22"/>
  <c r="AJ3" i="22"/>
  <c r="AJ13" i="22" s="1"/>
  <c r="AI3" i="22"/>
  <c r="AH3" i="22"/>
  <c r="AH14" i="22" s="1"/>
  <c r="AG3" i="22"/>
  <c r="AG13" i="22" s="1"/>
  <c r="AF3" i="22"/>
  <c r="AF13" i="22" s="1"/>
  <c r="AE3" i="22"/>
  <c r="AE14" i="22" s="1"/>
  <c r="AD3" i="22"/>
  <c r="AF48" i="22" s="1"/>
  <c r="AC3" i="22"/>
  <c r="AE47" i="22" s="1"/>
  <c r="AB3" i="22"/>
  <c r="AB13" i="22" s="1"/>
  <c r="AA3" i="22"/>
  <c r="AA14" i="22" s="1"/>
  <c r="Z3" i="22"/>
  <c r="AB44" i="22" s="1"/>
  <c r="Y3" i="22"/>
  <c r="Y14" i="22" s="1"/>
  <c r="X3" i="22"/>
  <c r="X14" i="22" s="1"/>
  <c r="W3" i="22"/>
  <c r="W14" i="22" s="1"/>
  <c r="V3" i="22"/>
  <c r="X40" i="22" s="1"/>
  <c r="U3" i="22"/>
  <c r="T3" i="22"/>
  <c r="T13" i="22" s="1"/>
  <c r="S3" i="22"/>
  <c r="R3" i="22"/>
  <c r="R14" i="22" s="1"/>
  <c r="Q3" i="22"/>
  <c r="Q13" i="22" s="1"/>
  <c r="P3" i="22"/>
  <c r="P13" i="22" s="1"/>
  <c r="O3" i="22"/>
  <c r="O14" i="22" s="1"/>
  <c r="N3" i="22"/>
  <c r="P32" i="22" s="1"/>
  <c r="M3" i="22"/>
  <c r="O31" i="22" s="1"/>
  <c r="L3" i="22"/>
  <c r="L13" i="22" s="1"/>
  <c r="K3" i="22"/>
  <c r="K14" i="22" s="1"/>
  <c r="J3" i="22"/>
  <c r="L28" i="22" s="1"/>
  <c r="I3" i="22"/>
  <c r="I14" i="22" s="1"/>
  <c r="H3" i="22"/>
  <c r="H14" i="22" s="1"/>
  <c r="G3" i="22"/>
  <c r="G14" i="22" s="1"/>
  <c r="F3" i="22"/>
  <c r="H24" i="22" s="1"/>
  <c r="E3" i="22"/>
  <c r="D3" i="22"/>
  <c r="D13" i="22" s="1"/>
  <c r="C3" i="22"/>
  <c r="B3" i="22"/>
  <c r="B14" i="22" s="1"/>
  <c r="C47" i="21"/>
  <c r="C46" i="21"/>
  <c r="C45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26" i="21"/>
  <c r="C25" i="21"/>
  <c r="C24" i="21"/>
  <c r="C23" i="21"/>
  <c r="C22" i="21"/>
  <c r="C21" i="21"/>
  <c r="E20" i="21"/>
  <c r="C20" i="21"/>
  <c r="C19" i="21"/>
  <c r="C18" i="21"/>
  <c r="G10" i="21" s="1"/>
  <c r="F17" i="21"/>
  <c r="C17" i="21"/>
  <c r="F16" i="21"/>
  <c r="C16" i="21"/>
  <c r="F15" i="21"/>
  <c r="C15" i="21"/>
  <c r="F14" i="21"/>
  <c r="C14" i="21"/>
  <c r="F13" i="21"/>
  <c r="C13" i="21"/>
  <c r="F12" i="21"/>
  <c r="C12" i="21"/>
  <c r="F11" i="21"/>
  <c r="C11" i="21"/>
  <c r="F10" i="21"/>
  <c r="C10" i="21"/>
  <c r="F9" i="21"/>
  <c r="C9" i="21"/>
  <c r="F8" i="21"/>
  <c r="C8" i="21"/>
  <c r="F5" i="21"/>
  <c r="D5" i="21"/>
  <c r="B5" i="21"/>
  <c r="D4" i="21"/>
  <c r="B22" i="20" a="1"/>
  <c r="B22" i="20" s="1"/>
  <c r="B23" i="20" a="1"/>
  <c r="B23" i="20" s="1"/>
  <c r="B24" i="20" a="1"/>
  <c r="B24" i="20" s="1"/>
  <c r="B25" i="20" a="1"/>
  <c r="B25" i="20" s="1"/>
  <c r="B26" i="20" a="1"/>
  <c r="B26" i="20" s="1"/>
  <c r="B27" i="20" a="1"/>
  <c r="B27" i="20" s="1"/>
  <c r="B28" i="20" a="1"/>
  <c r="B28" i="20" s="1"/>
  <c r="B29" i="20" a="1"/>
  <c r="B29" i="20" s="1"/>
  <c r="B30" i="20" a="1"/>
  <c r="B30" i="20" s="1"/>
  <c r="B31" i="20" a="1"/>
  <c r="B31" i="20" s="1"/>
  <c r="B32" i="20" a="1"/>
  <c r="B32" i="20" s="1"/>
  <c r="B33" i="20" a="1"/>
  <c r="B33" i="20" s="1"/>
  <c r="B34" i="20" a="1"/>
  <c r="B34" i="20" s="1"/>
  <c r="B35" i="20" a="1"/>
  <c r="B35" i="20" s="1"/>
  <c r="B36" i="20" a="1"/>
  <c r="B36" i="20" s="1"/>
  <c r="B37" i="20" a="1"/>
  <c r="B37" i="20" s="1"/>
  <c r="B38" i="20" a="1"/>
  <c r="B38" i="20" s="1"/>
  <c r="B39" i="20" a="1"/>
  <c r="B39" i="20" s="1"/>
  <c r="B40" i="20" a="1"/>
  <c r="B40" i="20" s="1"/>
  <c r="B41" i="20" a="1"/>
  <c r="B41" i="20" s="1"/>
  <c r="B42" i="20" a="1"/>
  <c r="B42" i="20" s="1"/>
  <c r="B43" i="20" a="1"/>
  <c r="B43" i="20" s="1"/>
  <c r="B44" i="20" a="1"/>
  <c r="B44" i="20" s="1"/>
  <c r="B45" i="20" a="1"/>
  <c r="B45" i="20" s="1"/>
  <c r="B46" i="20" a="1"/>
  <c r="B46" i="20" s="1"/>
  <c r="B47" i="20" a="1"/>
  <c r="B47" i="20" s="1"/>
  <c r="B48" i="20" a="1"/>
  <c r="B48" i="20" s="1"/>
  <c r="B49" i="20" a="1"/>
  <c r="B49" i="20" s="1"/>
  <c r="B50" i="20" a="1"/>
  <c r="B50" i="20" s="1"/>
  <c r="B51" i="20" a="1"/>
  <c r="B51" i="20" s="1"/>
  <c r="B52" i="20" a="1"/>
  <c r="B52" i="20" s="1"/>
  <c r="B53" i="20" a="1"/>
  <c r="B53" i="20" s="1"/>
  <c r="B54" i="20" a="1"/>
  <c r="B54" i="20" s="1"/>
  <c r="B55" i="20" a="1"/>
  <c r="B55" i="20" s="1"/>
  <c r="B56" i="20" a="1"/>
  <c r="B56" i="20" s="1"/>
  <c r="B57" i="20" a="1"/>
  <c r="B57" i="20" s="1"/>
  <c r="B58" i="20" a="1"/>
  <c r="B58" i="20" s="1"/>
  <c r="B59" i="20" a="1"/>
  <c r="B59" i="20" s="1"/>
  <c r="B60" i="20" a="1"/>
  <c r="B60" i="20" s="1"/>
  <c r="B21" i="20" a="1"/>
  <c r="B21" i="20" s="1"/>
  <c r="AN56" i="20"/>
  <c r="AP15" i="20"/>
  <c r="AO15" i="20"/>
  <c r="AN15" i="20"/>
  <c r="AM15" i="20"/>
  <c r="AL15" i="20"/>
  <c r="AK15" i="20"/>
  <c r="AJ15" i="20"/>
  <c r="AI15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C15" i="20"/>
  <c r="B15" i="20"/>
  <c r="G14" i="20"/>
  <c r="AG13" i="20"/>
  <c r="AF13" i="20"/>
  <c r="Q13" i="20"/>
  <c r="P13" i="20"/>
  <c r="AO9" i="20"/>
  <c r="AN9" i="20"/>
  <c r="AM9" i="20"/>
  <c r="AL9" i="20"/>
  <c r="AK9" i="20"/>
  <c r="AJ9" i="20"/>
  <c r="AI9" i="20"/>
  <c r="AH9" i="20"/>
  <c r="AG9" i="20"/>
  <c r="AF9" i="20"/>
  <c r="AE9" i="20"/>
  <c r="AD9" i="20"/>
  <c r="AC9" i="20"/>
  <c r="AB9" i="20"/>
  <c r="Y9" i="20"/>
  <c r="X9" i="20"/>
  <c r="V9" i="20"/>
  <c r="U9" i="20"/>
  <c r="T9" i="20"/>
  <c r="S9" i="20"/>
  <c r="R9" i="20"/>
  <c r="Q9" i="20"/>
  <c r="P9" i="20"/>
  <c r="N9" i="20"/>
  <c r="M9" i="20"/>
  <c r="K9" i="20"/>
  <c r="J9" i="20"/>
  <c r="H9" i="20"/>
  <c r="F9" i="20"/>
  <c r="E9" i="20"/>
  <c r="D9" i="20"/>
  <c r="C9" i="20"/>
  <c r="B9" i="20"/>
  <c r="AP8" i="20"/>
  <c r="AO8" i="20"/>
  <c r="AN8" i="20"/>
  <c r="AM8" i="20"/>
  <c r="AL8" i="20"/>
  <c r="AK8" i="20"/>
  <c r="AJ8" i="20"/>
  <c r="AI8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N8" i="20"/>
  <c r="M8" i="20"/>
  <c r="K8" i="20"/>
  <c r="J8" i="20"/>
  <c r="H8" i="20"/>
  <c r="H14" i="20" s="1"/>
  <c r="F8" i="20"/>
  <c r="E8" i="20"/>
  <c r="D8" i="20"/>
  <c r="C8" i="20"/>
  <c r="B8" i="20"/>
  <c r="AP7" i="20"/>
  <c r="AO7" i="20"/>
  <c r="AN7" i="20"/>
  <c r="AM7" i="20"/>
  <c r="AM14" i="20" s="1"/>
  <c r="AL7" i="20"/>
  <c r="AK7" i="20"/>
  <c r="AJ7" i="20"/>
  <c r="AI7" i="20"/>
  <c r="AH7" i="20"/>
  <c r="AG7" i="20"/>
  <c r="AF7" i="20"/>
  <c r="AE7" i="20"/>
  <c r="AD7" i="20"/>
  <c r="AC7" i="20"/>
  <c r="AB7" i="20"/>
  <c r="AA7" i="20"/>
  <c r="Z7" i="20"/>
  <c r="Y7" i="20"/>
  <c r="X7" i="20"/>
  <c r="W7" i="20"/>
  <c r="W14" i="20" s="1"/>
  <c r="V7" i="20"/>
  <c r="U7" i="20"/>
  <c r="T7" i="20"/>
  <c r="S7" i="20"/>
  <c r="R7" i="20"/>
  <c r="Q7" i="20"/>
  <c r="P7" i="20"/>
  <c r="N7" i="20"/>
  <c r="M7" i="20"/>
  <c r="K7" i="20"/>
  <c r="J7" i="20"/>
  <c r="I7" i="20"/>
  <c r="H7" i="20"/>
  <c r="F7" i="20"/>
  <c r="E7" i="20"/>
  <c r="D7" i="20"/>
  <c r="C7" i="20"/>
  <c r="B7" i="20"/>
  <c r="AP6" i="20"/>
  <c r="AO6" i="20"/>
  <c r="AN6" i="20"/>
  <c r="AN14" i="20" s="1"/>
  <c r="AM6" i="20"/>
  <c r="AL6" i="20"/>
  <c r="AK6" i="20"/>
  <c r="AJ6" i="20"/>
  <c r="AI6" i="20"/>
  <c r="AH6" i="20"/>
  <c r="AG6" i="20"/>
  <c r="AF6" i="20"/>
  <c r="AE6" i="20"/>
  <c r="AD6" i="20"/>
  <c r="AC6" i="20"/>
  <c r="AB6" i="20"/>
  <c r="AA6" i="20"/>
  <c r="Z6" i="20"/>
  <c r="Y6" i="20"/>
  <c r="X6" i="20"/>
  <c r="X14" i="20" s="1"/>
  <c r="W6" i="20"/>
  <c r="V6" i="20"/>
  <c r="U6" i="20"/>
  <c r="T6" i="20"/>
  <c r="S6" i="20"/>
  <c r="R6" i="20"/>
  <c r="Q6" i="20"/>
  <c r="P6" i="20"/>
  <c r="N6" i="20"/>
  <c r="M6" i="20"/>
  <c r="K6" i="20"/>
  <c r="J6" i="20"/>
  <c r="I6" i="20"/>
  <c r="H6" i="20"/>
  <c r="F6" i="20"/>
  <c r="E6" i="20"/>
  <c r="D6" i="20"/>
  <c r="C6" i="20"/>
  <c r="B6" i="20"/>
  <c r="AP5" i="20"/>
  <c r="AO5" i="20"/>
  <c r="AN5" i="20"/>
  <c r="AM5" i="20"/>
  <c r="AL5" i="20"/>
  <c r="AK5" i="20"/>
  <c r="AJ5" i="20"/>
  <c r="AI5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N5" i="20"/>
  <c r="M5" i="20"/>
  <c r="K5" i="20"/>
  <c r="J5" i="20"/>
  <c r="I5" i="20"/>
  <c r="K27" i="20" s="1"/>
  <c r="H5" i="20"/>
  <c r="G5" i="20"/>
  <c r="F5" i="20"/>
  <c r="E5" i="20"/>
  <c r="D5" i="20"/>
  <c r="C5" i="20"/>
  <c r="B5" i="20"/>
  <c r="AP4" i="20"/>
  <c r="AP14" i="20" s="1"/>
  <c r="AO4" i="20"/>
  <c r="AN4" i="20"/>
  <c r="AM4" i="20"/>
  <c r="AL4" i="20"/>
  <c r="AK4" i="20"/>
  <c r="AJ4" i="20"/>
  <c r="AJ13" i="20" s="1"/>
  <c r="AI4" i="20"/>
  <c r="AH4" i="20"/>
  <c r="AG4" i="20"/>
  <c r="AF4" i="20"/>
  <c r="AE4" i="20"/>
  <c r="AD4" i="20"/>
  <c r="AC4" i="20"/>
  <c r="AB4" i="20"/>
  <c r="AA4" i="20"/>
  <c r="Z4" i="20"/>
  <c r="Z14" i="20" s="1"/>
  <c r="Y4" i="20"/>
  <c r="X4" i="20"/>
  <c r="W4" i="20"/>
  <c r="V4" i="20"/>
  <c r="X40" i="20" s="1"/>
  <c r="U4" i="20"/>
  <c r="T4" i="20"/>
  <c r="T13" i="20" s="1"/>
  <c r="S4" i="20"/>
  <c r="R4" i="20"/>
  <c r="Q4" i="20"/>
  <c r="P4" i="20"/>
  <c r="O4" i="20"/>
  <c r="N4" i="20"/>
  <c r="M4" i="20"/>
  <c r="L4" i="20"/>
  <c r="K4" i="20"/>
  <c r="J4" i="20"/>
  <c r="J14" i="20" s="1"/>
  <c r="I4" i="20"/>
  <c r="H4" i="20"/>
  <c r="G4" i="20"/>
  <c r="F4" i="20"/>
  <c r="H24" i="20" s="1"/>
  <c r="E4" i="20"/>
  <c r="D4" i="20"/>
  <c r="D13" i="20" s="1"/>
  <c r="C4" i="20"/>
  <c r="B4" i="20"/>
  <c r="AP3" i="20"/>
  <c r="AR60" i="20" s="1"/>
  <c r="AO3" i="20"/>
  <c r="AO14" i="20" s="1"/>
  <c r="AN3" i="20"/>
  <c r="AP58" i="20" s="1"/>
  <c r="AM3" i="20"/>
  <c r="AO57" i="20" s="1"/>
  <c r="AL3" i="20"/>
  <c r="AL14" i="20" s="1"/>
  <c r="AK3" i="20"/>
  <c r="AK14" i="20" s="1"/>
  <c r="AJ3" i="20"/>
  <c r="AL54" i="20" s="1"/>
  <c r="AI3" i="20"/>
  <c r="AI13" i="20" s="1"/>
  <c r="AH3" i="20"/>
  <c r="AH13" i="20" s="1"/>
  <c r="AG3" i="20"/>
  <c r="AG14" i="20" s="1"/>
  <c r="AF3" i="20"/>
  <c r="AF14" i="20" s="1"/>
  <c r="AE3" i="20"/>
  <c r="AG49" i="20" s="1"/>
  <c r="AD3" i="20"/>
  <c r="AF48" i="20" s="1"/>
  <c r="AC3" i="20"/>
  <c r="AE47" i="20" s="1"/>
  <c r="AB3" i="20"/>
  <c r="AB13" i="20" s="1"/>
  <c r="AA3" i="20"/>
  <c r="AA14" i="20" s="1"/>
  <c r="Z3" i="20"/>
  <c r="AB44" i="20" s="1"/>
  <c r="Y3" i="20"/>
  <c r="Y14" i="20" s="1"/>
  <c r="X3" i="20"/>
  <c r="Z42" i="20" s="1"/>
  <c r="W3" i="20"/>
  <c r="Y41" i="20" s="1"/>
  <c r="V3" i="20"/>
  <c r="V14" i="20" s="1"/>
  <c r="U3" i="20"/>
  <c r="U14" i="20" s="1"/>
  <c r="T3" i="20"/>
  <c r="V38" i="20" s="1"/>
  <c r="S3" i="20"/>
  <c r="S13" i="20" s="1"/>
  <c r="R3" i="20"/>
  <c r="R13" i="20" s="1"/>
  <c r="Q3" i="20"/>
  <c r="Q14" i="20" s="1"/>
  <c r="P3" i="20"/>
  <c r="P14" i="20" s="1"/>
  <c r="O3" i="20"/>
  <c r="Q33" i="20" s="1"/>
  <c r="N3" i="20"/>
  <c r="P32" i="20" s="1"/>
  <c r="M3" i="20"/>
  <c r="O31" i="20" s="1"/>
  <c r="L3" i="20"/>
  <c r="L13" i="20" s="1"/>
  <c r="K3" i="20"/>
  <c r="K14" i="20" s="1"/>
  <c r="J3" i="20"/>
  <c r="L28" i="20" s="1"/>
  <c r="I3" i="20"/>
  <c r="I14" i="20" s="1"/>
  <c r="H3" i="20"/>
  <c r="J26" i="20" s="1"/>
  <c r="G3" i="20"/>
  <c r="I25" i="20" s="1"/>
  <c r="F3" i="20"/>
  <c r="F14" i="20" s="1"/>
  <c r="E3" i="20"/>
  <c r="E14" i="20" s="1"/>
  <c r="D3" i="20"/>
  <c r="F22" i="20" s="1"/>
  <c r="C3" i="20"/>
  <c r="C13" i="20" s="1"/>
  <c r="B3" i="20"/>
  <c r="B13" i="20" s="1"/>
  <c r="B50" i="19"/>
  <c r="C47" i="19"/>
  <c r="C46" i="19"/>
  <c r="C45" i="19"/>
  <c r="C44" i="19"/>
  <c r="C43" i="19"/>
  <c r="C42" i="19"/>
  <c r="C41" i="19"/>
  <c r="C40" i="19"/>
  <c r="C39" i="19"/>
  <c r="C38" i="19"/>
  <c r="C37" i="19"/>
  <c r="C36" i="19"/>
  <c r="C35" i="19"/>
  <c r="C34" i="19"/>
  <c r="C33" i="19"/>
  <c r="C32" i="19"/>
  <c r="C31" i="19"/>
  <c r="C30" i="19"/>
  <c r="C29" i="19"/>
  <c r="C28" i="19"/>
  <c r="C27" i="19"/>
  <c r="C26" i="19"/>
  <c r="C25" i="19"/>
  <c r="C24" i="19"/>
  <c r="C23" i="19"/>
  <c r="C22" i="19"/>
  <c r="C21" i="19"/>
  <c r="E20" i="19"/>
  <c r="C20" i="19"/>
  <c r="C19" i="19"/>
  <c r="C18" i="19"/>
  <c r="G10" i="19" s="1"/>
  <c r="F17" i="19"/>
  <c r="C17" i="19"/>
  <c r="F16" i="19"/>
  <c r="C16" i="19"/>
  <c r="F15" i="19"/>
  <c r="C15" i="19"/>
  <c r="F14" i="19"/>
  <c r="C14" i="19"/>
  <c r="F13" i="19"/>
  <c r="C13" i="19"/>
  <c r="F12" i="19"/>
  <c r="C12" i="19"/>
  <c r="F11" i="19"/>
  <c r="C11" i="19"/>
  <c r="F10" i="19"/>
  <c r="C10" i="19"/>
  <c r="F9" i="19"/>
  <c r="C9" i="19"/>
  <c r="F8" i="19"/>
  <c r="C8" i="19"/>
  <c r="F5" i="19"/>
  <c r="D5" i="19"/>
  <c r="B5" i="19"/>
  <c r="D4" i="19"/>
  <c r="C4" i="16"/>
  <c r="AM55" i="32" l="1"/>
  <c r="B55" i="32" s="1" a="1"/>
  <c r="B55" i="32" s="1"/>
  <c r="AE14" i="32"/>
  <c r="AI51" i="32"/>
  <c r="B51" i="32" s="1" a="1"/>
  <c r="B51" i="32" s="1"/>
  <c r="S35" i="32"/>
  <c r="B35" i="32" s="1" a="1"/>
  <c r="B35" i="32" s="1"/>
  <c r="AD14" i="32"/>
  <c r="N14" i="32"/>
  <c r="AH50" i="32"/>
  <c r="B50" i="32" s="1" a="1"/>
  <c r="B50" i="32" s="1"/>
  <c r="R34" i="32"/>
  <c r="B34" i="32" s="1" a="1"/>
  <c r="B34" i="32" s="1"/>
  <c r="AN13" i="32"/>
  <c r="M14" i="32"/>
  <c r="V13" i="32"/>
  <c r="AK13" i="32"/>
  <c r="U13" i="32"/>
  <c r="E13" i="32"/>
  <c r="AF48" i="32"/>
  <c r="B48" i="32" s="1" a="1"/>
  <c r="B48" i="32" s="1"/>
  <c r="AC14" i="32"/>
  <c r="AL13" i="32"/>
  <c r="F13" i="32"/>
  <c r="AA14" i="32"/>
  <c r="K14" i="32"/>
  <c r="AJ13" i="32"/>
  <c r="T13" i="32"/>
  <c r="D13" i="32"/>
  <c r="AE47" i="32"/>
  <c r="B47" i="32" s="1" a="1"/>
  <c r="B47" i="32" s="1"/>
  <c r="O31" i="32"/>
  <c r="B31" i="32" s="1" a="1"/>
  <c r="B31" i="32" s="1"/>
  <c r="H13" i="32"/>
  <c r="AP14" i="32"/>
  <c r="Z14" i="32"/>
  <c r="J14" i="32"/>
  <c r="AI13" i="32"/>
  <c r="S13" i="32"/>
  <c r="C13" i="32"/>
  <c r="AD46" i="32"/>
  <c r="B46" i="32" s="1" a="1"/>
  <c r="B46" i="32" s="1"/>
  <c r="N30" i="32"/>
  <c r="B30" i="32" s="1" a="1"/>
  <c r="B30" i="32" s="1"/>
  <c r="AO14" i="32"/>
  <c r="Y14" i="32"/>
  <c r="I14" i="32"/>
  <c r="AH13" i="32"/>
  <c r="R13" i="32"/>
  <c r="AC45" i="32"/>
  <c r="B45" i="32" s="1" a="1"/>
  <c r="B45" i="32" s="1"/>
  <c r="M29" i="32"/>
  <c r="B29" i="32" s="1" a="1"/>
  <c r="B29" i="32" s="1"/>
  <c r="W39" i="32"/>
  <c r="B39" i="32" s="1" a="1"/>
  <c r="B39" i="32" s="1"/>
  <c r="AG13" i="32"/>
  <c r="Q13" i="32"/>
  <c r="E14" i="32"/>
  <c r="AJ14" i="32"/>
  <c r="T14" i="32"/>
  <c r="D14" i="32"/>
  <c r="E22" i="21"/>
  <c r="E24" i="21" s="1"/>
  <c r="E27" i="21" s="1"/>
  <c r="E29" i="21" s="1"/>
  <c r="E22" i="19"/>
  <c r="E24" i="19" s="1"/>
  <c r="E27" i="19" s="1"/>
  <c r="E29" i="19" s="1"/>
  <c r="X14" i="30"/>
  <c r="G14" i="30"/>
  <c r="D14" i="30"/>
  <c r="AN56" i="30"/>
  <c r="AJ52" i="30"/>
  <c r="T36" i="30"/>
  <c r="AE14" i="30"/>
  <c r="O14" i="30"/>
  <c r="AN13" i="30"/>
  <c r="X13" i="30"/>
  <c r="H13" i="30"/>
  <c r="AI51" i="30"/>
  <c r="S35" i="30"/>
  <c r="AD14" i="30"/>
  <c r="AM13" i="30"/>
  <c r="W13" i="30"/>
  <c r="G13" i="30"/>
  <c r="AC14" i="30"/>
  <c r="M14" i="30"/>
  <c r="AL13" i="30"/>
  <c r="V13" i="30"/>
  <c r="F13" i="30"/>
  <c r="AG49" i="30"/>
  <c r="Q33" i="30"/>
  <c r="AB14" i="30"/>
  <c r="L14" i="30"/>
  <c r="AK13" i="30"/>
  <c r="U13" i="30"/>
  <c r="E13" i="30"/>
  <c r="AF48" i="30"/>
  <c r="P32" i="30"/>
  <c r="N14" i="30"/>
  <c r="AA14" i="30"/>
  <c r="K14" i="30"/>
  <c r="AJ13" i="30"/>
  <c r="T13" i="30"/>
  <c r="AE47" i="30"/>
  <c r="O31" i="30"/>
  <c r="AM14" i="30"/>
  <c r="W14" i="30"/>
  <c r="V14" i="30"/>
  <c r="F14" i="30"/>
  <c r="AP58" i="30"/>
  <c r="J26" i="30"/>
  <c r="AK14" i="30"/>
  <c r="U14" i="30"/>
  <c r="E14" i="30"/>
  <c r="AI14" i="30"/>
  <c r="C14" i="30"/>
  <c r="S14" i="30"/>
  <c r="AF14" i="29"/>
  <c r="P14" i="29"/>
  <c r="AO13" i="29"/>
  <c r="Y13" i="29"/>
  <c r="I13" i="29"/>
  <c r="AJ52" i="29"/>
  <c r="T36" i="29"/>
  <c r="AE14" i="29"/>
  <c r="O14" i="29"/>
  <c r="AN13" i="29"/>
  <c r="X13" i="29"/>
  <c r="H13" i="29"/>
  <c r="AI51" i="29"/>
  <c r="S35" i="29"/>
  <c r="AD14" i="29"/>
  <c r="N14" i="29"/>
  <c r="AM13" i="29"/>
  <c r="W13" i="29"/>
  <c r="G13" i="29"/>
  <c r="AH50" i="29"/>
  <c r="R34" i="29"/>
  <c r="AC14" i="29"/>
  <c r="M14" i="29"/>
  <c r="AL13" i="29"/>
  <c r="V13" i="29"/>
  <c r="F13" i="29"/>
  <c r="AB14" i="29"/>
  <c r="L14" i="29"/>
  <c r="AK13" i="29"/>
  <c r="U13" i="29"/>
  <c r="E13" i="29"/>
  <c r="AF48" i="29"/>
  <c r="P32" i="29"/>
  <c r="AP14" i="29"/>
  <c r="Z14" i="29"/>
  <c r="J14" i="29"/>
  <c r="AI13" i="29"/>
  <c r="S13" i="29"/>
  <c r="C13" i="29"/>
  <c r="AO14" i="29"/>
  <c r="Y14" i="29"/>
  <c r="I14" i="29"/>
  <c r="AH13" i="29"/>
  <c r="R13" i="29"/>
  <c r="B13" i="29"/>
  <c r="AC45" i="29"/>
  <c r="M29" i="29"/>
  <c r="AG13" i="29"/>
  <c r="Q13" i="29"/>
  <c r="AR60" i="29"/>
  <c r="AB44" i="29"/>
  <c r="L28" i="29"/>
  <c r="D13" i="29"/>
  <c r="AM14" i="29"/>
  <c r="W14" i="29"/>
  <c r="G14" i="29"/>
  <c r="AJ14" i="29"/>
  <c r="T14" i="29"/>
  <c r="D14" i="29"/>
  <c r="G9" i="24"/>
  <c r="G15" i="24"/>
  <c r="G12" i="24"/>
  <c r="G17" i="24"/>
  <c r="G13" i="24"/>
  <c r="G14" i="24"/>
  <c r="F18" i="24"/>
  <c r="G8" i="24"/>
  <c r="G11" i="24"/>
  <c r="G16" i="24"/>
  <c r="G23" i="23"/>
  <c r="W39" i="23"/>
  <c r="AM55" i="23"/>
  <c r="F13" i="23"/>
  <c r="V13" i="23"/>
  <c r="AL13" i="23"/>
  <c r="M14" i="23"/>
  <c r="AC14" i="23"/>
  <c r="R34" i="23"/>
  <c r="AH50" i="23"/>
  <c r="H13" i="23"/>
  <c r="X13" i="23"/>
  <c r="AN13" i="23"/>
  <c r="O14" i="23"/>
  <c r="AE14" i="23"/>
  <c r="H24" i="23"/>
  <c r="X40" i="23"/>
  <c r="AN56" i="23"/>
  <c r="I13" i="23"/>
  <c r="Y13" i="23"/>
  <c r="AO13" i="23"/>
  <c r="P14" i="23"/>
  <c r="AF14" i="23"/>
  <c r="S35" i="23"/>
  <c r="AI51" i="23"/>
  <c r="J13" i="23"/>
  <c r="Z13" i="23"/>
  <c r="AP13" i="23"/>
  <c r="Q14" i="23"/>
  <c r="AG14" i="23"/>
  <c r="K13" i="23"/>
  <c r="AA13" i="23"/>
  <c r="B14" i="23"/>
  <c r="R14" i="23"/>
  <c r="AH14" i="23"/>
  <c r="I25" i="23"/>
  <c r="Y41" i="23"/>
  <c r="AO57" i="23"/>
  <c r="T36" i="23"/>
  <c r="AJ52" i="23"/>
  <c r="M13" i="23"/>
  <c r="AC13" i="23"/>
  <c r="D14" i="23"/>
  <c r="T14" i="23"/>
  <c r="AJ14" i="23"/>
  <c r="N13" i="23"/>
  <c r="AD13" i="23"/>
  <c r="J26" i="23"/>
  <c r="Z42" i="23"/>
  <c r="AP58" i="23"/>
  <c r="AD14" i="23"/>
  <c r="P32" i="23"/>
  <c r="F22" i="23"/>
  <c r="V38" i="23"/>
  <c r="AL54" i="23"/>
  <c r="G13" i="21"/>
  <c r="G11" i="21"/>
  <c r="G17" i="21"/>
  <c r="G12" i="21"/>
  <c r="G8" i="21"/>
  <c r="G16" i="21"/>
  <c r="G9" i="21"/>
  <c r="G14" i="21"/>
  <c r="G15" i="21"/>
  <c r="G13" i="22"/>
  <c r="W13" i="22"/>
  <c r="AM13" i="22"/>
  <c r="N14" i="22"/>
  <c r="AD14" i="22"/>
  <c r="M29" i="22"/>
  <c r="AC45" i="22"/>
  <c r="AH50" i="22"/>
  <c r="H13" i="22"/>
  <c r="X13" i="22"/>
  <c r="AN13" i="22"/>
  <c r="I13" i="22"/>
  <c r="Y13" i="22"/>
  <c r="AO13" i="22"/>
  <c r="P14" i="22"/>
  <c r="AF14" i="22"/>
  <c r="S35" i="22"/>
  <c r="AI51" i="22"/>
  <c r="J13" i="22"/>
  <c r="Z13" i="22"/>
  <c r="AP13" i="22"/>
  <c r="Q14" i="22"/>
  <c r="AG14" i="22"/>
  <c r="N30" i="22"/>
  <c r="AD46" i="22"/>
  <c r="R34" i="22"/>
  <c r="K13" i="22"/>
  <c r="AA13" i="22"/>
  <c r="I25" i="22"/>
  <c r="Y41" i="22"/>
  <c r="AO57" i="22"/>
  <c r="C14" i="22"/>
  <c r="S14" i="22"/>
  <c r="AI14" i="22"/>
  <c r="T36" i="22"/>
  <c r="AJ52" i="22"/>
  <c r="M13" i="22"/>
  <c r="AC13" i="22"/>
  <c r="D14" i="22"/>
  <c r="T14" i="22"/>
  <c r="AJ14" i="22"/>
  <c r="N13" i="22"/>
  <c r="AD13" i="22"/>
  <c r="J26" i="22"/>
  <c r="Z42" i="22"/>
  <c r="AP58" i="22"/>
  <c r="O13" i="22"/>
  <c r="AE13" i="22"/>
  <c r="E21" i="22"/>
  <c r="U37" i="22"/>
  <c r="AK53" i="22"/>
  <c r="K27" i="22"/>
  <c r="AA43" i="22"/>
  <c r="AQ59" i="22"/>
  <c r="J14" i="22"/>
  <c r="Z14" i="22"/>
  <c r="AP14" i="22"/>
  <c r="G13" i="19"/>
  <c r="G9" i="19"/>
  <c r="E13" i="20"/>
  <c r="U13" i="20"/>
  <c r="AK13" i="20"/>
  <c r="L14" i="20"/>
  <c r="AB14" i="20"/>
  <c r="G23" i="20"/>
  <c r="W39" i="20"/>
  <c r="AM55" i="20"/>
  <c r="F13" i="20"/>
  <c r="V13" i="20"/>
  <c r="AL13" i="20"/>
  <c r="M14" i="20"/>
  <c r="AC14" i="20"/>
  <c r="R34" i="20"/>
  <c r="AH50" i="20"/>
  <c r="G13" i="20"/>
  <c r="W13" i="20"/>
  <c r="AM13" i="20"/>
  <c r="N14" i="20"/>
  <c r="AD14" i="20"/>
  <c r="M29" i="20"/>
  <c r="AC45" i="20"/>
  <c r="AE14" i="20"/>
  <c r="I13" i="20"/>
  <c r="Y13" i="20"/>
  <c r="AO13" i="20"/>
  <c r="S35" i="20"/>
  <c r="AI51" i="20"/>
  <c r="X13" i="20"/>
  <c r="J13" i="20"/>
  <c r="Z13" i="20"/>
  <c r="AP13" i="20"/>
  <c r="N30" i="20"/>
  <c r="AD46" i="20"/>
  <c r="AN13" i="20"/>
  <c r="K13" i="20"/>
  <c r="AA13" i="20"/>
  <c r="B14" i="20"/>
  <c r="R14" i="20"/>
  <c r="AH14" i="20"/>
  <c r="C14" i="20"/>
  <c r="S14" i="20"/>
  <c r="AI14" i="20"/>
  <c r="T36" i="20"/>
  <c r="AJ52" i="20"/>
  <c r="H13" i="20"/>
  <c r="M13" i="20"/>
  <c r="AC13" i="20"/>
  <c r="D14" i="20"/>
  <c r="T14" i="20"/>
  <c r="AJ14" i="20"/>
  <c r="N13" i="20"/>
  <c r="AD13" i="20"/>
  <c r="O14" i="20"/>
  <c r="O13" i="20"/>
  <c r="AE13" i="20"/>
  <c r="E21" i="20"/>
  <c r="U37" i="20"/>
  <c r="AK53" i="20"/>
  <c r="AA43" i="20"/>
  <c r="AQ59" i="20"/>
  <c r="G16" i="19"/>
  <c r="G15" i="19"/>
  <c r="G8" i="19"/>
  <c r="F18" i="19"/>
  <c r="G14" i="19"/>
  <c r="G12" i="19"/>
  <c r="G17" i="19"/>
  <c r="G11" i="19"/>
  <c r="C11" i="1"/>
  <c r="C12" i="1"/>
  <c r="C13" i="1"/>
  <c r="C14" i="1"/>
  <c r="C15" i="1"/>
  <c r="C16" i="1"/>
  <c r="C17" i="1"/>
  <c r="C18" i="1"/>
  <c r="C19" i="1"/>
  <c r="C20" i="1"/>
  <c r="G12" i="1" s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10" i="1"/>
  <c r="F16" i="1"/>
  <c r="F12" i="1"/>
  <c r="F19" i="1"/>
  <c r="F18" i="1"/>
  <c r="F17" i="1"/>
  <c r="F15" i="1"/>
  <c r="F14" i="1"/>
  <c r="F13" i="1"/>
  <c r="F11" i="1"/>
  <c r="F10" i="1"/>
  <c r="B22" i="13" a="1"/>
  <c r="B22" i="13" s="1"/>
  <c r="B23" i="13" a="1"/>
  <c r="B23" i="13" s="1"/>
  <c r="B24" i="13" a="1"/>
  <c r="B24" i="13" s="1"/>
  <c r="B25" i="13" a="1"/>
  <c r="B25" i="13" s="1"/>
  <c r="B26" i="13" a="1"/>
  <c r="B26" i="13" s="1"/>
  <c r="B27" i="13" a="1"/>
  <c r="B27" i="13" s="1"/>
  <c r="B28" i="13" a="1"/>
  <c r="B28" i="13" s="1"/>
  <c r="B29" i="13" a="1"/>
  <c r="B29" i="13" s="1"/>
  <c r="B30" i="13" a="1"/>
  <c r="B30" i="13" s="1"/>
  <c r="B31" i="13" a="1"/>
  <c r="B31" i="13" s="1"/>
  <c r="B32" i="13" a="1"/>
  <c r="B32" i="13" s="1"/>
  <c r="B33" i="13" a="1"/>
  <c r="B33" i="13" s="1"/>
  <c r="B34" i="13" a="1"/>
  <c r="B34" i="13" s="1"/>
  <c r="B35" i="13" a="1"/>
  <c r="B35" i="13" s="1"/>
  <c r="B36" i="13" a="1"/>
  <c r="B36" i="13" s="1"/>
  <c r="B37" i="13" a="1"/>
  <c r="B37" i="13" s="1"/>
  <c r="B38" i="13" a="1"/>
  <c r="B38" i="13" s="1"/>
  <c r="B39" i="13" a="1"/>
  <c r="B39" i="13" s="1"/>
  <c r="B40" i="13" a="1"/>
  <c r="B40" i="13" s="1"/>
  <c r="B41" i="13" a="1"/>
  <c r="B41" i="13" s="1"/>
  <c r="B42" i="13" a="1"/>
  <c r="B42" i="13" s="1"/>
  <c r="B43" i="13" a="1"/>
  <c r="B43" i="13" s="1"/>
  <c r="B44" i="13" a="1"/>
  <c r="B44" i="13" s="1"/>
  <c r="B45" i="13" a="1"/>
  <c r="B45" i="13" s="1"/>
  <c r="B46" i="13" a="1"/>
  <c r="B46" i="13" s="1"/>
  <c r="B47" i="13" a="1"/>
  <c r="B47" i="13" s="1"/>
  <c r="B48" i="13" a="1"/>
  <c r="B48" i="13" s="1"/>
  <c r="B49" i="13" a="1"/>
  <c r="B49" i="13" s="1"/>
  <c r="B50" i="13" a="1"/>
  <c r="B50" i="13" s="1"/>
  <c r="B51" i="13" a="1"/>
  <c r="B51" i="13" s="1"/>
  <c r="B52" i="13" a="1"/>
  <c r="B52" i="13" s="1"/>
  <c r="B53" i="13" a="1"/>
  <c r="B53" i="13" s="1"/>
  <c r="B54" i="13" a="1"/>
  <c r="B54" i="13" s="1"/>
  <c r="B55" i="13" a="1"/>
  <c r="B55" i="13" s="1"/>
  <c r="B56" i="13" a="1"/>
  <c r="B56" i="13" s="1"/>
  <c r="B57" i="13" a="1"/>
  <c r="B57" i="13" s="1"/>
  <c r="B58" i="13" a="1"/>
  <c r="B58" i="13" s="1"/>
  <c r="B59" i="13" a="1"/>
  <c r="B59" i="13" s="1"/>
  <c r="B60" i="13" a="1"/>
  <c r="B60" i="13" s="1"/>
  <c r="B21" i="13" a="1"/>
  <c r="B21" i="13" s="1"/>
  <c r="AR60" i="13"/>
  <c r="AQ59" i="13"/>
  <c r="AP58" i="13"/>
  <c r="AO57" i="13"/>
  <c r="AN56" i="13"/>
  <c r="AM55" i="13"/>
  <c r="AL54" i="13"/>
  <c r="AK53" i="13"/>
  <c r="AJ52" i="13"/>
  <c r="AI51" i="13"/>
  <c r="AH50" i="13"/>
  <c r="AG49" i="13"/>
  <c r="AF48" i="13"/>
  <c r="AE47" i="13"/>
  <c r="AD46" i="13"/>
  <c r="AC45" i="13"/>
  <c r="AB44" i="13"/>
  <c r="AA43" i="13"/>
  <c r="Z42" i="13"/>
  <c r="Y41" i="13"/>
  <c r="X40" i="13"/>
  <c r="W39" i="13"/>
  <c r="V38" i="13"/>
  <c r="U37" i="13"/>
  <c r="T36" i="13"/>
  <c r="S35" i="13"/>
  <c r="R34" i="13"/>
  <c r="Q33" i="13"/>
  <c r="P32" i="13"/>
  <c r="O31" i="13"/>
  <c r="N30" i="13"/>
  <c r="M29" i="13"/>
  <c r="L28" i="13"/>
  <c r="K27" i="13"/>
  <c r="J26" i="13"/>
  <c r="I25" i="13"/>
  <c r="H24" i="13"/>
  <c r="G23" i="13"/>
  <c r="F22" i="13"/>
  <c r="E21" i="13"/>
  <c r="E22" i="24" l="1"/>
  <c r="E24" i="24" s="1"/>
  <c r="E27" i="24" s="1"/>
  <c r="E29" i="24" s="1"/>
  <c r="G18" i="24"/>
  <c r="G18" i="21"/>
  <c r="G18" i="19"/>
  <c r="G15" i="1"/>
  <c r="G13" i="1"/>
  <c r="G19" i="1"/>
  <c r="G18" i="1"/>
  <c r="G11" i="1"/>
  <c r="G14" i="1"/>
  <c r="G16" i="1"/>
  <c r="G17" i="1"/>
  <c r="F20" i="1"/>
  <c r="G10" i="1"/>
  <c r="B4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B5" i="13"/>
  <c r="C5" i="13"/>
  <c r="D5" i="13"/>
  <c r="E5" i="13"/>
  <c r="F5" i="13"/>
  <c r="G5" i="13"/>
  <c r="H5" i="13"/>
  <c r="I5" i="13"/>
  <c r="J5" i="13"/>
  <c r="K5" i="13"/>
  <c r="M5" i="13"/>
  <c r="N5" i="13"/>
  <c r="P5" i="13"/>
  <c r="Q5" i="13"/>
  <c r="R5" i="13"/>
  <c r="S5" i="13"/>
  <c r="T5" i="13"/>
  <c r="U5" i="13"/>
  <c r="V5" i="13"/>
  <c r="W5" i="13"/>
  <c r="X5" i="13"/>
  <c r="Y5" i="13"/>
  <c r="B6" i="13"/>
  <c r="C6" i="13"/>
  <c r="D6" i="13"/>
  <c r="E6" i="13"/>
  <c r="F6" i="13"/>
  <c r="H6" i="13"/>
  <c r="I6" i="13"/>
  <c r="J6" i="13"/>
  <c r="K6" i="13"/>
  <c r="M6" i="13"/>
  <c r="N6" i="13"/>
  <c r="P6" i="13"/>
  <c r="Q6" i="13"/>
  <c r="R6" i="13"/>
  <c r="S6" i="13"/>
  <c r="T6" i="13"/>
  <c r="U6" i="13"/>
  <c r="V6" i="13"/>
  <c r="W6" i="13"/>
  <c r="X6" i="13"/>
  <c r="Y6" i="13"/>
  <c r="B7" i="13"/>
  <c r="C7" i="13"/>
  <c r="D7" i="13"/>
  <c r="E7" i="13"/>
  <c r="F7" i="13"/>
  <c r="H7" i="13"/>
  <c r="I7" i="13"/>
  <c r="J7" i="13"/>
  <c r="K7" i="13"/>
  <c r="M7" i="13"/>
  <c r="N7" i="13"/>
  <c r="P7" i="13"/>
  <c r="Q7" i="13"/>
  <c r="R7" i="13"/>
  <c r="S7" i="13"/>
  <c r="T7" i="13"/>
  <c r="U7" i="13"/>
  <c r="V7" i="13"/>
  <c r="W7" i="13"/>
  <c r="X7" i="13"/>
  <c r="Y7" i="13"/>
  <c r="B8" i="13"/>
  <c r="C8" i="13"/>
  <c r="D8" i="13"/>
  <c r="E8" i="13"/>
  <c r="F8" i="13"/>
  <c r="H8" i="13"/>
  <c r="J8" i="13"/>
  <c r="K8" i="13"/>
  <c r="M8" i="13"/>
  <c r="N8" i="13"/>
  <c r="P8" i="13"/>
  <c r="Q8" i="13"/>
  <c r="R8" i="13"/>
  <c r="S8" i="13"/>
  <c r="T8" i="13"/>
  <c r="U8" i="13"/>
  <c r="V8" i="13"/>
  <c r="W8" i="13"/>
  <c r="X8" i="13"/>
  <c r="Y8" i="13"/>
  <c r="B9" i="13"/>
  <c r="C9" i="13"/>
  <c r="D9" i="13"/>
  <c r="E9" i="13"/>
  <c r="F9" i="13"/>
  <c r="H9" i="13"/>
  <c r="J9" i="13"/>
  <c r="K9" i="13"/>
  <c r="M9" i="13"/>
  <c r="N9" i="13"/>
  <c r="P9" i="13"/>
  <c r="Q9" i="13"/>
  <c r="R9" i="13"/>
  <c r="S9" i="13"/>
  <c r="T9" i="13"/>
  <c r="U9" i="13"/>
  <c r="V9" i="13"/>
  <c r="X9" i="13"/>
  <c r="Y9" i="13"/>
  <c r="Z4" i="13"/>
  <c r="Z5" i="13"/>
  <c r="Z6" i="13"/>
  <c r="Z7" i="13"/>
  <c r="Z8" i="13"/>
  <c r="AA4" i="13"/>
  <c r="AA5" i="13"/>
  <c r="AA6" i="13"/>
  <c r="AA7" i="13"/>
  <c r="AA8" i="13"/>
  <c r="AB4" i="13"/>
  <c r="AB5" i="13"/>
  <c r="AB6" i="13"/>
  <c r="AB7" i="13"/>
  <c r="AB8" i="13"/>
  <c r="AB9" i="13"/>
  <c r="AC4" i="13"/>
  <c r="AC5" i="13"/>
  <c r="AC6" i="13"/>
  <c r="AC7" i="13"/>
  <c r="AC8" i="13"/>
  <c r="AC9" i="13"/>
  <c r="AD4" i="13"/>
  <c r="AD5" i="13"/>
  <c r="AD6" i="13"/>
  <c r="AD7" i="13"/>
  <c r="AD8" i="13"/>
  <c r="AD9" i="13"/>
  <c r="AE4" i="13"/>
  <c r="AE5" i="13"/>
  <c r="AE6" i="13"/>
  <c r="AE7" i="13"/>
  <c r="AE8" i="13"/>
  <c r="AE9" i="13"/>
  <c r="AF4" i="13"/>
  <c r="AF5" i="13"/>
  <c r="AF6" i="13"/>
  <c r="AF7" i="13"/>
  <c r="AF8" i="13"/>
  <c r="AF9" i="13"/>
  <c r="AG4" i="13"/>
  <c r="AG5" i="13"/>
  <c r="AG6" i="13"/>
  <c r="AG7" i="13"/>
  <c r="AG8" i="13"/>
  <c r="AG9" i="13"/>
  <c r="AH4" i="13"/>
  <c r="AH5" i="13"/>
  <c r="AH6" i="13"/>
  <c r="AH7" i="13"/>
  <c r="AH8" i="13"/>
  <c r="AH9" i="13"/>
  <c r="AI4" i="13"/>
  <c r="AI5" i="13"/>
  <c r="AI6" i="13"/>
  <c r="AI7" i="13"/>
  <c r="AI8" i="13"/>
  <c r="AI9" i="13"/>
  <c r="AJ4" i="13"/>
  <c r="AJ5" i="13"/>
  <c r="AJ6" i="13"/>
  <c r="AJ7" i="13"/>
  <c r="AJ8" i="13"/>
  <c r="AJ9" i="13"/>
  <c r="AK4" i="13"/>
  <c r="AK5" i="13"/>
  <c r="AK6" i="13"/>
  <c r="AK7" i="13"/>
  <c r="AK8" i="13"/>
  <c r="AK9" i="13"/>
  <c r="AL4" i="13"/>
  <c r="AL5" i="13"/>
  <c r="AL6" i="13"/>
  <c r="AL7" i="13"/>
  <c r="AL8" i="13"/>
  <c r="AL9" i="13"/>
  <c r="AM4" i="13"/>
  <c r="AM5" i="13"/>
  <c r="AM6" i="13"/>
  <c r="AM7" i="13"/>
  <c r="AM8" i="13"/>
  <c r="AM9" i="13"/>
  <c r="AN4" i="13"/>
  <c r="AN5" i="13"/>
  <c r="AN6" i="13"/>
  <c r="AN7" i="13"/>
  <c r="AN8" i="13"/>
  <c r="AN9" i="13"/>
  <c r="AO4" i="13"/>
  <c r="AO5" i="13"/>
  <c r="AO6" i="13"/>
  <c r="AO7" i="13"/>
  <c r="AO8" i="13"/>
  <c r="AO9" i="13"/>
  <c r="AP4" i="13"/>
  <c r="AP5" i="13"/>
  <c r="AP6" i="13"/>
  <c r="AP7" i="13"/>
  <c r="AP8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AD3" i="13"/>
  <c r="AE3" i="13"/>
  <c r="AF3" i="13"/>
  <c r="AG3" i="13"/>
  <c r="AH3" i="13"/>
  <c r="AI3" i="13"/>
  <c r="AJ3" i="13"/>
  <c r="AK3" i="13"/>
  <c r="AL3" i="13"/>
  <c r="AM3" i="13"/>
  <c r="AN3" i="13"/>
  <c r="AO3" i="13"/>
  <c r="AP3" i="13"/>
  <c r="C3" i="13"/>
  <c r="D3" i="13"/>
  <c r="B3" i="13"/>
  <c r="B52" i="1"/>
  <c r="C4" i="14"/>
  <c r="G20" i="1" l="1"/>
  <c r="B5" i="1"/>
  <c r="D5" i="1"/>
  <c r="D4" i="16" s="1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AJ15" i="13"/>
  <c r="AK15" i="13"/>
  <c r="AL15" i="13"/>
  <c r="AM15" i="13"/>
  <c r="AN15" i="13"/>
  <c r="AO15" i="13"/>
  <c r="AP15" i="13"/>
  <c r="B15" i="13"/>
  <c r="D4" i="14" l="1"/>
  <c r="E4" i="16" s="1"/>
  <c r="E4" i="14" s="1"/>
  <c r="G14" i="13"/>
  <c r="AD14" i="13"/>
  <c r="AC14" i="13"/>
  <c r="Z14" i="13"/>
  <c r="X14" i="13"/>
  <c r="W14" i="13"/>
  <c r="V14" i="13"/>
  <c r="U14" i="13"/>
  <c r="T14" i="13"/>
  <c r="AP14" i="13"/>
  <c r="S14" i="13"/>
  <c r="Y14" i="13"/>
  <c r="B14" i="13"/>
  <c r="AK13" i="13"/>
  <c r="R13" i="13"/>
  <c r="P13" i="13"/>
  <c r="AM13" i="13"/>
  <c r="AL13" i="13"/>
  <c r="M13" i="13"/>
  <c r="L13" i="13"/>
  <c r="AI13" i="13"/>
  <c r="K13" i="13"/>
  <c r="AH13" i="13"/>
  <c r="J13" i="13"/>
  <c r="R14" i="13"/>
  <c r="AG13" i="13"/>
  <c r="I13" i="13"/>
  <c r="AO14" i="13"/>
  <c r="Q14" i="13"/>
  <c r="AF13" i="13"/>
  <c r="H13" i="13"/>
  <c r="P14" i="13"/>
  <c r="O14" i="13"/>
  <c r="F13" i="13"/>
  <c r="N14" i="13"/>
  <c r="E13" i="13"/>
  <c r="AK14" i="13"/>
  <c r="AB13" i="13"/>
  <c r="AP13" i="13"/>
  <c r="L14" i="13"/>
  <c r="K14" i="13"/>
  <c r="AH14" i="13"/>
  <c r="Y13" i="13"/>
  <c r="I14" i="13"/>
  <c r="H14" i="13"/>
  <c r="U13" i="13"/>
  <c r="E14" i="13"/>
  <c r="B13" i="13"/>
  <c r="F5" i="1" s="1"/>
  <c r="AN14" i="13"/>
  <c r="AM14" i="13"/>
  <c r="AD13" i="13"/>
  <c r="AL14" i="13"/>
  <c r="M14" i="13"/>
  <c r="AJ14" i="13"/>
  <c r="AI14" i="13"/>
  <c r="J14" i="13"/>
  <c r="AG14" i="13"/>
  <c r="X13" i="13"/>
  <c r="AF14" i="13"/>
  <c r="AE14" i="13"/>
  <c r="V13" i="13"/>
  <c r="F14" i="13"/>
  <c r="AB14" i="13"/>
  <c r="D14" i="13"/>
  <c r="W13" i="13"/>
  <c r="AA14" i="13"/>
  <c r="C14" i="13"/>
  <c r="T13" i="13"/>
  <c r="AE13" i="13"/>
  <c r="S13" i="13"/>
  <c r="G13" i="13"/>
  <c r="AC13" i="13"/>
  <c r="Q13" i="13"/>
  <c r="AN13" i="13"/>
  <c r="D13" i="13"/>
  <c r="AO13" i="13"/>
  <c r="AA13" i="13"/>
  <c r="O13" i="13"/>
  <c r="C13" i="13"/>
  <c r="Z13" i="13"/>
  <c r="N13" i="13"/>
  <c r="AJ13" i="13"/>
  <c r="D4" i="1"/>
  <c r="J2" i="16" l="1"/>
  <c r="I4" i="16" s="1"/>
  <c r="H4" i="14" s="1"/>
  <c r="I2" i="14"/>
  <c r="C5" i="14"/>
  <c r="D5" i="14" s="1"/>
  <c r="C5" i="16"/>
  <c r="D5" i="16" l="1"/>
  <c r="I5" i="16" s="1"/>
  <c r="C6" i="16"/>
  <c r="C6" i="14"/>
  <c r="D6" i="14" s="1"/>
  <c r="E5" i="16"/>
  <c r="E5" i="14" s="1"/>
  <c r="E24" i="1"/>
  <c r="E26" i="1" s="1"/>
  <c r="D6" i="16" l="1"/>
  <c r="I6" i="16" s="1"/>
  <c r="C7" i="16"/>
  <c r="H5" i="14"/>
  <c r="C7" i="14"/>
  <c r="D7" i="14" s="1"/>
  <c r="E29" i="1"/>
  <c r="E31" i="1" s="1"/>
  <c r="E6" i="16"/>
  <c r="E6" i="14" s="1"/>
  <c r="C8" i="14" l="1"/>
  <c r="D8" i="14" s="1"/>
  <c r="D7" i="16"/>
  <c r="I7" i="16" s="1"/>
  <c r="C8" i="16"/>
  <c r="H6" i="14"/>
  <c r="D1" i="16"/>
  <c r="K4" i="16" s="1"/>
  <c r="K5" i="16" s="1"/>
  <c r="D2" i="14"/>
  <c r="D1" i="14"/>
  <c r="D2" i="16"/>
  <c r="J4" i="16" s="1"/>
  <c r="J5" i="16" s="1"/>
  <c r="E7" i="16"/>
  <c r="E7" i="14" s="1"/>
  <c r="C9" i="14" l="1"/>
  <c r="D9" i="14" s="1"/>
  <c r="I4" i="14"/>
  <c r="J4" i="14"/>
  <c r="D8" i="16"/>
  <c r="C9" i="16"/>
  <c r="H7" i="14"/>
  <c r="I8" i="16"/>
  <c r="J6" i="16"/>
  <c r="I5" i="14"/>
  <c r="K6" i="16"/>
  <c r="J5" i="14"/>
  <c r="E8" i="16"/>
  <c r="E8" i="14" s="1"/>
  <c r="C10" i="14" l="1"/>
  <c r="D10" i="14" s="1"/>
  <c r="H8" i="14"/>
  <c r="D9" i="16"/>
  <c r="I9" i="16" s="1"/>
  <c r="C10" i="16"/>
  <c r="K7" i="16"/>
  <c r="J6" i="14"/>
  <c r="J7" i="16"/>
  <c r="I6" i="14"/>
  <c r="E9" i="16"/>
  <c r="E9" i="14" s="1"/>
  <c r="C11" i="14" l="1"/>
  <c r="D11" i="14" s="1"/>
  <c r="H9" i="14"/>
  <c r="D10" i="16"/>
  <c r="I10" i="16" s="1"/>
  <c r="C11" i="16"/>
  <c r="J8" i="16"/>
  <c r="I7" i="14"/>
  <c r="K8" i="16"/>
  <c r="J7" i="14"/>
  <c r="E10" i="16"/>
  <c r="E10" i="14" s="1"/>
  <c r="C12" i="14" l="1"/>
  <c r="D12" i="14" s="1"/>
  <c r="H10" i="14"/>
  <c r="D11" i="16"/>
  <c r="I11" i="16" s="1"/>
  <c r="C12" i="16"/>
  <c r="K9" i="16"/>
  <c r="J8" i="14"/>
  <c r="J9" i="16"/>
  <c r="I8" i="14"/>
  <c r="E11" i="16"/>
  <c r="E11" i="14" s="1"/>
  <c r="C13" i="14" l="1"/>
  <c r="D13" i="14" s="1"/>
  <c r="H11" i="14"/>
  <c r="D12" i="16"/>
  <c r="I12" i="16" s="1"/>
  <c r="C13" i="16"/>
  <c r="J10" i="16"/>
  <c r="I9" i="14"/>
  <c r="K10" i="16"/>
  <c r="J9" i="14"/>
  <c r="E12" i="16"/>
  <c r="C14" i="14" l="1"/>
  <c r="D14" i="14" s="1"/>
  <c r="H12" i="14"/>
  <c r="D13" i="16"/>
  <c r="I13" i="16" s="1"/>
  <c r="C14" i="16"/>
  <c r="E13" i="16"/>
  <c r="E13" i="14" s="1"/>
  <c r="E12" i="14"/>
  <c r="K11" i="16"/>
  <c r="J10" i="14"/>
  <c r="J11" i="16"/>
  <c r="I10" i="14"/>
  <c r="C15" i="14"/>
  <c r="D15" i="14" s="1"/>
  <c r="D14" i="16" l="1"/>
  <c r="I14" i="16" s="1"/>
  <c r="C15" i="16"/>
  <c r="H13" i="14"/>
  <c r="J12" i="16"/>
  <c r="I11" i="14"/>
  <c r="K12" i="16"/>
  <c r="J11" i="14"/>
  <c r="E14" i="16"/>
  <c r="E14" i="14" s="1"/>
  <c r="C16" i="14"/>
  <c r="D16" i="14" s="1"/>
  <c r="H14" i="14" l="1"/>
  <c r="D15" i="16"/>
  <c r="I15" i="16" s="1"/>
  <c r="C16" i="16"/>
  <c r="K13" i="16"/>
  <c r="J12" i="14"/>
  <c r="J13" i="16"/>
  <c r="I12" i="14"/>
  <c r="E15" i="16"/>
  <c r="E15" i="14" s="1"/>
  <c r="C17" i="14"/>
  <c r="D17" i="14" s="1"/>
  <c r="H15" i="14" l="1"/>
  <c r="D16" i="16"/>
  <c r="I16" i="16" s="1"/>
  <c r="C17" i="16"/>
  <c r="J14" i="16"/>
  <c r="I13" i="14"/>
  <c r="K14" i="16"/>
  <c r="J13" i="14"/>
  <c r="E16" i="16"/>
  <c r="E16" i="14" s="1"/>
  <c r="C18" i="14"/>
  <c r="D18" i="14" s="1"/>
  <c r="H16" i="14" l="1"/>
  <c r="D17" i="16"/>
  <c r="I17" i="16" s="1"/>
  <c r="C18" i="16"/>
  <c r="K15" i="16"/>
  <c r="J14" i="14"/>
  <c r="J15" i="16"/>
  <c r="I14" i="14"/>
  <c r="E17" i="16"/>
  <c r="E17" i="14" s="1"/>
  <c r="C19" i="14"/>
  <c r="D19" i="14" s="1"/>
  <c r="H17" i="14" l="1"/>
  <c r="D18" i="16"/>
  <c r="I18" i="16" s="1"/>
  <c r="C19" i="16"/>
  <c r="J16" i="16"/>
  <c r="I15" i="14"/>
  <c r="K16" i="16"/>
  <c r="J15" i="14"/>
  <c r="E18" i="16"/>
  <c r="C20" i="14"/>
  <c r="D20" i="14" s="1"/>
  <c r="H18" i="14" l="1"/>
  <c r="D19" i="16"/>
  <c r="I19" i="16" s="1"/>
  <c r="C20" i="16"/>
  <c r="E19" i="16"/>
  <c r="E19" i="14" s="1"/>
  <c r="E18" i="14"/>
  <c r="K17" i="16"/>
  <c r="J16" i="14"/>
  <c r="J17" i="16"/>
  <c r="I16" i="14"/>
  <c r="C21" i="14"/>
  <c r="D21" i="14" s="1"/>
  <c r="H19" i="14" l="1"/>
  <c r="D20" i="16"/>
  <c r="I20" i="16" s="1"/>
  <c r="C21" i="16"/>
  <c r="J18" i="16"/>
  <c r="I17" i="14"/>
  <c r="K18" i="16"/>
  <c r="J17" i="14"/>
  <c r="E20" i="16"/>
  <c r="E20" i="14" s="1"/>
  <c r="C22" i="14"/>
  <c r="D22" i="14" s="1"/>
  <c r="H20" i="14" l="1"/>
  <c r="D21" i="16"/>
  <c r="I21" i="16" s="1"/>
  <c r="C22" i="16"/>
  <c r="K19" i="16"/>
  <c r="J18" i="14"/>
  <c r="J19" i="16"/>
  <c r="I18" i="14"/>
  <c r="E21" i="16"/>
  <c r="E21" i="14" s="1"/>
  <c r="C23" i="14"/>
  <c r="D23" i="14" s="1"/>
  <c r="H21" i="14" l="1"/>
  <c r="D22" i="16"/>
  <c r="I22" i="16" s="1"/>
  <c r="C23" i="16"/>
  <c r="J20" i="16"/>
  <c r="I19" i="14"/>
  <c r="K20" i="16"/>
  <c r="J19" i="14"/>
  <c r="E22" i="16"/>
  <c r="C24" i="14"/>
  <c r="D24" i="14" s="1"/>
  <c r="H22" i="14" l="1"/>
  <c r="D23" i="16"/>
  <c r="I23" i="16" s="1"/>
  <c r="C24" i="16"/>
  <c r="E23" i="16"/>
  <c r="E23" i="14" s="1"/>
  <c r="E22" i="14"/>
  <c r="K21" i="16"/>
  <c r="J20" i="14"/>
  <c r="J21" i="16"/>
  <c r="I20" i="14"/>
  <c r="C25" i="14"/>
  <c r="D25" i="14" s="1"/>
  <c r="H23" i="14" l="1"/>
  <c r="D24" i="16"/>
  <c r="I24" i="16" s="1"/>
  <c r="C25" i="16"/>
  <c r="J22" i="16"/>
  <c r="I21" i="14"/>
  <c r="K22" i="16"/>
  <c r="J21" i="14"/>
  <c r="E24" i="16"/>
  <c r="E24" i="14" s="1"/>
  <c r="C26" i="14"/>
  <c r="D26" i="14" s="1"/>
  <c r="H24" i="14" l="1"/>
  <c r="D25" i="16"/>
  <c r="I25" i="16" s="1"/>
  <c r="C26" i="16"/>
  <c r="K23" i="16"/>
  <c r="J22" i="14"/>
  <c r="J23" i="16"/>
  <c r="I22" i="14"/>
  <c r="E25" i="16"/>
  <c r="E25" i="14" s="1"/>
  <c r="C27" i="14"/>
  <c r="D27" i="14" s="1"/>
  <c r="H25" i="14" l="1"/>
  <c r="D26" i="16"/>
  <c r="I26" i="16" s="1"/>
  <c r="C27" i="16"/>
  <c r="J24" i="16"/>
  <c r="I23" i="14"/>
  <c r="K24" i="16"/>
  <c r="J23" i="14"/>
  <c r="E26" i="16"/>
  <c r="C28" i="14"/>
  <c r="D28" i="14" s="1"/>
  <c r="H26" i="14" l="1"/>
  <c r="D27" i="16"/>
  <c r="I27" i="16" s="1"/>
  <c r="C28" i="16"/>
  <c r="E27" i="16"/>
  <c r="E27" i="14" s="1"/>
  <c r="E26" i="14"/>
  <c r="K25" i="16"/>
  <c r="J24" i="14"/>
  <c r="J25" i="16"/>
  <c r="I24" i="14"/>
  <c r="C29" i="14"/>
  <c r="D29" i="14" s="1"/>
  <c r="H27" i="14" l="1"/>
  <c r="D28" i="16"/>
  <c r="I28" i="16" s="1"/>
  <c r="C29" i="16"/>
  <c r="J26" i="16"/>
  <c r="I25" i="14"/>
  <c r="K26" i="16"/>
  <c r="J25" i="14"/>
  <c r="E28" i="16"/>
  <c r="E28" i="14" s="1"/>
  <c r="C30" i="14"/>
  <c r="D30" i="14" s="1"/>
  <c r="H28" i="14" l="1"/>
  <c r="D29" i="16"/>
  <c r="I29" i="16" s="1"/>
  <c r="C30" i="16"/>
  <c r="K27" i="16"/>
  <c r="J26" i="14"/>
  <c r="J27" i="16"/>
  <c r="I26" i="14"/>
  <c r="E29" i="16"/>
  <c r="E29" i="14" s="1"/>
  <c r="C31" i="14"/>
  <c r="D31" i="14" s="1"/>
  <c r="H29" i="14" l="1"/>
  <c r="D30" i="16"/>
  <c r="I30" i="16" s="1"/>
  <c r="C31" i="16"/>
  <c r="J28" i="16"/>
  <c r="I27" i="14"/>
  <c r="K28" i="16"/>
  <c r="J27" i="14"/>
  <c r="E30" i="16"/>
  <c r="E30" i="14" s="1"/>
  <c r="C32" i="14"/>
  <c r="D32" i="14" s="1"/>
  <c r="H30" i="14" l="1"/>
  <c r="D31" i="16"/>
  <c r="I31" i="16" s="1"/>
  <c r="C32" i="16"/>
  <c r="K29" i="16"/>
  <c r="J28" i="14"/>
  <c r="J29" i="16"/>
  <c r="I28" i="14"/>
  <c r="E31" i="16"/>
  <c r="E31" i="14" s="1"/>
  <c r="C33" i="14"/>
  <c r="D33" i="14" s="1"/>
  <c r="H31" i="14" l="1"/>
  <c r="D32" i="16"/>
  <c r="I32" i="16" s="1"/>
  <c r="C33" i="16"/>
  <c r="J30" i="16"/>
  <c r="I29" i="14"/>
  <c r="K30" i="16"/>
  <c r="J29" i="14"/>
  <c r="E32" i="16"/>
  <c r="E32" i="14" s="1"/>
  <c r="C34" i="14"/>
  <c r="D34" i="14" s="1"/>
  <c r="H32" i="14" l="1"/>
  <c r="D33" i="16"/>
  <c r="I33" i="16" s="1"/>
  <c r="C34" i="16"/>
  <c r="K31" i="16"/>
  <c r="J30" i="14"/>
  <c r="J31" i="16"/>
  <c r="I30" i="14"/>
  <c r="E33" i="16"/>
  <c r="E33" i="14" s="1"/>
  <c r="C35" i="14"/>
  <c r="D35" i="14" s="1"/>
  <c r="H33" i="14" l="1"/>
  <c r="D34" i="16"/>
  <c r="I34" i="16" s="1"/>
  <c r="C35" i="16"/>
  <c r="J32" i="16"/>
  <c r="I31" i="14"/>
  <c r="K32" i="16"/>
  <c r="J31" i="14"/>
  <c r="E34" i="16"/>
  <c r="C36" i="14"/>
  <c r="D36" i="14" s="1"/>
  <c r="H34" i="14" l="1"/>
  <c r="D35" i="16"/>
  <c r="I35" i="16" s="1"/>
  <c r="C36" i="16"/>
  <c r="E35" i="16"/>
  <c r="E35" i="14" s="1"/>
  <c r="E34" i="14"/>
  <c r="K33" i="16"/>
  <c r="J32" i="14"/>
  <c r="J33" i="16"/>
  <c r="I32" i="14"/>
  <c r="C37" i="14"/>
  <c r="D37" i="14" s="1"/>
  <c r="E36" i="16" l="1"/>
  <c r="E36" i="14" s="1"/>
  <c r="H35" i="14"/>
  <c r="D36" i="16"/>
  <c r="I36" i="16" s="1"/>
  <c r="C37" i="16"/>
  <c r="J34" i="16"/>
  <c r="I33" i="14"/>
  <c r="K34" i="16"/>
  <c r="J33" i="14"/>
  <c r="E37" i="16"/>
  <c r="E37" i="14" s="1"/>
  <c r="C38" i="14"/>
  <c r="D38" i="14" s="1"/>
  <c r="H36" i="14" l="1"/>
  <c r="D37" i="16"/>
  <c r="I37" i="16" s="1"/>
  <c r="C38" i="16"/>
  <c r="K35" i="16"/>
  <c r="J34" i="14"/>
  <c r="J35" i="16"/>
  <c r="I34" i="14"/>
  <c r="E38" i="16"/>
  <c r="E38" i="14" s="1"/>
  <c r="C39" i="14"/>
  <c r="D39" i="14" s="1"/>
  <c r="H37" i="14" l="1"/>
  <c r="D38" i="16"/>
  <c r="I38" i="16" s="1"/>
  <c r="C39" i="16"/>
  <c r="J36" i="16"/>
  <c r="I35" i="14"/>
  <c r="K36" i="16"/>
  <c r="J35" i="14"/>
  <c r="E39" i="16"/>
  <c r="E39" i="14" s="1"/>
  <c r="C40" i="14"/>
  <c r="D40" i="14" s="1"/>
  <c r="H38" i="14" l="1"/>
  <c r="D39" i="16"/>
  <c r="I39" i="16" s="1"/>
  <c r="C40" i="16"/>
  <c r="K37" i="16"/>
  <c r="J36" i="14"/>
  <c r="J37" i="16"/>
  <c r="I36" i="14"/>
  <c r="E40" i="16"/>
  <c r="E40" i="14" s="1"/>
  <c r="C41" i="14"/>
  <c r="D41" i="14" s="1"/>
  <c r="H39" i="14" l="1"/>
  <c r="D40" i="16"/>
  <c r="I40" i="16" s="1"/>
  <c r="C41" i="16"/>
  <c r="J38" i="16"/>
  <c r="I37" i="14"/>
  <c r="K38" i="16"/>
  <c r="J37" i="14"/>
  <c r="E41" i="16"/>
  <c r="E41" i="14" s="1"/>
  <c r="C42" i="14"/>
  <c r="D42" i="14" s="1"/>
  <c r="H40" i="14" l="1"/>
  <c r="D41" i="16"/>
  <c r="I41" i="16" s="1"/>
  <c r="C42" i="16"/>
  <c r="K39" i="16"/>
  <c r="J38" i="14"/>
  <c r="J39" i="16"/>
  <c r="I38" i="14"/>
  <c r="C43" i="14"/>
  <c r="D43" i="14" s="1"/>
  <c r="H41" i="14" l="1"/>
  <c r="D42" i="16"/>
  <c r="I42" i="16" s="1"/>
  <c r="C43" i="16"/>
  <c r="J40" i="16"/>
  <c r="I39" i="14"/>
  <c r="K40" i="16"/>
  <c r="J39" i="14"/>
  <c r="E42" i="16"/>
  <c r="C44" i="14"/>
  <c r="D44" i="14" s="1"/>
  <c r="H42" i="14" l="1"/>
  <c r="D43" i="16"/>
  <c r="I43" i="16" s="1"/>
  <c r="C44" i="16"/>
  <c r="E43" i="16"/>
  <c r="E43" i="14" s="1"/>
  <c r="E42" i="14"/>
  <c r="K41" i="16"/>
  <c r="J40" i="14"/>
  <c r="J41" i="16"/>
  <c r="I40" i="14"/>
  <c r="C45" i="14"/>
  <c r="E44" i="16" l="1"/>
  <c r="E44" i="14" s="1"/>
  <c r="H43" i="14"/>
  <c r="D44" i="16"/>
  <c r="I44" i="16" s="1"/>
  <c r="C45" i="16"/>
  <c r="J42" i="16"/>
  <c r="I41" i="14"/>
  <c r="K42" i="16"/>
  <c r="J41" i="14"/>
  <c r="D45" i="14"/>
  <c r="C46" i="14"/>
  <c r="D46" i="14" s="1"/>
  <c r="E45" i="16" l="1"/>
  <c r="E45" i="14" s="1"/>
  <c r="H44" i="14"/>
  <c r="D45" i="16"/>
  <c r="I45" i="16" s="1"/>
  <c r="C46" i="16"/>
  <c r="K43" i="16"/>
  <c r="J42" i="14"/>
  <c r="J43" i="16"/>
  <c r="I42" i="14"/>
  <c r="C47" i="14"/>
  <c r="D47" i="14" s="1"/>
  <c r="H45" i="14" l="1"/>
  <c r="D46" i="16"/>
  <c r="I46" i="16" s="1"/>
  <c r="C47" i="16"/>
  <c r="J44" i="16"/>
  <c r="I43" i="14"/>
  <c r="K44" i="16"/>
  <c r="J43" i="14"/>
  <c r="E46" i="16"/>
  <c r="E46" i="14" s="1"/>
  <c r="C48" i="14"/>
  <c r="D48" i="14" s="1"/>
  <c r="H46" i="14" l="1"/>
  <c r="D47" i="16"/>
  <c r="I47" i="16" s="1"/>
  <c r="C48" i="16"/>
  <c r="K45" i="16"/>
  <c r="J44" i="14"/>
  <c r="J45" i="16"/>
  <c r="I44" i="14"/>
  <c r="E47" i="16"/>
  <c r="C49" i="14"/>
  <c r="D49" i="14" s="1"/>
  <c r="H47" i="14" l="1"/>
  <c r="D48" i="16"/>
  <c r="I48" i="16" s="1"/>
  <c r="C49" i="16"/>
  <c r="E48" i="16"/>
  <c r="E48" i="14" s="1"/>
  <c r="E47" i="14"/>
  <c r="J46" i="16"/>
  <c r="I45" i="14"/>
  <c r="K46" i="16"/>
  <c r="J45" i="14"/>
  <c r="C50" i="14"/>
  <c r="D50" i="14" s="1"/>
  <c r="E49" i="16" l="1"/>
  <c r="E49" i="14" s="1"/>
  <c r="H48" i="14"/>
  <c r="D49" i="16"/>
  <c r="I49" i="16" s="1"/>
  <c r="C50" i="16"/>
  <c r="D50" i="16" s="1"/>
  <c r="K47" i="16"/>
  <c r="J46" i="14"/>
  <c r="J47" i="16"/>
  <c r="I46" i="14"/>
  <c r="E50" i="16" l="1"/>
  <c r="E50" i="14" s="1"/>
  <c r="I50" i="16"/>
  <c r="H50" i="14" s="1"/>
  <c r="H49" i="14"/>
  <c r="J48" i="16"/>
  <c r="I47" i="14"/>
  <c r="K48" i="16"/>
  <c r="J47" i="14"/>
  <c r="K49" i="16" l="1"/>
  <c r="J48" i="14"/>
  <c r="J49" i="16"/>
  <c r="J50" i="16" s="1"/>
  <c r="I48" i="14"/>
  <c r="I50" i="14" l="1"/>
  <c r="I49" i="14"/>
  <c r="J49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<sst xmlns="http://schemas.openxmlformats.org/spreadsheetml/2006/main" count="3172" uniqueCount="341">
  <si>
    <t>Assumptions</t>
  </si>
  <si>
    <t xml:space="preserve">Compounded Investment </t>
  </si>
  <si>
    <t xml:space="preserve">Inflation rate </t>
  </si>
  <si>
    <t>Stock Rate of Return</t>
  </si>
  <si>
    <t>S&amp;P 500 Return</t>
  </si>
  <si>
    <t>Year</t>
  </si>
  <si>
    <t>Age</t>
  </si>
  <si>
    <t>Comp.</t>
  </si>
  <si>
    <t>401k Cont.</t>
  </si>
  <si>
    <t>Account Value No Investing</t>
  </si>
  <si>
    <t>Market Modifier SPX</t>
  </si>
  <si>
    <t>Market Modifier Port.</t>
  </si>
  <si>
    <t>401k. Account W. SPX Only</t>
  </si>
  <si>
    <t xml:space="preserve">Investment Rate </t>
  </si>
  <si>
    <t xml:space="preserve">Compounded Investment rate </t>
  </si>
  <si>
    <t xml:space="preserve">Inflation Rate </t>
  </si>
  <si>
    <t>Ticker</t>
  </si>
  <si>
    <t>Sector</t>
  </si>
  <si>
    <t>SPOT</t>
  </si>
  <si>
    <t>Consumer Cyclical</t>
  </si>
  <si>
    <t xml:space="preserve">Starting Age </t>
  </si>
  <si>
    <t xml:space="preserve">Beginning Salary </t>
  </si>
  <si>
    <t xml:space="preserve">Starting Portfolio Value </t>
  </si>
  <si>
    <t>TKO</t>
  </si>
  <si>
    <t xml:space="preserve">Ending Age </t>
  </si>
  <si>
    <t>Salary Raise Per Year</t>
  </si>
  <si>
    <t>Risk Free-Rate</t>
  </si>
  <si>
    <t>TSLA</t>
  </si>
  <si>
    <t>Term Length</t>
  </si>
  <si>
    <t>Contribution</t>
  </si>
  <si>
    <t>SPX Average Return</t>
  </si>
  <si>
    <t>F</t>
  </si>
  <si>
    <t>CAVA</t>
  </si>
  <si>
    <t xml:space="preserve">Variable-Stock Weights </t>
  </si>
  <si>
    <t>Is The Equity Selected</t>
  </si>
  <si>
    <t xml:space="preserve">Returns By Equity </t>
  </si>
  <si>
    <t>How many stocks per sector</t>
  </si>
  <si>
    <t>Number</t>
  </si>
  <si>
    <t>Value</t>
  </si>
  <si>
    <t>CMG</t>
  </si>
  <si>
    <t>RIVN</t>
  </si>
  <si>
    <t>Commodities</t>
  </si>
  <si>
    <t>AMZN</t>
  </si>
  <si>
    <t>Utilities</t>
  </si>
  <si>
    <t>IAU</t>
  </si>
  <si>
    <t>Energy</t>
  </si>
  <si>
    <t>IBIT</t>
  </si>
  <si>
    <t>Financial Services</t>
  </si>
  <si>
    <t>VST</t>
  </si>
  <si>
    <t>Consumer Base</t>
  </si>
  <si>
    <t>VIST</t>
  </si>
  <si>
    <t>Healthcare</t>
  </si>
  <si>
    <t>GEV</t>
  </si>
  <si>
    <t>Industrials</t>
  </si>
  <si>
    <t>XOM</t>
  </si>
  <si>
    <t>Real Estate</t>
  </si>
  <si>
    <t>MA</t>
  </si>
  <si>
    <t>Technology</t>
  </si>
  <si>
    <t>JPM</t>
  </si>
  <si>
    <t>Equities Selected</t>
  </si>
  <si>
    <t>KKR</t>
  </si>
  <si>
    <t>Portfolio Return</t>
  </si>
  <si>
    <t>GS</t>
  </si>
  <si>
    <t>BX</t>
  </si>
  <si>
    <t xml:space="preserve">Portflio Variance </t>
  </si>
  <si>
    <t>SOFI</t>
  </si>
  <si>
    <t>HOOD</t>
  </si>
  <si>
    <t>Portfolio StDev</t>
  </si>
  <si>
    <t>KO</t>
  </si>
  <si>
    <t>PM</t>
  </si>
  <si>
    <t>VRTX</t>
  </si>
  <si>
    <t>Sharpe ratio</t>
  </si>
  <si>
    <t>OSCR</t>
  </si>
  <si>
    <t xml:space="preserve">Over 2 means Good </t>
  </si>
  <si>
    <t>CPRX</t>
  </si>
  <si>
    <t>Future Return based on S.R.</t>
  </si>
  <si>
    <t>OPCH</t>
  </si>
  <si>
    <t xml:space="preserve">Every 252 days </t>
  </si>
  <si>
    <t>J</t>
  </si>
  <si>
    <t>DE</t>
  </si>
  <si>
    <t>RKLB</t>
  </si>
  <si>
    <t>RIO</t>
  </si>
  <si>
    <t>PLD</t>
  </si>
  <si>
    <t>CBRE</t>
  </si>
  <si>
    <t>PLTR</t>
  </si>
  <si>
    <t>AVGO</t>
  </si>
  <si>
    <t>NVDA</t>
  </si>
  <si>
    <t>SNOW</t>
  </si>
  <si>
    <t>MSFT</t>
  </si>
  <si>
    <t>APPL</t>
  </si>
  <si>
    <t>IONQ</t>
  </si>
  <si>
    <t>Microsoft Excel 16.0 Sensitivity Report</t>
  </si>
  <si>
    <t>Worksheet: [Bana 420-20 Year Term-Retirement Plan Project.xlsx]Problem Sheet</t>
  </si>
  <si>
    <t>Report Created: 5/2/2025 2:50:12 PM</t>
  </si>
  <si>
    <t>Variable Cells</t>
  </si>
  <si>
    <t>Final</t>
  </si>
  <si>
    <t>Reduced</t>
  </si>
  <si>
    <t>Cell</t>
  </si>
  <si>
    <t>Name</t>
  </si>
  <si>
    <t>Gradient</t>
  </si>
  <si>
    <t>$B$8</t>
  </si>
  <si>
    <t>$B$9</t>
  </si>
  <si>
    <t>$B$10</t>
  </si>
  <si>
    <t>$B$11</t>
  </si>
  <si>
    <t>$B$12</t>
  </si>
  <si>
    <t>$B$13</t>
  </si>
  <si>
    <t>$B$14</t>
  </si>
  <si>
    <t>$B$15</t>
  </si>
  <si>
    <t>$B$16</t>
  </si>
  <si>
    <t>$B$17</t>
  </si>
  <si>
    <t>$B$18</t>
  </si>
  <si>
    <t>$B$19</t>
  </si>
  <si>
    <t>$B$20</t>
  </si>
  <si>
    <t>$B$21</t>
  </si>
  <si>
    <t>$B$22</t>
  </si>
  <si>
    <t>$B$23</t>
  </si>
  <si>
    <t>$B$24</t>
  </si>
  <si>
    <t>$B$25</t>
  </si>
  <si>
    <t>$B$26</t>
  </si>
  <si>
    <t>$B$27</t>
  </si>
  <si>
    <t>$B$28</t>
  </si>
  <si>
    <t>$B$29</t>
  </si>
  <si>
    <t>$B$30</t>
  </si>
  <si>
    <t>$B$31</t>
  </si>
  <si>
    <t>$B$32</t>
  </si>
  <si>
    <t>$B$33</t>
  </si>
  <si>
    <t>$B$34</t>
  </si>
  <si>
    <t>$B$35</t>
  </si>
  <si>
    <t>$B$36</t>
  </si>
  <si>
    <t>$B$37</t>
  </si>
  <si>
    <t>$B$38</t>
  </si>
  <si>
    <t>$B$39</t>
  </si>
  <si>
    <t>$B$40</t>
  </si>
  <si>
    <t>$B$41</t>
  </si>
  <si>
    <t>$B$42</t>
  </si>
  <si>
    <t>$B$43</t>
  </si>
  <si>
    <t>$B$44</t>
  </si>
  <si>
    <t>$B$45</t>
  </si>
  <si>
    <t>$B$46</t>
  </si>
  <si>
    <t>$B$47</t>
  </si>
  <si>
    <t>Constraints</t>
  </si>
  <si>
    <t>Lagrange</t>
  </si>
  <si>
    <t>Multiplier</t>
  </si>
  <si>
    <t>$B$50</t>
  </si>
  <si>
    <t>$E$22</t>
  </si>
  <si>
    <t xml:space="preserve">MA Portflio Variance </t>
  </si>
  <si>
    <t>$F$10</t>
  </si>
  <si>
    <t>Utilities Number</t>
  </si>
  <si>
    <t>$F$11</t>
  </si>
  <si>
    <t>Energy Number</t>
  </si>
  <si>
    <t>$F$12</t>
  </si>
  <si>
    <t>Financial Services Number</t>
  </si>
  <si>
    <t>$F$13</t>
  </si>
  <si>
    <t>Consumer Base Number</t>
  </si>
  <si>
    <t>$F$14</t>
  </si>
  <si>
    <t>Healthcare Number</t>
  </si>
  <si>
    <t>$F$15</t>
  </si>
  <si>
    <t>Industrials Number</t>
  </si>
  <si>
    <t>$F$16</t>
  </si>
  <si>
    <t>Real Estate Number</t>
  </si>
  <si>
    <t>$F$17</t>
  </si>
  <si>
    <t>Technology Number</t>
  </si>
  <si>
    <t>$F$8</t>
  </si>
  <si>
    <t>Consumer Cyclical Number</t>
  </si>
  <si>
    <t>$F$9</t>
  </si>
  <si>
    <t>Commodities Number</t>
  </si>
  <si>
    <t>Microsoft Excel 16.0 Answer Report</t>
  </si>
  <si>
    <t>Report Created: 5/2/2025 3:57:00 PM</t>
  </si>
  <si>
    <t>Result: Solver found a solution.  All Constraints and optimality conditions are satisfied.</t>
  </si>
  <si>
    <t>Solver Engine</t>
  </si>
  <si>
    <t>Engine: GRG Nonlinear</t>
  </si>
  <si>
    <t>Solution Time: 0.375 Seconds.</t>
  </si>
  <si>
    <t>Iterations: 1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</si>
  <si>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</si>
  <si>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</si>
  <si>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</si>
  <si>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</si>
  <si>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</si>
  <si>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Original Value</t>
  </si>
  <si>
    <t>Final Value</t>
  </si>
  <si>
    <t>$E$27</t>
  </si>
  <si>
    <t>Integer</t>
  </si>
  <si>
    <t>Contin</t>
  </si>
  <si>
    <t>Cell Value</t>
  </si>
  <si>
    <t>Formula</t>
  </si>
  <si>
    <t>Status</t>
  </si>
  <si>
    <t>Slack</t>
  </si>
  <si>
    <t>$B$50=1</t>
  </si>
  <si>
    <t>Binding</t>
  </si>
  <si>
    <t>$E$22&gt;=0</t>
  </si>
  <si>
    <t>Not Binding</t>
  </si>
  <si>
    <t>$F$10&lt;=0.1</t>
  </si>
  <si>
    <t>$F$11&lt;=0.1</t>
  </si>
  <si>
    <t>$F$12&lt;=0.1</t>
  </si>
  <si>
    <t>$F$13&lt;=0.1</t>
  </si>
  <si>
    <t>$F$14&lt;=0.1</t>
  </si>
  <si>
    <t>$F$15&lt;=0.1</t>
  </si>
  <si>
    <t>$F$16&lt;=0.1</t>
  </si>
  <si>
    <t>$F$17&lt;=0.1</t>
  </si>
  <si>
    <t>$F$8&lt;=0.1</t>
  </si>
  <si>
    <t>$F$9&lt;=0.1</t>
  </si>
  <si>
    <t>Worksheet: [Bana 420-20 Year Term-Retirement Plan Project.xlsx]15% Limit scenario</t>
  </si>
  <si>
    <t>Report Created: 5/2/2025 5:06:26 PM</t>
  </si>
  <si>
    <t>Solution Time: 8 Seconds.</t>
  </si>
  <si>
    <t>Iterations: 28 Subproblems: 0</t>
  </si>
  <si>
    <t>SOFI Sharpe ratio</t>
  </si>
  <si>
    <t>$F$10&lt;=0.15</t>
  </si>
  <si>
    <t>$F$11&lt;=0.15</t>
  </si>
  <si>
    <t>$F$12&lt;=0.15</t>
  </si>
  <si>
    <t>$F$13&lt;=0.15</t>
  </si>
  <si>
    <t>$F$14&lt;=0.15</t>
  </si>
  <si>
    <t>$F$15&lt;=0.15</t>
  </si>
  <si>
    <t>$F$16&lt;=0.15</t>
  </si>
  <si>
    <t>$F$17&lt;=0.15</t>
  </si>
  <si>
    <t>$F$8&lt;=0.15</t>
  </si>
  <si>
    <t>$F$8&gt;=0.05</t>
  </si>
  <si>
    <t>$F$9&gt;=0.05</t>
  </si>
  <si>
    <t>$F$10&gt;=0.05</t>
  </si>
  <si>
    <t>$F$11&gt;=0.05</t>
  </si>
  <si>
    <t>$F$12&gt;=0.05</t>
  </si>
  <si>
    <t>$F$13&gt;=0.05</t>
  </si>
  <si>
    <t>$F$14&gt;=0.05</t>
  </si>
  <si>
    <t>$F$15&gt;=0.05</t>
  </si>
  <si>
    <t>$F$16&gt;=0.05</t>
  </si>
  <si>
    <t>$F$17&gt;=0.05</t>
  </si>
  <si>
    <t>$F$9&lt;=0.15</t>
  </si>
  <si>
    <t>$B$8&gt;=0</t>
  </si>
  <si>
    <t>$B$9&gt;=0</t>
  </si>
  <si>
    <t>$B$10&gt;=0</t>
  </si>
  <si>
    <t>$B$11&gt;=0</t>
  </si>
  <si>
    <t>$B$12&gt;=0</t>
  </si>
  <si>
    <t>$B$13&gt;=0</t>
  </si>
  <si>
    <t>$B$14&gt;=0</t>
  </si>
  <si>
    <t>$B$15&gt;=0</t>
  </si>
  <si>
    <t>$B$16&gt;=0</t>
  </si>
  <si>
    <t>$B$17&gt;=0</t>
  </si>
  <si>
    <t>$B$18&gt;=0</t>
  </si>
  <si>
    <t>$B$19&gt;=0</t>
  </si>
  <si>
    <t>$B$20&gt;=0</t>
  </si>
  <si>
    <t>$B$21&gt;=0</t>
  </si>
  <si>
    <t>$B$22&gt;=0</t>
  </si>
  <si>
    <t>$B$23&gt;=0</t>
  </si>
  <si>
    <t>$B$24&gt;=0</t>
  </si>
  <si>
    <t>$B$25&gt;=0</t>
  </si>
  <si>
    <t>$B$26&gt;=0</t>
  </si>
  <si>
    <t>$B$27&gt;=0</t>
  </si>
  <si>
    <t>$B$28&gt;=0</t>
  </si>
  <si>
    <t>$B$29&gt;=0</t>
  </si>
  <si>
    <t>$B$30&gt;=0</t>
  </si>
  <si>
    <t>$B$31&gt;=0</t>
  </si>
  <si>
    <t>$B$32&gt;=0</t>
  </si>
  <si>
    <t>$B$33&gt;=0</t>
  </si>
  <si>
    <t>$B$34&gt;=0</t>
  </si>
  <si>
    <t>$B$35&gt;=0</t>
  </si>
  <si>
    <t>$B$36&gt;=0</t>
  </si>
  <si>
    <t>$B$37&gt;=0</t>
  </si>
  <si>
    <t>$B$38&gt;=0</t>
  </si>
  <si>
    <t>$B$39&gt;=0</t>
  </si>
  <si>
    <t>$B$40&gt;=0</t>
  </si>
  <si>
    <t>$B$41&gt;=0</t>
  </si>
  <si>
    <t>$B$42&gt;=0</t>
  </si>
  <si>
    <t>$B$43&gt;=0</t>
  </si>
  <si>
    <t>$B$44&gt;=0</t>
  </si>
  <si>
    <t>$B$45&gt;=0</t>
  </si>
  <si>
    <t>$B$46&gt;=0</t>
  </si>
  <si>
    <t>$B$47&gt;=0</t>
  </si>
  <si>
    <t>Worksheet: [Bana 420-20 Year Term-Retirement Plan Project.xlsx]20% Limit Scenario</t>
  </si>
  <si>
    <t>Report Created: 5/2/2025 5:08:04 PM</t>
  </si>
  <si>
    <t>Iterations: 0 Subproblems: 0</t>
  </si>
  <si>
    <t>$F$10&lt;=0.2</t>
  </si>
  <si>
    <t>$F$11&lt;=0.2</t>
  </si>
  <si>
    <t>$F$12&lt;=0.2</t>
  </si>
  <si>
    <t>$F$13&lt;=0.2</t>
  </si>
  <si>
    <t>$F$14&lt;=0.2</t>
  </si>
  <si>
    <t>$F$15&lt;=0.2</t>
  </si>
  <si>
    <t>$F$16&lt;=0.2</t>
  </si>
  <si>
    <t>$F$17&lt;=0.2</t>
  </si>
  <si>
    <t>$F$8&lt;=0.2</t>
  </si>
  <si>
    <t>$F$9&lt;=0.2</t>
  </si>
  <si>
    <t>Worksheet: [Bana 420-20 Year Term-Retirement Plan Project.xlsx]No Limit Scenario</t>
  </si>
  <si>
    <t>Report Created: 5/2/2025 5:08:42 PM</t>
  </si>
  <si>
    <t>Solution Time: 0.36 Seconds.</t>
  </si>
  <si>
    <t>Date</t>
  </si>
  <si>
    <t>SPX</t>
  </si>
  <si>
    <t>AAPL</t>
  </si>
  <si>
    <t>Average of SPX</t>
  </si>
  <si>
    <t>Average of SPOT</t>
  </si>
  <si>
    <t>Average of TKO</t>
  </si>
  <si>
    <t>Average of TSLA</t>
  </si>
  <si>
    <t>Average of F</t>
  </si>
  <si>
    <t>Average of CAVA</t>
  </si>
  <si>
    <t>Average of CMG</t>
  </si>
  <si>
    <t>Average of RIVN</t>
  </si>
  <si>
    <t>Average of AMZN</t>
  </si>
  <si>
    <t>Average of IAU</t>
  </si>
  <si>
    <t>Average of IBIT</t>
  </si>
  <si>
    <t>Average of VST</t>
  </si>
  <si>
    <t>Average of VIST</t>
  </si>
  <si>
    <t>Average of GEV</t>
  </si>
  <si>
    <t>Average of XOM</t>
  </si>
  <si>
    <t>Average of MA</t>
  </si>
  <si>
    <t>Average of JPM</t>
  </si>
  <si>
    <t>Average of KKR</t>
  </si>
  <si>
    <t>Average of GS</t>
  </si>
  <si>
    <t>Average of BX</t>
  </si>
  <si>
    <t>Average of SOFI</t>
  </si>
  <si>
    <t>Average of HOOD</t>
  </si>
  <si>
    <t>Average of KO</t>
  </si>
  <si>
    <t>Average of PM</t>
  </si>
  <si>
    <t>Average of VRTX</t>
  </si>
  <si>
    <t>Average of OSCR</t>
  </si>
  <si>
    <t>Average of CPRX</t>
  </si>
  <si>
    <t>Average of OPCH</t>
  </si>
  <si>
    <t>Average of J</t>
  </si>
  <si>
    <t>Average of DE</t>
  </si>
  <si>
    <t>Average of RKLB</t>
  </si>
  <si>
    <t>Average of RIO</t>
  </si>
  <si>
    <t>Average of PLD</t>
  </si>
  <si>
    <t>Average of CBRE</t>
  </si>
  <si>
    <t>Average of PLTR</t>
  </si>
  <si>
    <t>Average of AVGO</t>
  </si>
  <si>
    <t>Average of NVDA</t>
  </si>
  <si>
    <t>Average of SNOW</t>
  </si>
  <si>
    <t>Average of MSFT</t>
  </si>
  <si>
    <t>Average of AAPL</t>
  </si>
  <si>
    <t>Average of IONQ</t>
  </si>
  <si>
    <t>4/21/2020 - 12/28/2020</t>
  </si>
  <si>
    <t>12/29/2020 - 9/6/2021</t>
  </si>
  <si>
    <t>9/7/2021 - 5/16/2022</t>
  </si>
  <si>
    <t>5/17/2022 - 1/23/2023</t>
  </si>
  <si>
    <t>1/24/2023 - 10/2/2023</t>
  </si>
  <si>
    <t>10/3/2023 - 6/10/2024</t>
  </si>
  <si>
    <t>6/11/2024 - 2/17/2025</t>
  </si>
  <si>
    <t>2/18/2025 - 4/22/2025</t>
  </si>
  <si>
    <t>Filter</t>
  </si>
  <si>
    <t>`</t>
  </si>
  <si>
    <t>Average</t>
  </si>
  <si>
    <t>Stdev</t>
  </si>
  <si>
    <t>Portfolio Weight</t>
  </si>
  <si>
    <t>Sums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</si>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</sst>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00000000000%"/>
    <numFmt numFmtId="165" formatCode="0.000%"/>
  </numFmts>
  <fonts count="1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b/>
      <sz val="15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indexed="18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2" borderId="4" xfId="0" applyFont="1" applyFill="1" applyBorder="1"/>
    <xf numFmtId="0" fontId="1" fillId="2" borderId="0" xfId="0" applyFont="1" applyFill="1"/>
    <xf numFmtId="44" fontId="0" fillId="0" borderId="0" xfId="0" applyNumberFormat="1"/>
    <xf numFmtId="10" fontId="0" fillId="0" borderId="0" xfId="0" applyNumberFormat="1"/>
    <xf numFmtId="0" fontId="1" fillId="2" borderId="6" xfId="0" applyFont="1" applyFill="1" applyBorder="1"/>
    <xf numFmtId="0" fontId="0" fillId="0" borderId="7" xfId="0" applyBorder="1"/>
    <xf numFmtId="0" fontId="1" fillId="2" borderId="7" xfId="0" applyFont="1" applyFill="1" applyBorder="1"/>
    <xf numFmtId="10" fontId="0" fillId="0" borderId="7" xfId="0" applyNumberFormat="1" applyBorder="1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  <xf numFmtId="8" fontId="2" fillId="0" borderId="0" xfId="0" applyNumberFormat="1" applyFont="1" applyAlignment="1">
      <alignment horizontal="center"/>
    </xf>
    <xf numFmtId="44" fontId="0" fillId="0" borderId="5" xfId="0" applyNumberFormat="1" applyBorder="1"/>
    <xf numFmtId="10" fontId="0" fillId="0" borderId="5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1" fillId="3" borderId="10" xfId="0" applyFont="1" applyFill="1" applyBorder="1"/>
    <xf numFmtId="1" fontId="0" fillId="0" borderId="0" xfId="0" applyNumberFormat="1"/>
    <xf numFmtId="1" fontId="0" fillId="0" borderId="10" xfId="0" applyNumberFormat="1" applyBorder="1"/>
    <xf numFmtId="1" fontId="0" fillId="0" borderId="9" xfId="0" applyNumberFormat="1" applyBorder="1"/>
    <xf numFmtId="1" fontId="1" fillId="2" borderId="0" xfId="0" applyNumberFormat="1" applyFont="1" applyFill="1"/>
    <xf numFmtId="2" fontId="0" fillId="0" borderId="0" xfId="0" applyNumberFormat="1"/>
    <xf numFmtId="0" fontId="1" fillId="0" borderId="0" xfId="0" applyFont="1"/>
    <xf numFmtId="10" fontId="0" fillId="4" borderId="5" xfId="0" applyNumberFormat="1" applyFill="1" applyBorder="1"/>
    <xf numFmtId="0" fontId="0" fillId="0" borderId="11" xfId="0" applyBorder="1"/>
    <xf numFmtId="0" fontId="4" fillId="0" borderId="12" xfId="0" applyFont="1" applyBorder="1" applyAlignment="1">
      <alignment horizontal="center"/>
    </xf>
    <xf numFmtId="0" fontId="1" fillId="2" borderId="13" xfId="0" applyFont="1" applyFill="1" applyBorder="1"/>
    <xf numFmtId="0" fontId="1" fillId="2" borderId="15" xfId="0" applyFont="1" applyFill="1" applyBorder="1"/>
    <xf numFmtId="10" fontId="0" fillId="0" borderId="16" xfId="0" applyNumberFormat="1" applyBorder="1"/>
    <xf numFmtId="0" fontId="1" fillId="2" borderId="16" xfId="0" applyFont="1" applyFill="1" applyBorder="1"/>
    <xf numFmtId="0" fontId="0" fillId="0" borderId="16" xfId="0" applyBorder="1"/>
    <xf numFmtId="0" fontId="0" fillId="0" borderId="17" xfId="0" applyBorder="1"/>
    <xf numFmtId="0" fontId="0" fillId="5" borderId="17" xfId="0" applyFill="1" applyBorder="1"/>
    <xf numFmtId="164" fontId="0" fillId="0" borderId="0" xfId="0" applyNumberFormat="1"/>
    <xf numFmtId="10" fontId="0" fillId="0" borderId="8" xfId="0" applyNumberFormat="1" applyBorder="1"/>
    <xf numFmtId="0" fontId="5" fillId="0" borderId="0" xfId="0" applyFont="1"/>
    <xf numFmtId="44" fontId="5" fillId="0" borderId="0" xfId="0" applyNumberFormat="1" applyFont="1"/>
    <xf numFmtId="165" fontId="0" fillId="5" borderId="18" xfId="0" applyNumberFormat="1" applyFill="1" applyBorder="1"/>
    <xf numFmtId="0" fontId="1" fillId="3" borderId="9" xfId="0" applyFont="1" applyFill="1" applyBorder="1"/>
    <xf numFmtId="10" fontId="0" fillId="0" borderId="15" xfId="0" applyNumberFormat="1" applyBorder="1"/>
    <xf numFmtId="10" fontId="0" fillId="0" borderId="18" xfId="0" applyNumberFormat="1" applyBorder="1"/>
    <xf numFmtId="0" fontId="1" fillId="2" borderId="14" xfId="0" applyFont="1" applyFill="1" applyBorder="1"/>
    <xf numFmtId="0" fontId="0" fillId="0" borderId="9" xfId="0" applyBorder="1"/>
    <xf numFmtId="0" fontId="0" fillId="0" borderId="10" xfId="0" applyBorder="1"/>
    <xf numFmtId="0" fontId="7" fillId="6" borderId="0" xfId="0" applyFont="1" applyFill="1"/>
    <xf numFmtId="0" fontId="8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7" fillId="11" borderId="0" xfId="0" applyFont="1" applyFill="1"/>
    <xf numFmtId="0" fontId="7" fillId="9" borderId="0" xfId="0" applyFont="1" applyFill="1"/>
    <xf numFmtId="0" fontId="7" fillId="10" borderId="0" xfId="0" applyFont="1" applyFill="1"/>
    <xf numFmtId="0" fontId="7" fillId="12" borderId="0" xfId="0" applyFont="1" applyFill="1"/>
    <xf numFmtId="0" fontId="7" fillId="13" borderId="0" xfId="0" applyFont="1" applyFill="1"/>
    <xf numFmtId="0" fontId="7" fillId="14" borderId="0" xfId="0" applyFont="1" applyFill="1"/>
    <xf numFmtId="0" fontId="7" fillId="15" borderId="0" xfId="0" applyFont="1" applyFill="1"/>
    <xf numFmtId="44" fontId="0" fillId="0" borderId="0" xfId="0" applyNumberFormat="1" applyAlignment="1">
      <alignment horizontal="left"/>
    </xf>
    <xf numFmtId="0" fontId="1" fillId="2" borderId="2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7" fillId="6" borderId="4" xfId="0" applyFont="1" applyFill="1" applyBorder="1"/>
    <xf numFmtId="0" fontId="7" fillId="8" borderId="4" xfId="0" applyFont="1" applyFill="1" applyBorder="1"/>
    <xf numFmtId="0" fontId="7" fillId="9" borderId="4" xfId="0" applyFont="1" applyFill="1" applyBorder="1"/>
    <xf numFmtId="0" fontId="7" fillId="10" borderId="4" xfId="0" applyFont="1" applyFill="1" applyBorder="1"/>
    <xf numFmtId="0" fontId="7" fillId="11" borderId="4" xfId="0" applyFont="1" applyFill="1" applyBorder="1"/>
    <xf numFmtId="0" fontId="7" fillId="7" borderId="4" xfId="0" applyFont="1" applyFill="1" applyBorder="1"/>
    <xf numFmtId="0" fontId="7" fillId="12" borderId="4" xfId="0" applyFont="1" applyFill="1" applyBorder="1"/>
    <xf numFmtId="0" fontId="7" fillId="13" borderId="4" xfId="0" applyFont="1" applyFill="1" applyBorder="1"/>
    <xf numFmtId="0" fontId="7" fillId="14" borderId="4" xfId="0" applyFont="1" applyFill="1" applyBorder="1"/>
    <xf numFmtId="0" fontId="7" fillId="15" borderId="6" xfId="0" applyFont="1" applyFill="1" applyBorder="1"/>
    <xf numFmtId="10" fontId="0" fillId="12" borderId="5" xfId="0" applyNumberFormat="1" applyFill="1" applyBorder="1"/>
    <xf numFmtId="10" fontId="0" fillId="12" borderId="8" xfId="0" applyNumberFormat="1" applyFill="1" applyBorder="1"/>
    <xf numFmtId="2" fontId="0" fillId="12" borderId="5" xfId="0" applyNumberFormat="1" applyFill="1" applyBorder="1"/>
    <xf numFmtId="2" fontId="0" fillId="12" borderId="8" xfId="0" applyNumberFormat="1" applyFill="1" applyBorder="1"/>
    <xf numFmtId="0" fontId="7" fillId="0" borderId="0" xfId="0" applyFont="1"/>
    <xf numFmtId="0" fontId="0" fillId="0" borderId="25" xfId="0" applyBorder="1"/>
    <xf numFmtId="0" fontId="0" fillId="0" borderId="26" xfId="0" applyBorder="1"/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10" fontId="0" fillId="0" borderId="25" xfId="0" applyNumberFormat="1" applyBorder="1"/>
    <xf numFmtId="10" fontId="0" fillId="0" borderId="26" xfId="0" applyNumberFormat="1" applyBorder="1"/>
    <xf numFmtId="10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6" fillId="3" borderId="19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20" xfId="0" applyFont="1" applyFill="1" applyBorder="1" applyAlignment="1">
      <alignment horizontal="left" vertical="center" wrapText="1"/>
    </xf>
    <xf numFmtId="0" fontId="6" fillId="3" borderId="21" xfId="0" applyFont="1" applyFill="1" applyBorder="1" applyAlignment="1">
      <alignment horizontal="left" vertical="center" wrapText="1"/>
    </xf>
    <xf numFmtId="0" fontId="1" fillId="2" borderId="13" xfId="0" applyFont="1" applyFill="1" applyBorder="1"/>
    <xf numFmtId="0" fontId="1" fillId="2" borderId="14" xfId="0" applyFont="1" applyFill="1" applyBorder="1"/>
    <xf numFmtId="0" fontId="3" fillId="2" borderId="4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</cellXfs>
  <cellStyles count="1">
    <cellStyle name="Normal" xfId="0" builtinId="0"/>
  </cellStyles>
  <dxfs count="103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alignment horizontal="left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</dxf>
    <dxf>
      <numFmt numFmtId="2" formatCode="0.00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66" formatCode="m/d/yyyy"/>
    </dxf>
    <dxf>
      <numFmt numFmtId="166" formatCode="m/d/yyyy"/>
    </dxf>
    <dxf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4" formatCode="0.00%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34" formatCode="_(&quot;$&quot;* #,##0.00_);_(&quot;$&quot;* \(#,##0.00\);_(&quot;$&quot;* &quot;-&quot;??_);_(@_)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microsoft.com/office/2017/10/relationships/person" Target="persons/person.xml"/><Relationship Id="rId30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Retirement Until 67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'Retirement Account w. Inflation'!$H$3</c:f>
              <c:strCache>
                <c:ptCount val="1"/>
                <c:pt idx="0">
                  <c:v>401k. Account W. SPX Only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'Retirement Account w. Inflation'!$B$4:$B$51</c:f>
              <c:numCache>
                <c:formatCode>General</c:formatCode>
                <c:ptCount val="4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59</c:v>
                </c:pt>
                <c:pt idx="39">
                  <c:v>60</c:v>
                </c:pt>
                <c:pt idx="40">
                  <c:v>61</c:v>
                </c:pt>
                <c:pt idx="41">
                  <c:v>62</c:v>
                </c:pt>
                <c:pt idx="42">
                  <c:v>63</c:v>
                </c:pt>
                <c:pt idx="43">
                  <c:v>64</c:v>
                </c:pt>
                <c:pt idx="44">
                  <c:v>65</c:v>
                </c:pt>
                <c:pt idx="45">
                  <c:v>66</c:v>
                </c:pt>
                <c:pt idx="46">
                  <c:v>67</c:v>
                </c:pt>
              </c:numCache>
            </c:numRef>
          </c:cat>
          <c:val>
            <c:numRef>
              <c:f>'Retirement Account w. Inflation'!$H$5:$H$50</c:f>
              <c:numCache>
                <c:formatCode>_("$"* #,##0.00_);_("$"* \(#,##0.00\);_("$"* "-"??_);_(@_)</c:formatCode>
                <c:ptCount val="46"/>
                <c:pt idx="0">
                  <c:v>37781.921824741192</c:v>
                </c:pt>
                <c:pt idx="1">
                  <c:v>51037.284410682776</c:v>
                </c:pt>
                <c:pt idx="2">
                  <c:v>63691.229270955322</c:v>
                </c:pt>
                <c:pt idx="3">
                  <c:v>78096.836234487113</c:v>
                </c:pt>
                <c:pt idx="4">
                  <c:v>90412.452228537732</c:v>
                </c:pt>
                <c:pt idx="5">
                  <c:v>102684.65289921586</c:v>
                </c:pt>
                <c:pt idx="6">
                  <c:v>115950.33132055588</c:v>
                </c:pt>
                <c:pt idx="7">
                  <c:v>126034.90775364282</c:v>
                </c:pt>
                <c:pt idx="8">
                  <c:v>133421.93811073963</c:v>
                </c:pt>
                <c:pt idx="9">
                  <c:v>140783.57122565439</c:v>
                </c:pt>
                <c:pt idx="10">
                  <c:v>152604.00435336313</c:v>
                </c:pt>
                <c:pt idx="11">
                  <c:v>161399.53166604161</c:v>
                </c:pt>
                <c:pt idx="12">
                  <c:v>172086.2521403642</c:v>
                </c:pt>
                <c:pt idx="13">
                  <c:v>181231.36353203258</c:v>
                </c:pt>
                <c:pt idx="14">
                  <c:v>191607.79254356024</c:v>
                </c:pt>
                <c:pt idx="15">
                  <c:v>199086.00006481053</c:v>
                </c:pt>
                <c:pt idx="16">
                  <c:v>208031.97451124908</c:v>
                </c:pt>
                <c:pt idx="17">
                  <c:v>223946.6554240945</c:v>
                </c:pt>
                <c:pt idx="18">
                  <c:v>238174.51709879417</c:v>
                </c:pt>
                <c:pt idx="19">
                  <c:v>247522.97318940479</c:v>
                </c:pt>
                <c:pt idx="20">
                  <c:v>263686.27338753763</c:v>
                </c:pt>
                <c:pt idx="21">
                  <c:v>276986.45897388028</c:v>
                </c:pt>
                <c:pt idx="22">
                  <c:v>285246.5960473736</c:v>
                </c:pt>
                <c:pt idx="23">
                  <c:v>297332.72971051239</c:v>
                </c:pt>
                <c:pt idx="24">
                  <c:v>312603.12562810618</c:v>
                </c:pt>
                <c:pt idx="25">
                  <c:v>318987.39015040203</c:v>
                </c:pt>
                <c:pt idx="26">
                  <c:v>321081.36324434198</c:v>
                </c:pt>
                <c:pt idx="27">
                  <c:v>330574.45241962653</c:v>
                </c:pt>
                <c:pt idx="28">
                  <c:v>331784.0463253198</c:v>
                </c:pt>
                <c:pt idx="29">
                  <c:v>345079.03718501539</c:v>
                </c:pt>
                <c:pt idx="30">
                  <c:v>354662.29853073595</c:v>
                </c:pt>
                <c:pt idx="31">
                  <c:v>361250.06883653539</c:v>
                </c:pt>
                <c:pt idx="32">
                  <c:v>371914.32132787682</c:v>
                </c:pt>
                <c:pt idx="33">
                  <c:v>378180.75760028837</c:v>
                </c:pt>
                <c:pt idx="34">
                  <c:v>394991.43702794891</c:v>
                </c:pt>
                <c:pt idx="35">
                  <c:v>411911.34041564661</c:v>
                </c:pt>
                <c:pt idx="36">
                  <c:v>426776.49061614939</c:v>
                </c:pt>
                <c:pt idx="37">
                  <c:v>427104.08125636377</c:v>
                </c:pt>
                <c:pt idx="38">
                  <c:v>442918.24887684878</c:v>
                </c:pt>
                <c:pt idx="39">
                  <c:v>458829.14604434988</c:v>
                </c:pt>
                <c:pt idx="40">
                  <c:v>472924.60346478241</c:v>
                </c:pt>
                <c:pt idx="41">
                  <c:v>497646.21402505442</c:v>
                </c:pt>
                <c:pt idx="42">
                  <c:v>493830.12192971591</c:v>
                </c:pt>
                <c:pt idx="43">
                  <c:v>501628.15128699725</c:v>
                </c:pt>
                <c:pt idx="44">
                  <c:v>499891.83787113533</c:v>
                </c:pt>
                <c:pt idx="45">
                  <c:v>502580.5366457862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6A-4E6B-A7BB-9653D68D9806}"/>
            </c:ext>
          </c:extLst>
        </c:ser>
        <c:ser>
          <c:idx val="3"/>
          <c:order val="3"/>
          <c:tx>
            <c:strRef>
              <c:f>'Retirement Account w. Inflation'!$I$3</c:f>
              <c:strCache>
                <c:ptCount val="1"/>
                <c:pt idx="0">
                  <c:v>Investment Rate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'Retirement Account w. Inflation'!$B$4:$B$51</c:f>
              <c:numCache>
                <c:formatCode>General</c:formatCode>
                <c:ptCount val="4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59</c:v>
                </c:pt>
                <c:pt idx="39">
                  <c:v>60</c:v>
                </c:pt>
                <c:pt idx="40">
                  <c:v>61</c:v>
                </c:pt>
                <c:pt idx="41">
                  <c:v>62</c:v>
                </c:pt>
                <c:pt idx="42">
                  <c:v>63</c:v>
                </c:pt>
                <c:pt idx="43">
                  <c:v>64</c:v>
                </c:pt>
                <c:pt idx="44">
                  <c:v>65</c:v>
                </c:pt>
                <c:pt idx="45">
                  <c:v>66</c:v>
                </c:pt>
                <c:pt idx="46">
                  <c:v>67</c:v>
                </c:pt>
              </c:numCache>
            </c:numRef>
          </c:cat>
          <c:val>
            <c:numRef>
              <c:f>'Retirement Account w. Inflation'!$I$5:$I$50</c:f>
              <c:numCache>
                <c:formatCode>_("$"* #,##0.00_);_("$"* \(#,##0.00\);_("$"* "-"??_);_(@_)</c:formatCode>
                <c:ptCount val="46"/>
                <c:pt idx="0">
                  <c:v>42659.665464674101</c:v>
                </c:pt>
                <c:pt idx="1">
                  <c:v>60060.952802807209</c:v>
                </c:pt>
                <c:pt idx="2">
                  <c:v>75480.536070893679</c:v>
                </c:pt>
                <c:pt idx="3">
                  <c:v>93796.12797382295</c:v>
                </c:pt>
                <c:pt idx="4">
                  <c:v>112591.6886253593</c:v>
                </c:pt>
                <c:pt idx="5">
                  <c:v>129067.65083558098</c:v>
                </c:pt>
                <c:pt idx="6">
                  <c:v>140586.22654162376</c:v>
                </c:pt>
                <c:pt idx="7">
                  <c:v>157538.97623429759</c:v>
                </c:pt>
                <c:pt idx="8">
                  <c:v>178901.87965810159</c:v>
                </c:pt>
                <c:pt idx="9">
                  <c:v>192522.53218380714</c:v>
                </c:pt>
                <c:pt idx="10">
                  <c:v>212689.70407210372</c:v>
                </c:pt>
                <c:pt idx="11">
                  <c:v>226387.53859198024</c:v>
                </c:pt>
                <c:pt idx="12">
                  <c:v>249908.40257624749</c:v>
                </c:pt>
                <c:pt idx="13">
                  <c:v>276267.88297575683</c:v>
                </c:pt>
                <c:pt idx="14">
                  <c:v>298799.08511581225</c:v>
                </c:pt>
                <c:pt idx="15">
                  <c:v>339748.5628549137</c:v>
                </c:pt>
                <c:pt idx="16">
                  <c:v>357035.9835857664</c:v>
                </c:pt>
                <c:pt idx="17">
                  <c:v>372973.84472509299</c:v>
                </c:pt>
                <c:pt idx="18">
                  <c:v>381539.83858691278</c:v>
                </c:pt>
                <c:pt idx="19">
                  <c:v>412631.47239634878</c:v>
                </c:pt>
                <c:pt idx="20">
                  <c:v>444781.8824940052</c:v>
                </c:pt>
                <c:pt idx="21">
                  <c:v>472575.20408475382</c:v>
                </c:pt>
                <c:pt idx="22">
                  <c:v>495849.23404795607</c:v>
                </c:pt>
                <c:pt idx="23">
                  <c:v>543541.03994094592</c:v>
                </c:pt>
                <c:pt idx="24">
                  <c:v>552777.01866977941</c:v>
                </c:pt>
                <c:pt idx="25">
                  <c:v>582689.23912464455</c:v>
                </c:pt>
                <c:pt idx="26">
                  <c:v>629161.93843185389</c:v>
                </c:pt>
                <c:pt idx="27">
                  <c:v>683507.32183025288</c:v>
                </c:pt>
                <c:pt idx="28">
                  <c:v>718294.63642671437</c:v>
                </c:pt>
                <c:pt idx="29">
                  <c:v>778958.55852784612</c:v>
                </c:pt>
                <c:pt idx="30">
                  <c:v>819036.24050502165</c:v>
                </c:pt>
                <c:pt idx="31">
                  <c:v>838193.94978333288</c:v>
                </c:pt>
                <c:pt idx="32">
                  <c:v>914989.32179552293</c:v>
                </c:pt>
                <c:pt idx="33">
                  <c:v>988567.09616120928</c:v>
                </c:pt>
                <c:pt idx="34">
                  <c:v>1023058.7891166918</c:v>
                </c:pt>
                <c:pt idx="35">
                  <c:v>1118034.7020995442</c:v>
                </c:pt>
                <c:pt idx="36">
                  <c:v>1220932.0553391988</c:v>
                </c:pt>
                <c:pt idx="37">
                  <c:v>1307412.8036070312</c:v>
                </c:pt>
                <c:pt idx="38">
                  <c:v>1359713.6321467529</c:v>
                </c:pt>
                <c:pt idx="39">
                  <c:v>1352337.8140587681</c:v>
                </c:pt>
                <c:pt idx="40">
                  <c:v>1429823.3484478476</c:v>
                </c:pt>
                <c:pt idx="41">
                  <c:v>1477431.074170386</c:v>
                </c:pt>
                <c:pt idx="42">
                  <c:v>1526803.1846638743</c:v>
                </c:pt>
                <c:pt idx="43">
                  <c:v>1611098.1674135388</c:v>
                </c:pt>
                <c:pt idx="44">
                  <c:v>1706987.3405393527</c:v>
                </c:pt>
                <c:pt idx="45">
                  <c:v>1828171.7246072455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6A-4E6B-A7BB-9653D68D9806}"/>
            </c:ext>
          </c:extLst>
        </c:ser>
        <c:ser>
          <c:idx val="4"/>
          <c:order val="4"/>
          <c:tx>
            <c:strRef>
              <c:f>'Retirement Account w. Inflation'!$J$3</c:f>
              <c:strCache>
                <c:ptCount val="1"/>
                <c:pt idx="0">
                  <c:v>Compounded Investment rate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'Retirement Account w. Inflation'!$B$4:$B$51</c:f>
              <c:numCache>
                <c:formatCode>General</c:formatCode>
                <c:ptCount val="4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59</c:v>
                </c:pt>
                <c:pt idx="39">
                  <c:v>60</c:v>
                </c:pt>
                <c:pt idx="40">
                  <c:v>61</c:v>
                </c:pt>
                <c:pt idx="41">
                  <c:v>62</c:v>
                </c:pt>
                <c:pt idx="42">
                  <c:v>63</c:v>
                </c:pt>
                <c:pt idx="43">
                  <c:v>64</c:v>
                </c:pt>
                <c:pt idx="44">
                  <c:v>65</c:v>
                </c:pt>
                <c:pt idx="45">
                  <c:v>66</c:v>
                </c:pt>
                <c:pt idx="46">
                  <c:v>67</c:v>
                </c:pt>
              </c:numCache>
            </c:numRef>
          </c:cat>
          <c:val>
            <c:numRef>
              <c:f>'Retirement Account w. Inflation'!$J$5:$J$50</c:f>
              <c:numCache>
                <c:formatCode>_("$"* #,##0.00_);_("$"* \(#,##0.00\);_("$"* "-"??_);_(@_)</c:formatCode>
                <c:ptCount val="46"/>
                <c:pt idx="0">
                  <c:v>43699.777426883265</c:v>
                </c:pt>
                <c:pt idx="1">
                  <c:v>61901.878198628758</c:v>
                </c:pt>
                <c:pt idx="2">
                  <c:v>77871.075065190496</c:v>
                </c:pt>
                <c:pt idx="3">
                  <c:v>97237.207858703085</c:v>
                </c:pt>
                <c:pt idx="4">
                  <c:v>117229.16162919549</c:v>
                </c:pt>
                <c:pt idx="5">
                  <c:v>134565.7235326762</c:v>
                </c:pt>
                <c:pt idx="6">
                  <c:v>146112.46458967656</c:v>
                </c:pt>
                <c:pt idx="7">
                  <c:v>164046.94719893305</c:v>
                </c:pt>
                <c:pt idx="8">
                  <c:v>187198.50461641108</c:v>
                </c:pt>
                <c:pt idx="9">
                  <c:v>201300.57540046462</c:v>
                </c:pt>
                <c:pt idx="10">
                  <c:v>223142.19933110283</c:v>
                </c:pt>
                <c:pt idx="11">
                  <c:v>237391.1688307891</c:v>
                </c:pt>
                <c:pt idx="12">
                  <c:v>263279.17306301743</c:v>
                </c:pt>
                <c:pt idx="13">
                  <c:v>292641.04900552373</c:v>
                </c:pt>
                <c:pt idx="14">
                  <c:v>317563.13409399707</c:v>
                </c:pt>
                <c:pt idx="15">
                  <c:v>364646.57684847177</c:v>
                </c:pt>
                <c:pt idx="16">
                  <c:v>383495.03385848011</c:v>
                </c:pt>
                <c:pt idx="17">
                  <c:v>400735.12900887424</c:v>
                </c:pt>
                <c:pt idx="18">
                  <c:v>409058.34684514272</c:v>
                </c:pt>
                <c:pt idx="19">
                  <c:v>444642.74439853022</c:v>
                </c:pt>
                <c:pt idx="20">
                  <c:v>481683.3946352753</c:v>
                </c:pt>
                <c:pt idx="21">
                  <c:v>513575.99811302201</c:v>
                </c:pt>
                <c:pt idx="22">
                  <c:v>540037.67236920516</c:v>
                </c:pt>
                <c:pt idx="23">
                  <c:v>596571.65445975296</c:v>
                </c:pt>
                <c:pt idx="24">
                  <c:v>605908.13224631862</c:v>
                </c:pt>
                <c:pt idx="25">
                  <c:v>640820.14615076862</c:v>
                </c:pt>
                <c:pt idx="26">
                  <c:v>696406.01790953951</c:v>
                </c:pt>
                <c:pt idx="27">
                  <c:v>762191.72815739829</c:v>
                </c:pt>
                <c:pt idx="28">
                  <c:v>803868.95506126573</c:v>
                </c:pt>
                <c:pt idx="29">
                  <c:v>878390.3044813826</c:v>
                </c:pt>
                <c:pt idx="30">
                  <c:v>927310.36003937444</c:v>
                </c:pt>
                <c:pt idx="31">
                  <c:v>949714.833796005</c:v>
                </c:pt>
                <c:pt idx="32">
                  <c:v>1045844.3132058282</c:v>
                </c:pt>
                <c:pt idx="33">
                  <c:v>1138730.7965168674</c:v>
                </c:pt>
                <c:pt idx="34">
                  <c:v>1181589.402199422</c:v>
                </c:pt>
                <c:pt idx="35">
                  <c:v>1303426.6421816496</c:v>
                </c:pt>
                <c:pt idx="36">
                  <c:v>1436948.0418798649</c:v>
                </c:pt>
                <c:pt idx="37">
                  <c:v>1550072.2367357705</c:v>
                </c:pt>
                <c:pt idx="38">
                  <c:v>1618401.0505104642</c:v>
                </c:pt>
                <c:pt idx="39">
                  <c:v>1606862.6283350652</c:v>
                </c:pt>
                <c:pt idx="40">
                  <c:v>1709105.8850758355</c:v>
                </c:pt>
                <c:pt idx="41">
                  <c:v>1771746.6202348028</c:v>
                </c:pt>
                <c:pt idx="42">
                  <c:v>1837019.3256927128</c:v>
                </c:pt>
                <c:pt idx="43">
                  <c:v>1949987.8602765158</c:v>
                </c:pt>
                <c:pt idx="44">
                  <c:v>2079595.6960019255</c:v>
                </c:pt>
                <c:pt idx="45">
                  <c:v>2245000.8969878149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6A-4E6B-A7BB-9653D68D9806}"/>
            </c:ext>
          </c:extLst>
        </c:ser>
        <c:ser>
          <c:idx val="5"/>
          <c:order val="5"/>
          <c:tx>
            <c:strRef>
              <c:f>'Retirement Account w. Inflation'!$E$3</c:f>
              <c:strCache>
                <c:ptCount val="1"/>
                <c:pt idx="0">
                  <c:v>Account Value No Investing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'Retirement Account w. Inflation'!$E$4:$E$50</c:f>
              <c:numCache>
                <c:formatCode>"$"#,##0.00_);[Red]\("$"#,##0.00\)</c:formatCode>
                <c:ptCount val="47"/>
                <c:pt idx="0">
                  <c:v>22750</c:v>
                </c:pt>
                <c:pt idx="1">
                  <c:v>35442.893181512103</c:v>
                </c:pt>
                <c:pt idx="2">
                  <c:v>48045.518326680103</c:v>
                </c:pt>
                <c:pt idx="3">
                  <c:v>59815.171024570962</c:v>
                </c:pt>
                <c:pt idx="4">
                  <c:v>72965.196425121045</c:v>
                </c:pt>
                <c:pt idx="5">
                  <c:v>83895.549969422718</c:v>
                </c:pt>
                <c:pt idx="6">
                  <c:v>94544.238667481535</c:v>
                </c:pt>
                <c:pt idx="7">
                  <c:v>105863.2150759736</c:v>
                </c:pt>
                <c:pt idx="8">
                  <c:v>114053.15595520864</c:v>
                </c:pt>
                <c:pt idx="9">
                  <c:v>119634.68571747749</c:v>
                </c:pt>
                <c:pt idx="10">
                  <c:v>125055.90046902449</c:v>
                </c:pt>
                <c:pt idx="11">
                  <c:v>134265.93598186062</c:v>
                </c:pt>
                <c:pt idx="12">
                  <c:v>140629.61727747435</c:v>
                </c:pt>
                <c:pt idx="13">
                  <c:v>148471.60434695552</c:v>
                </c:pt>
                <c:pt idx="14">
                  <c:v>154812.78942362568</c:v>
                </c:pt>
                <c:pt idx="15">
                  <c:v>162041.69057728411</c:v>
                </c:pt>
                <c:pt idx="16">
                  <c:v>166671.90397511117</c:v>
                </c:pt>
                <c:pt idx="17">
                  <c:v>172399.40666475589</c:v>
                </c:pt>
                <c:pt idx="18">
                  <c:v>183701.16790827317</c:v>
                </c:pt>
                <c:pt idx="19">
                  <c:v>193374.75401009442</c:v>
                </c:pt>
                <c:pt idx="20">
                  <c:v>198901.48688071666</c:v>
                </c:pt>
                <c:pt idx="21">
                  <c:v>209707.77199685393</c:v>
                </c:pt>
                <c:pt idx="22">
                  <c:v>218009.26172236586</c:v>
                </c:pt>
                <c:pt idx="23">
                  <c:v>222184.95810593889</c:v>
                </c:pt>
                <c:pt idx="24">
                  <c:v>229195.61827672817</c:v>
                </c:pt>
                <c:pt idx="25">
                  <c:v>238461.10772775204</c:v>
                </c:pt>
                <c:pt idx="26">
                  <c:v>240796.29608271233</c:v>
                </c:pt>
                <c:pt idx="27">
                  <c:v>239849.08503252469</c:v>
                </c:pt>
                <c:pt idx="28">
                  <c:v>244362.71941462246</c:v>
                </c:pt>
                <c:pt idx="29">
                  <c:v>242693.67713888583</c:v>
                </c:pt>
                <c:pt idx="30">
                  <c:v>249778.78648224002</c:v>
                </c:pt>
                <c:pt idx="31">
                  <c:v>254027.43621007336</c:v>
                </c:pt>
                <c:pt idx="32">
                  <c:v>256034.18810034118</c:v>
                </c:pt>
                <c:pt idx="33">
                  <c:v>260827.83960477755</c:v>
                </c:pt>
                <c:pt idx="34">
                  <c:v>262438.62763199623</c:v>
                </c:pt>
                <c:pt idx="35">
                  <c:v>271225.45508678758</c:v>
                </c:pt>
                <c:pt idx="36">
                  <c:v>279870.4611511706</c:v>
                </c:pt>
                <c:pt idx="37">
                  <c:v>286920.04674174119</c:v>
                </c:pt>
                <c:pt idx="38">
                  <c:v>284117.71910669858</c:v>
                </c:pt>
                <c:pt idx="39">
                  <c:v>291535.17778829014</c:v>
                </c:pt>
                <c:pt idx="40">
                  <c:v>298826.12819843268</c:v>
                </c:pt>
                <c:pt idx="41">
                  <c:v>304759.52647665323</c:v>
                </c:pt>
                <c:pt idx="42">
                  <c:v>317308.6206438574</c:v>
                </c:pt>
                <c:pt idx="43">
                  <c:v>311553.08944434073</c:v>
                </c:pt>
                <c:pt idx="44">
                  <c:v>313133.14251098025</c:v>
                </c:pt>
                <c:pt idx="45">
                  <c:v>308755.38414266793</c:v>
                </c:pt>
                <c:pt idx="46">
                  <c:v>307138.86310006538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E-4A53-AA4E-0DC42FC45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4103392"/>
        <c:axId val="16341038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'Retirement Account w. Inflation'!$B$3</c15:sqref>
                        </c15:formulaRef>
                      </c:ext>
                    </c:extLst>
                    <c:strCache>
                      <c:ptCount val="1"/>
                      <c:pt idx="0">
                        <c:v>Age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'Retirement Account w. Inflation'!$B$4:$B$51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21</c:v>
                      </c:pt>
                      <c:pt idx="1">
                        <c:v>22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25</c:v>
                      </c:pt>
                      <c:pt idx="5">
                        <c:v>26</c:v>
                      </c:pt>
                      <c:pt idx="6">
                        <c:v>27</c:v>
                      </c:pt>
                      <c:pt idx="7">
                        <c:v>28</c:v>
                      </c:pt>
                      <c:pt idx="8">
                        <c:v>29</c:v>
                      </c:pt>
                      <c:pt idx="9">
                        <c:v>30</c:v>
                      </c:pt>
                      <c:pt idx="10">
                        <c:v>31</c:v>
                      </c:pt>
                      <c:pt idx="11">
                        <c:v>32</c:v>
                      </c:pt>
                      <c:pt idx="12">
                        <c:v>33</c:v>
                      </c:pt>
                      <c:pt idx="13">
                        <c:v>34</c:v>
                      </c:pt>
                      <c:pt idx="14">
                        <c:v>35</c:v>
                      </c:pt>
                      <c:pt idx="15">
                        <c:v>36</c:v>
                      </c:pt>
                      <c:pt idx="16">
                        <c:v>37</c:v>
                      </c:pt>
                      <c:pt idx="17">
                        <c:v>38</c:v>
                      </c:pt>
                      <c:pt idx="18">
                        <c:v>39</c:v>
                      </c:pt>
                      <c:pt idx="19">
                        <c:v>40</c:v>
                      </c:pt>
                      <c:pt idx="20">
                        <c:v>41</c:v>
                      </c:pt>
                      <c:pt idx="21">
                        <c:v>42</c:v>
                      </c:pt>
                      <c:pt idx="22">
                        <c:v>43</c:v>
                      </c:pt>
                      <c:pt idx="23">
                        <c:v>44</c:v>
                      </c:pt>
                      <c:pt idx="24">
                        <c:v>45</c:v>
                      </c:pt>
                      <c:pt idx="25">
                        <c:v>46</c:v>
                      </c:pt>
                      <c:pt idx="26">
                        <c:v>47</c:v>
                      </c:pt>
                      <c:pt idx="27">
                        <c:v>48</c:v>
                      </c:pt>
                      <c:pt idx="28">
                        <c:v>49</c:v>
                      </c:pt>
                      <c:pt idx="29">
                        <c:v>50</c:v>
                      </c:pt>
                      <c:pt idx="30">
                        <c:v>51</c:v>
                      </c:pt>
                      <c:pt idx="31">
                        <c:v>52</c:v>
                      </c:pt>
                      <c:pt idx="32">
                        <c:v>53</c:v>
                      </c:pt>
                      <c:pt idx="33">
                        <c:v>54</c:v>
                      </c:pt>
                      <c:pt idx="34">
                        <c:v>55</c:v>
                      </c:pt>
                      <c:pt idx="35">
                        <c:v>56</c:v>
                      </c:pt>
                      <c:pt idx="36">
                        <c:v>57</c:v>
                      </c:pt>
                      <c:pt idx="37">
                        <c:v>58</c:v>
                      </c:pt>
                      <c:pt idx="38">
                        <c:v>59</c:v>
                      </c:pt>
                      <c:pt idx="39">
                        <c:v>60</c:v>
                      </c:pt>
                      <c:pt idx="40">
                        <c:v>61</c:v>
                      </c:pt>
                      <c:pt idx="41">
                        <c:v>62</c:v>
                      </c:pt>
                      <c:pt idx="42">
                        <c:v>63</c:v>
                      </c:pt>
                      <c:pt idx="43">
                        <c:v>64</c:v>
                      </c:pt>
                      <c:pt idx="44">
                        <c:v>65</c:v>
                      </c:pt>
                      <c:pt idx="45">
                        <c:v>66</c:v>
                      </c:pt>
                      <c:pt idx="46">
                        <c:v>67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'Retirement Account w. Inflation'!$B$4:$B$51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21</c:v>
                      </c:pt>
                      <c:pt idx="1">
                        <c:v>22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25</c:v>
                      </c:pt>
                      <c:pt idx="5">
                        <c:v>26</c:v>
                      </c:pt>
                      <c:pt idx="6">
                        <c:v>27</c:v>
                      </c:pt>
                      <c:pt idx="7">
                        <c:v>28</c:v>
                      </c:pt>
                      <c:pt idx="8">
                        <c:v>29</c:v>
                      </c:pt>
                      <c:pt idx="9">
                        <c:v>30</c:v>
                      </c:pt>
                      <c:pt idx="10">
                        <c:v>31</c:v>
                      </c:pt>
                      <c:pt idx="11">
                        <c:v>32</c:v>
                      </c:pt>
                      <c:pt idx="12">
                        <c:v>33</c:v>
                      </c:pt>
                      <c:pt idx="13">
                        <c:v>34</c:v>
                      </c:pt>
                      <c:pt idx="14">
                        <c:v>35</c:v>
                      </c:pt>
                      <c:pt idx="15">
                        <c:v>36</c:v>
                      </c:pt>
                      <c:pt idx="16">
                        <c:v>37</c:v>
                      </c:pt>
                      <c:pt idx="17">
                        <c:v>38</c:v>
                      </c:pt>
                      <c:pt idx="18">
                        <c:v>39</c:v>
                      </c:pt>
                      <c:pt idx="19">
                        <c:v>40</c:v>
                      </c:pt>
                      <c:pt idx="20">
                        <c:v>41</c:v>
                      </c:pt>
                      <c:pt idx="21">
                        <c:v>42</c:v>
                      </c:pt>
                      <c:pt idx="22">
                        <c:v>43</c:v>
                      </c:pt>
                      <c:pt idx="23">
                        <c:v>44</c:v>
                      </c:pt>
                      <c:pt idx="24">
                        <c:v>45</c:v>
                      </c:pt>
                      <c:pt idx="25">
                        <c:v>46</c:v>
                      </c:pt>
                      <c:pt idx="26">
                        <c:v>47</c:v>
                      </c:pt>
                      <c:pt idx="27">
                        <c:v>48</c:v>
                      </c:pt>
                      <c:pt idx="28">
                        <c:v>49</c:v>
                      </c:pt>
                      <c:pt idx="29">
                        <c:v>50</c:v>
                      </c:pt>
                      <c:pt idx="30">
                        <c:v>51</c:v>
                      </c:pt>
                      <c:pt idx="31">
                        <c:v>52</c:v>
                      </c:pt>
                      <c:pt idx="32">
                        <c:v>53</c:v>
                      </c:pt>
                      <c:pt idx="33">
                        <c:v>54</c:v>
                      </c:pt>
                      <c:pt idx="34">
                        <c:v>55</c:v>
                      </c:pt>
                      <c:pt idx="35">
                        <c:v>56</c:v>
                      </c:pt>
                      <c:pt idx="36">
                        <c:v>57</c:v>
                      </c:pt>
                      <c:pt idx="37">
                        <c:v>58</c:v>
                      </c:pt>
                      <c:pt idx="38">
                        <c:v>59</c:v>
                      </c:pt>
                      <c:pt idx="39">
                        <c:v>60</c:v>
                      </c:pt>
                      <c:pt idx="40">
                        <c:v>61</c:v>
                      </c:pt>
                      <c:pt idx="41">
                        <c:v>62</c:v>
                      </c:pt>
                      <c:pt idx="42">
                        <c:v>63</c:v>
                      </c:pt>
                      <c:pt idx="43">
                        <c:v>64</c:v>
                      </c:pt>
                      <c:pt idx="44">
                        <c:v>65</c:v>
                      </c:pt>
                      <c:pt idx="45">
                        <c:v>66</c:v>
                      </c:pt>
                      <c:pt idx="46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D6A-4E6B-A7BB-9653D68D980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'Retirement Account w. Inflation'!$D$3</c15:sqref>
                        </c15:formulaRef>
                      </c:ext>
                    </c:extLst>
                    <c:strCache>
                      <c:ptCount val="1"/>
                      <c:pt idx="0">
                        <c:v>401k Cont.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'Retirement Account w. Inflation'!$B$4:$B$51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21</c:v>
                      </c:pt>
                      <c:pt idx="1">
                        <c:v>22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25</c:v>
                      </c:pt>
                      <c:pt idx="5">
                        <c:v>26</c:v>
                      </c:pt>
                      <c:pt idx="6">
                        <c:v>27</c:v>
                      </c:pt>
                      <c:pt idx="7">
                        <c:v>28</c:v>
                      </c:pt>
                      <c:pt idx="8">
                        <c:v>29</c:v>
                      </c:pt>
                      <c:pt idx="9">
                        <c:v>30</c:v>
                      </c:pt>
                      <c:pt idx="10">
                        <c:v>31</c:v>
                      </c:pt>
                      <c:pt idx="11">
                        <c:v>32</c:v>
                      </c:pt>
                      <c:pt idx="12">
                        <c:v>33</c:v>
                      </c:pt>
                      <c:pt idx="13">
                        <c:v>34</c:v>
                      </c:pt>
                      <c:pt idx="14">
                        <c:v>35</c:v>
                      </c:pt>
                      <c:pt idx="15">
                        <c:v>36</c:v>
                      </c:pt>
                      <c:pt idx="16">
                        <c:v>37</c:v>
                      </c:pt>
                      <c:pt idx="17">
                        <c:v>38</c:v>
                      </c:pt>
                      <c:pt idx="18">
                        <c:v>39</c:v>
                      </c:pt>
                      <c:pt idx="19">
                        <c:v>40</c:v>
                      </c:pt>
                      <c:pt idx="20">
                        <c:v>41</c:v>
                      </c:pt>
                      <c:pt idx="21">
                        <c:v>42</c:v>
                      </c:pt>
                      <c:pt idx="22">
                        <c:v>43</c:v>
                      </c:pt>
                      <c:pt idx="23">
                        <c:v>44</c:v>
                      </c:pt>
                      <c:pt idx="24">
                        <c:v>45</c:v>
                      </c:pt>
                      <c:pt idx="25">
                        <c:v>46</c:v>
                      </c:pt>
                      <c:pt idx="26">
                        <c:v>47</c:v>
                      </c:pt>
                      <c:pt idx="27">
                        <c:v>48</c:v>
                      </c:pt>
                      <c:pt idx="28">
                        <c:v>49</c:v>
                      </c:pt>
                      <c:pt idx="29">
                        <c:v>50</c:v>
                      </c:pt>
                      <c:pt idx="30">
                        <c:v>51</c:v>
                      </c:pt>
                      <c:pt idx="31">
                        <c:v>52</c:v>
                      </c:pt>
                      <c:pt idx="32">
                        <c:v>53</c:v>
                      </c:pt>
                      <c:pt idx="33">
                        <c:v>54</c:v>
                      </c:pt>
                      <c:pt idx="34">
                        <c:v>55</c:v>
                      </c:pt>
                      <c:pt idx="35">
                        <c:v>56</c:v>
                      </c:pt>
                      <c:pt idx="36">
                        <c:v>57</c:v>
                      </c:pt>
                      <c:pt idx="37">
                        <c:v>58</c:v>
                      </c:pt>
                      <c:pt idx="38">
                        <c:v>59</c:v>
                      </c:pt>
                      <c:pt idx="39">
                        <c:v>60</c:v>
                      </c:pt>
                      <c:pt idx="40">
                        <c:v>61</c:v>
                      </c:pt>
                      <c:pt idx="41">
                        <c:v>62</c:v>
                      </c:pt>
                      <c:pt idx="42">
                        <c:v>63</c:v>
                      </c:pt>
                      <c:pt idx="43">
                        <c:v>64</c:v>
                      </c:pt>
                      <c:pt idx="44">
                        <c:v>65</c:v>
                      </c:pt>
                      <c:pt idx="45">
                        <c:v>66</c:v>
                      </c:pt>
                      <c:pt idx="46">
                        <c:v>67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'Retirement Account w. Inflation'!$D$5:$D$50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46"/>
                      <c:pt idx="0">
                        <c:v>13209</c:v>
                      </c:pt>
                      <c:pt idx="1">
                        <c:v>13684.523999999999</c:v>
                      </c:pt>
                      <c:pt idx="2">
                        <c:v>14177.166864000001</c:v>
                      </c:pt>
                      <c:pt idx="3">
                        <c:v>14687.544871103999</c:v>
                      </c:pt>
                      <c:pt idx="4">
                        <c:v>15216.296486463743</c:v>
                      </c:pt>
                      <c:pt idx="5">
                        <c:v>15764.083159976439</c:v>
                      </c:pt>
                      <c:pt idx="6">
                        <c:v>16331.590153735591</c:v>
                      </c:pt>
                      <c:pt idx="7">
                        <c:v>16919.527399270071</c:v>
                      </c:pt>
                      <c:pt idx="8">
                        <c:v>17528.630385643795</c:v>
                      </c:pt>
                      <c:pt idx="9">
                        <c:v>18159.661079526973</c:v>
                      </c:pt>
                      <c:pt idx="10">
                        <c:v>18813.408878389942</c:v>
                      </c:pt>
                      <c:pt idx="11">
                        <c:v>19490.691598011981</c:v>
                      </c:pt>
                      <c:pt idx="12">
                        <c:v>20192.356495540414</c:v>
                      </c:pt>
                      <c:pt idx="13">
                        <c:v>20919.281329379872</c:v>
                      </c:pt>
                      <c:pt idx="14">
                        <c:v>21672.375457237544</c:v>
                      </c:pt>
                      <c:pt idx="15">
                        <c:v>22452.580973698095</c:v>
                      </c:pt>
                      <c:pt idx="16">
                        <c:v>23260.873888751226</c:v>
                      </c:pt>
                      <c:pt idx="17">
                        <c:v>24098.265348746274</c:v>
                      </c:pt>
                      <c:pt idx="18">
                        <c:v>24965.80290130114</c:v>
                      </c:pt>
                      <c:pt idx="19">
                        <c:v>25864.571805747979</c:v>
                      </c:pt>
                      <c:pt idx="20">
                        <c:v>26795.696390754907</c:v>
                      </c:pt>
                      <c:pt idx="21">
                        <c:v>27760.341460822085</c:v>
                      </c:pt>
                      <c:pt idx="22">
                        <c:v>28759.713753411681</c:v>
                      </c:pt>
                      <c:pt idx="23">
                        <c:v>29795.0634485345</c:v>
                      </c:pt>
                      <c:pt idx="24">
                        <c:v>30867.685732681741</c:v>
                      </c:pt>
                      <c:pt idx="25">
                        <c:v>31978.922419058283</c:v>
                      </c:pt>
                      <c:pt idx="26">
                        <c:v>33130.163626144385</c:v>
                      </c:pt>
                      <c:pt idx="27">
                        <c:v>34322.849516685586</c:v>
                      </c:pt>
                      <c:pt idx="28">
                        <c:v>35558.472099286264</c:v>
                      </c:pt>
                      <c:pt idx="29">
                        <c:v>36838.577094860571</c:v>
                      </c:pt>
                      <c:pt idx="30">
                        <c:v>38164.765870275558</c:v>
                      </c:pt>
                      <c:pt idx="31">
                        <c:v>39538.69744160548</c:v>
                      </c:pt>
                      <c:pt idx="32">
                        <c:v>40962.090549503271</c:v>
                      </c:pt>
                      <c:pt idx="33">
                        <c:v>42436.725809285395</c:v>
                      </c:pt>
                      <c:pt idx="34">
                        <c:v>43964.447938419667</c:v>
                      </c:pt>
                      <c:pt idx="35">
                        <c:v>45547.168064202779</c:v>
                      </c:pt>
                      <c:pt idx="36">
                        <c:v>47186.86611451408</c:v>
                      </c:pt>
                      <c:pt idx="37">
                        <c:v>48885.593294636587</c:v>
                      </c:pt>
                      <c:pt idx="38">
                        <c:v>50645.474653243502</c:v>
                      </c:pt>
                      <c:pt idx="39">
                        <c:v>52468.711740760271</c:v>
                      </c:pt>
                      <c:pt idx="40">
                        <c:v>54357.585363427643</c:v>
                      </c:pt>
                      <c:pt idx="41">
                        <c:v>56314.458436511035</c:v>
                      </c:pt>
                      <c:pt idx="42">
                        <c:v>58341.778940225435</c:v>
                      </c:pt>
                      <c:pt idx="43">
                        <c:v>60442.082982073553</c:v>
                      </c:pt>
                      <c:pt idx="44">
                        <c:v>62617.997969428201</c:v>
                      </c:pt>
                      <c:pt idx="45">
                        <c:v>64872.245896327615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D6A-4E6B-A7BB-9653D68D9806}"/>
                  </c:ext>
                </c:extLst>
              </c15:ser>
            </c15:filteredLineSeries>
          </c:ext>
        </c:extLst>
      </c:lineChart>
      <c:catAx>
        <c:axId val="163410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10387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6341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103392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 Year Investment Horizon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'Retirement Account w. Inflation'!$H$3</c:f>
              <c:strCache>
                <c:ptCount val="1"/>
                <c:pt idx="0">
                  <c:v>401k. Account W. SPX Only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'Retirement Account w. Inflation'!$B$4:$B$24</c:f>
              <c:numCache>
                <c:formatCode>General</c:formatCode>
                <c:ptCount val="21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</c:numCache>
            </c:numRef>
          </c:cat>
          <c:val>
            <c:numRef>
              <c:f>'Retirement Account w. Inflation'!$H$4:$H$24</c:f>
              <c:numCache>
                <c:formatCode>_("$"* #,##0.00_);_("$"* \(#,##0.00\);_("$"* "-"??_);_(@_)</c:formatCode>
                <c:ptCount val="21"/>
                <c:pt idx="0">
                  <c:v>24716.087805032344</c:v>
                </c:pt>
                <c:pt idx="1">
                  <c:v>37781.921824741192</c:v>
                </c:pt>
                <c:pt idx="2">
                  <c:v>51037.284410682776</c:v>
                </c:pt>
                <c:pt idx="3">
                  <c:v>63691.229270955322</c:v>
                </c:pt>
                <c:pt idx="4">
                  <c:v>78096.836234487113</c:v>
                </c:pt>
                <c:pt idx="5">
                  <c:v>90412.452228537732</c:v>
                </c:pt>
                <c:pt idx="6">
                  <c:v>102684.65289921586</c:v>
                </c:pt>
                <c:pt idx="7">
                  <c:v>115950.33132055588</c:v>
                </c:pt>
                <c:pt idx="8">
                  <c:v>126034.90775364282</c:v>
                </c:pt>
                <c:pt idx="9">
                  <c:v>133421.93811073963</c:v>
                </c:pt>
                <c:pt idx="10">
                  <c:v>140783.57122565439</c:v>
                </c:pt>
                <c:pt idx="11">
                  <c:v>152604.00435336313</c:v>
                </c:pt>
                <c:pt idx="12">
                  <c:v>161399.53166604161</c:v>
                </c:pt>
                <c:pt idx="13">
                  <c:v>172086.2521403642</c:v>
                </c:pt>
                <c:pt idx="14">
                  <c:v>181231.36353203258</c:v>
                </c:pt>
                <c:pt idx="15">
                  <c:v>191607.79254356024</c:v>
                </c:pt>
                <c:pt idx="16">
                  <c:v>199086.00006481053</c:v>
                </c:pt>
                <c:pt idx="17">
                  <c:v>208031.97451124908</c:v>
                </c:pt>
                <c:pt idx="18">
                  <c:v>223946.6554240945</c:v>
                </c:pt>
                <c:pt idx="19">
                  <c:v>238174.51709879417</c:v>
                </c:pt>
                <c:pt idx="20">
                  <c:v>247522.97318940479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B5-4E20-8B37-F948767980A9}"/>
            </c:ext>
          </c:extLst>
        </c:ser>
        <c:ser>
          <c:idx val="3"/>
          <c:order val="3"/>
          <c:tx>
            <c:strRef>
              <c:f>'Retirement Account w. Inflation'!$I$3</c:f>
              <c:strCache>
                <c:ptCount val="1"/>
                <c:pt idx="0">
                  <c:v>Investment Rate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'Retirement Account w. Inflation'!$B$4:$B$24</c:f>
              <c:numCache>
                <c:formatCode>General</c:formatCode>
                <c:ptCount val="21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</c:numCache>
            </c:numRef>
          </c:cat>
          <c:val>
            <c:numRef>
              <c:f>'Retirement Account w. Inflation'!$I$4:$I$24</c:f>
              <c:numCache>
                <c:formatCode>_("$"* #,##0.00_);_("$"* \(#,##0.00\);_("$"* "-"??_);_(@_)</c:formatCode>
                <c:ptCount val="21"/>
                <c:pt idx="0">
                  <c:v>28260.66077899831</c:v>
                </c:pt>
                <c:pt idx="1">
                  <c:v>42659.665464674101</c:v>
                </c:pt>
                <c:pt idx="2">
                  <c:v>60060.952802807209</c:v>
                </c:pt>
                <c:pt idx="3">
                  <c:v>75480.536070893679</c:v>
                </c:pt>
                <c:pt idx="4">
                  <c:v>93796.12797382295</c:v>
                </c:pt>
                <c:pt idx="5">
                  <c:v>112591.6886253593</c:v>
                </c:pt>
                <c:pt idx="6">
                  <c:v>129067.65083558098</c:v>
                </c:pt>
                <c:pt idx="7">
                  <c:v>140586.22654162376</c:v>
                </c:pt>
                <c:pt idx="8">
                  <c:v>157538.97623429759</c:v>
                </c:pt>
                <c:pt idx="9">
                  <c:v>178901.87965810159</c:v>
                </c:pt>
                <c:pt idx="10">
                  <c:v>192522.53218380714</c:v>
                </c:pt>
                <c:pt idx="11">
                  <c:v>212689.70407210372</c:v>
                </c:pt>
                <c:pt idx="12">
                  <c:v>226387.53859198024</c:v>
                </c:pt>
                <c:pt idx="13">
                  <c:v>249908.40257624749</c:v>
                </c:pt>
                <c:pt idx="14">
                  <c:v>276267.88297575683</c:v>
                </c:pt>
                <c:pt idx="15">
                  <c:v>298799.08511581225</c:v>
                </c:pt>
                <c:pt idx="16">
                  <c:v>339748.5628549137</c:v>
                </c:pt>
                <c:pt idx="17">
                  <c:v>357035.9835857664</c:v>
                </c:pt>
                <c:pt idx="18">
                  <c:v>372973.84472509299</c:v>
                </c:pt>
                <c:pt idx="19">
                  <c:v>381539.83858691278</c:v>
                </c:pt>
                <c:pt idx="20">
                  <c:v>412631.47239634878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B5-4E20-8B37-F948767980A9}"/>
            </c:ext>
          </c:extLst>
        </c:ser>
        <c:ser>
          <c:idx val="4"/>
          <c:order val="4"/>
          <c:tx>
            <c:strRef>
              <c:f>'Retirement Account w. Inflation'!$J$3</c:f>
              <c:strCache>
                <c:ptCount val="1"/>
                <c:pt idx="0">
                  <c:v>Compounded Investment rate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'Retirement Account w. Inflation'!$B$4:$B$24</c:f>
              <c:numCache>
                <c:formatCode>General</c:formatCode>
                <c:ptCount val="21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</c:numCache>
            </c:numRef>
          </c:cat>
          <c:val>
            <c:numRef>
              <c:f>'Retirement Account w. Inflation'!$J$4:$J$24</c:f>
              <c:numCache>
                <c:formatCode>_("$"* #,##0.00_);_("$"* \(#,##0.00\);_("$"* "-"??_);_(@_)</c:formatCode>
                <c:ptCount val="21"/>
                <c:pt idx="0">
                  <c:v>28985.392402564721</c:v>
                </c:pt>
                <c:pt idx="1">
                  <c:v>43699.777426883265</c:v>
                </c:pt>
                <c:pt idx="2">
                  <c:v>61901.878198628758</c:v>
                </c:pt>
                <c:pt idx="3">
                  <c:v>77871.075065190496</c:v>
                </c:pt>
                <c:pt idx="4">
                  <c:v>97237.207858703085</c:v>
                </c:pt>
                <c:pt idx="5">
                  <c:v>117229.16162919549</c:v>
                </c:pt>
                <c:pt idx="6">
                  <c:v>134565.7235326762</c:v>
                </c:pt>
                <c:pt idx="7">
                  <c:v>146112.46458967656</c:v>
                </c:pt>
                <c:pt idx="8">
                  <c:v>164046.94719893305</c:v>
                </c:pt>
                <c:pt idx="9">
                  <c:v>187198.50461641108</c:v>
                </c:pt>
                <c:pt idx="10">
                  <c:v>201300.57540046462</c:v>
                </c:pt>
                <c:pt idx="11">
                  <c:v>223142.19933110283</c:v>
                </c:pt>
                <c:pt idx="12">
                  <c:v>237391.1688307891</c:v>
                </c:pt>
                <c:pt idx="13">
                  <c:v>263279.17306301743</c:v>
                </c:pt>
                <c:pt idx="14">
                  <c:v>292641.04900552373</c:v>
                </c:pt>
                <c:pt idx="15">
                  <c:v>317563.13409399707</c:v>
                </c:pt>
                <c:pt idx="16">
                  <c:v>364646.57684847177</c:v>
                </c:pt>
                <c:pt idx="17">
                  <c:v>383495.03385848011</c:v>
                </c:pt>
                <c:pt idx="18">
                  <c:v>400735.12900887424</c:v>
                </c:pt>
                <c:pt idx="19">
                  <c:v>409058.34684514272</c:v>
                </c:pt>
                <c:pt idx="20">
                  <c:v>444642.74439853022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B5-4E20-8B37-F948767980A9}"/>
            </c:ext>
          </c:extLst>
        </c:ser>
        <c:ser>
          <c:idx val="5"/>
          <c:order val="5"/>
          <c:tx>
            <c:strRef>
              <c:f>'Retirement Account w. Inflation'!$E$3</c:f>
              <c:strCache>
                <c:ptCount val="1"/>
                <c:pt idx="0">
                  <c:v>Account Value No Investing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'Retirement Account w. Inflation'!$E$4:$E$24</c:f>
              <c:numCache>
                <c:formatCode>"$"#,##0.00_);[Red]\("$"#,##0.00\)</c:formatCode>
                <c:ptCount val="21"/>
                <c:pt idx="0">
                  <c:v>22750</c:v>
                </c:pt>
                <c:pt idx="1">
                  <c:v>35442.893181512103</c:v>
                </c:pt>
                <c:pt idx="2">
                  <c:v>48045.518326680103</c:v>
                </c:pt>
                <c:pt idx="3">
                  <c:v>59815.171024570962</c:v>
                </c:pt>
                <c:pt idx="4">
                  <c:v>72965.196425121045</c:v>
                </c:pt>
                <c:pt idx="5">
                  <c:v>83895.549969422718</c:v>
                </c:pt>
                <c:pt idx="6">
                  <c:v>94544.238667481535</c:v>
                </c:pt>
                <c:pt idx="7">
                  <c:v>105863.2150759736</c:v>
                </c:pt>
                <c:pt idx="8">
                  <c:v>114053.15595520864</c:v>
                </c:pt>
                <c:pt idx="9">
                  <c:v>119634.68571747749</c:v>
                </c:pt>
                <c:pt idx="10">
                  <c:v>125055.90046902449</c:v>
                </c:pt>
                <c:pt idx="11">
                  <c:v>134265.93598186062</c:v>
                </c:pt>
                <c:pt idx="12">
                  <c:v>140629.61727747435</c:v>
                </c:pt>
                <c:pt idx="13">
                  <c:v>148471.60434695552</c:v>
                </c:pt>
                <c:pt idx="14">
                  <c:v>154812.78942362568</c:v>
                </c:pt>
                <c:pt idx="15">
                  <c:v>162041.69057728411</c:v>
                </c:pt>
                <c:pt idx="16">
                  <c:v>166671.90397511117</c:v>
                </c:pt>
                <c:pt idx="17">
                  <c:v>172399.40666475589</c:v>
                </c:pt>
                <c:pt idx="18">
                  <c:v>183701.16790827317</c:v>
                </c:pt>
                <c:pt idx="19">
                  <c:v>193374.75401009442</c:v>
                </c:pt>
                <c:pt idx="20">
                  <c:v>198901.48688071666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00-495D-8C43-68F7AA675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9786640"/>
        <c:axId val="16297871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'Retirement Account w. Inflation'!$B$3</c15:sqref>
                        </c15:formulaRef>
                      </c:ext>
                    </c:extLst>
                    <c:strCache>
                      <c:ptCount val="1"/>
                      <c:pt idx="0">
                        <c:v>Age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'Retirement Account w. Inflation'!$B$4:$B$24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21</c:v>
                      </c:pt>
                      <c:pt idx="1">
                        <c:v>22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25</c:v>
                      </c:pt>
                      <c:pt idx="5">
                        <c:v>26</c:v>
                      </c:pt>
                      <c:pt idx="6">
                        <c:v>27</c:v>
                      </c:pt>
                      <c:pt idx="7">
                        <c:v>28</c:v>
                      </c:pt>
                      <c:pt idx="8">
                        <c:v>29</c:v>
                      </c:pt>
                      <c:pt idx="9">
                        <c:v>30</c:v>
                      </c:pt>
                      <c:pt idx="10">
                        <c:v>31</c:v>
                      </c:pt>
                      <c:pt idx="11">
                        <c:v>32</c:v>
                      </c:pt>
                      <c:pt idx="12">
                        <c:v>33</c:v>
                      </c:pt>
                      <c:pt idx="13">
                        <c:v>34</c:v>
                      </c:pt>
                      <c:pt idx="14">
                        <c:v>35</c:v>
                      </c:pt>
                      <c:pt idx="15">
                        <c:v>36</c:v>
                      </c:pt>
                      <c:pt idx="16">
                        <c:v>37</c:v>
                      </c:pt>
                      <c:pt idx="17">
                        <c:v>38</c:v>
                      </c:pt>
                      <c:pt idx="18">
                        <c:v>39</c:v>
                      </c:pt>
                      <c:pt idx="19">
                        <c:v>40</c:v>
                      </c:pt>
                      <c:pt idx="20">
                        <c:v>41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'Retirement Account w. Inflation'!$B$4:$B$24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21</c:v>
                      </c:pt>
                      <c:pt idx="1">
                        <c:v>22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25</c:v>
                      </c:pt>
                      <c:pt idx="5">
                        <c:v>26</c:v>
                      </c:pt>
                      <c:pt idx="6">
                        <c:v>27</c:v>
                      </c:pt>
                      <c:pt idx="7">
                        <c:v>28</c:v>
                      </c:pt>
                      <c:pt idx="8">
                        <c:v>29</c:v>
                      </c:pt>
                      <c:pt idx="9">
                        <c:v>30</c:v>
                      </c:pt>
                      <c:pt idx="10">
                        <c:v>31</c:v>
                      </c:pt>
                      <c:pt idx="11">
                        <c:v>32</c:v>
                      </c:pt>
                      <c:pt idx="12">
                        <c:v>33</c:v>
                      </c:pt>
                      <c:pt idx="13">
                        <c:v>34</c:v>
                      </c:pt>
                      <c:pt idx="14">
                        <c:v>35</c:v>
                      </c:pt>
                      <c:pt idx="15">
                        <c:v>36</c:v>
                      </c:pt>
                      <c:pt idx="16">
                        <c:v>37</c:v>
                      </c:pt>
                      <c:pt idx="17">
                        <c:v>38</c:v>
                      </c:pt>
                      <c:pt idx="18">
                        <c:v>39</c:v>
                      </c:pt>
                      <c:pt idx="19">
                        <c:v>40</c:v>
                      </c:pt>
                      <c:pt idx="20">
                        <c:v>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DB5-4E20-8B37-F948767980A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'Retirement Account w. Inflation'!$D$3</c15:sqref>
                        </c15:formulaRef>
                      </c:ext>
                    </c:extLst>
                    <c:strCache>
                      <c:ptCount val="1"/>
                      <c:pt idx="0">
                        <c:v>401k Cont.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'Retirement Account w. Inflation'!$B$4:$B$24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21</c:v>
                      </c:pt>
                      <c:pt idx="1">
                        <c:v>22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25</c:v>
                      </c:pt>
                      <c:pt idx="5">
                        <c:v>26</c:v>
                      </c:pt>
                      <c:pt idx="6">
                        <c:v>27</c:v>
                      </c:pt>
                      <c:pt idx="7">
                        <c:v>28</c:v>
                      </c:pt>
                      <c:pt idx="8">
                        <c:v>29</c:v>
                      </c:pt>
                      <c:pt idx="9">
                        <c:v>30</c:v>
                      </c:pt>
                      <c:pt idx="10">
                        <c:v>31</c:v>
                      </c:pt>
                      <c:pt idx="11">
                        <c:v>32</c:v>
                      </c:pt>
                      <c:pt idx="12">
                        <c:v>33</c:v>
                      </c:pt>
                      <c:pt idx="13">
                        <c:v>34</c:v>
                      </c:pt>
                      <c:pt idx="14">
                        <c:v>35</c:v>
                      </c:pt>
                      <c:pt idx="15">
                        <c:v>36</c:v>
                      </c:pt>
                      <c:pt idx="16">
                        <c:v>37</c:v>
                      </c:pt>
                      <c:pt idx="17">
                        <c:v>38</c:v>
                      </c:pt>
                      <c:pt idx="18">
                        <c:v>39</c:v>
                      </c:pt>
                      <c:pt idx="19">
                        <c:v>40</c:v>
                      </c:pt>
                      <c:pt idx="20">
                        <c:v>41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'Retirement Account w. Inflation'!$D$4:$D$24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22750</c:v>
                      </c:pt>
                      <c:pt idx="1">
                        <c:v>13209</c:v>
                      </c:pt>
                      <c:pt idx="2">
                        <c:v>13684.523999999999</c:v>
                      </c:pt>
                      <c:pt idx="3">
                        <c:v>14177.166864000001</c:v>
                      </c:pt>
                      <c:pt idx="4">
                        <c:v>14687.544871103999</c:v>
                      </c:pt>
                      <c:pt idx="5">
                        <c:v>15216.296486463743</c:v>
                      </c:pt>
                      <c:pt idx="6">
                        <c:v>15764.083159976439</c:v>
                      </c:pt>
                      <c:pt idx="7">
                        <c:v>16331.590153735591</c:v>
                      </c:pt>
                      <c:pt idx="8">
                        <c:v>16919.527399270071</c:v>
                      </c:pt>
                      <c:pt idx="9">
                        <c:v>17528.630385643795</c:v>
                      </c:pt>
                      <c:pt idx="10">
                        <c:v>18159.661079526973</c:v>
                      </c:pt>
                      <c:pt idx="11">
                        <c:v>18813.408878389942</c:v>
                      </c:pt>
                      <c:pt idx="12">
                        <c:v>19490.691598011981</c:v>
                      </c:pt>
                      <c:pt idx="13">
                        <c:v>20192.356495540414</c:v>
                      </c:pt>
                      <c:pt idx="14">
                        <c:v>20919.281329379872</c:v>
                      </c:pt>
                      <c:pt idx="15">
                        <c:v>21672.375457237544</c:v>
                      </c:pt>
                      <c:pt idx="16">
                        <c:v>22452.580973698095</c:v>
                      </c:pt>
                      <c:pt idx="17">
                        <c:v>23260.873888751226</c:v>
                      </c:pt>
                      <c:pt idx="18">
                        <c:v>24098.265348746274</c:v>
                      </c:pt>
                      <c:pt idx="19">
                        <c:v>24965.80290130114</c:v>
                      </c:pt>
                      <c:pt idx="20">
                        <c:v>25864.571805747979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DB5-4E20-8B37-F948767980A9}"/>
                  </c:ext>
                </c:extLst>
              </c15:ser>
            </c15:filteredLineSeries>
          </c:ext>
        </c:extLst>
      </c:lineChart>
      <c:catAx>
        <c:axId val="1629786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87120"/>
        <c:crosses val="autoZero"/>
        <c:auto val="1"/>
        <c:lblAlgn val="ctr"/>
        <c:lblOffset val="100"/>
        <c:noMultiLvlLbl val="0"/>
      </c:catAx>
      <c:valAx>
        <c:axId val="162978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8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bg2">
                    <a:lumMod val="25000"/>
                  </a:schemeClr>
                </a:solidFill>
              </a:rPr>
              <a:t>Retirement until 67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63864797522366"/>
          <c:y val="8.3613392293114347E-2"/>
          <c:w val="0.79776949546541343"/>
          <c:h val="0.73647902666620246"/>
        </c:manualLayout>
      </c:layout>
      <c:lineChart>
        <c:grouping val="standard"/>
        <c:varyColors val="0"/>
        <c:ser>
          <c:idx val="2"/>
          <c:order val="2"/>
          <c:tx>
            <c:strRef>
              <c:f>'Retirement Account no inflation'!$E$3</c:f>
              <c:strCache>
                <c:ptCount val="1"/>
                <c:pt idx="0">
                  <c:v>Account Value No Investing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'Retirement Account no inflation'!$B$4:$B$50</c:f>
              <c:numCache>
                <c:formatCode>General</c:formatCode>
                <c:ptCount val="4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59</c:v>
                </c:pt>
                <c:pt idx="39">
                  <c:v>60</c:v>
                </c:pt>
                <c:pt idx="40">
                  <c:v>61</c:v>
                </c:pt>
                <c:pt idx="41">
                  <c:v>62</c:v>
                </c:pt>
                <c:pt idx="42">
                  <c:v>63</c:v>
                </c:pt>
                <c:pt idx="43">
                  <c:v>64</c:v>
                </c:pt>
                <c:pt idx="44">
                  <c:v>65</c:v>
                </c:pt>
                <c:pt idx="45">
                  <c:v>66</c:v>
                </c:pt>
                <c:pt idx="46">
                  <c:v>67</c:v>
                </c:pt>
              </c:numCache>
            </c:numRef>
          </c:cat>
          <c:val>
            <c:numRef>
              <c:f>'Retirement Account no inflation'!$E$5:$E$50</c:f>
              <c:numCache>
                <c:formatCode>_("$"* #,##0.00_);_("$"* \(#,##0.00\);_("$"* "-"??_);_(@_)</c:formatCode>
                <c:ptCount val="46"/>
                <c:pt idx="0">
                  <c:v>36718.837336046541</c:v>
                </c:pt>
                <c:pt idx="1">
                  <c:v>51567.062637952447</c:v>
                </c:pt>
                <c:pt idx="2">
                  <c:v>66510.561616787483</c:v>
                </c:pt>
                <c:pt idx="3">
                  <c:v>84053.30168806923</c:v>
                </c:pt>
                <c:pt idx="4">
                  <c:v>100123.88723369966</c:v>
                </c:pt>
                <c:pt idx="5">
                  <c:v>116894.37181575208</c:v>
                </c:pt>
                <c:pt idx="6">
                  <c:v>135601.14831196578</c:v>
                </c:pt>
                <c:pt idx="7">
                  <c:v>151351.01938489219</c:v>
                </c:pt>
                <c:pt idx="8">
                  <c:v>164473.11272504486</c:v>
                </c:pt>
                <c:pt idx="9">
                  <c:v>178115.51125588574</c:v>
                </c:pt>
                <c:pt idx="10">
                  <c:v>198117.64329933119</c:v>
                </c:pt>
                <c:pt idx="11">
                  <c:v>214977.92156091845</c:v>
                </c:pt>
                <c:pt idx="12">
                  <c:v>235136.59328929835</c:v>
                </c:pt>
                <c:pt idx="13">
                  <c:v>254005.67022265648</c:v>
                </c:pt>
                <c:pt idx="14">
                  <c:v>275437.51826795394</c:v>
                </c:pt>
                <c:pt idx="15">
                  <c:v>293507.01333659748</c:v>
                </c:pt>
                <c:pt idx="16">
                  <c:v>314522.42015093536</c:v>
                </c:pt>
                <c:pt idx="17">
                  <c:v>347206.23444142437</c:v>
                </c:pt>
                <c:pt idx="18">
                  <c:v>378647.52899636159</c:v>
                </c:pt>
                <c:pt idx="19">
                  <c:v>403490.33644677157</c:v>
                </c:pt>
                <c:pt idx="20">
                  <c:v>440726.72856543947</c:v>
                </c:pt>
                <c:pt idx="21">
                  <c:v>474667.57231643971</c:v>
                </c:pt>
                <c:pt idx="22">
                  <c:v>501174.57219141733</c:v>
                </c:pt>
                <c:pt idx="23">
                  <c:v>535599.84224950674</c:v>
                </c:pt>
                <c:pt idx="24">
                  <c:v>577313.13982803281</c:v>
                </c:pt>
                <c:pt idx="25">
                  <c:v>603953.41735103121</c:v>
                </c:pt>
                <c:pt idx="26">
                  <c:v>623234.46531047556</c:v>
                </c:pt>
                <c:pt idx="27">
                  <c:v>657821.5565455805</c:v>
                </c:pt>
                <c:pt idx="28">
                  <c:v>676848.34095813835</c:v>
                </c:pt>
                <c:pt idx="29">
                  <c:v>721685.88882248767</c:v>
                </c:pt>
                <c:pt idx="30">
                  <c:v>760384.1276536322</c:v>
                </c:pt>
                <c:pt idx="31">
                  <c:v>793981.04298090178</c:v>
                </c:pt>
                <c:pt idx="32">
                  <c:v>837964.98695860535</c:v>
                </c:pt>
                <c:pt idx="33">
                  <c:v>873493.02608503343</c:v>
                </c:pt>
                <c:pt idx="34">
                  <c:v>935237.44311664766</c:v>
                </c:pt>
                <c:pt idx="35">
                  <c:v>999788.77884378855</c:v>
                </c:pt>
                <c:pt idx="36">
                  <c:v>1061871.202444915</c:v>
                </c:pt>
                <c:pt idx="37">
                  <c:v>1089353.9814941073</c:v>
                </c:pt>
                <c:pt idx="38">
                  <c:v>1158034.3103690739</c:v>
                </c:pt>
                <c:pt idx="39">
                  <c:v>1229727.2142000818</c:v>
                </c:pt>
                <c:pt idx="40">
                  <c:v>1299293.4882958799</c:v>
                </c:pt>
                <c:pt idx="41">
                  <c:v>1401495.1473564832</c:v>
                </c:pt>
                <c:pt idx="42">
                  <c:v>1425612.6645102757</c:v>
                </c:pt>
                <c:pt idx="43">
                  <c:v>1484425.0497322462</c:v>
                </c:pt>
                <c:pt idx="44">
                  <c:v>1516364.2366506362</c:v>
                </c:pt>
                <c:pt idx="45">
                  <c:v>1562728.4589290943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82-46E9-9E7B-B3B8F3B1FC63}"/>
            </c:ext>
          </c:extLst>
        </c:ser>
        <c:ser>
          <c:idx val="3"/>
          <c:order val="3"/>
          <c:tx>
            <c:strRef>
              <c:f>'Retirement Account no inflation'!$I$3</c:f>
              <c:strCache>
                <c:ptCount val="1"/>
                <c:pt idx="0">
                  <c:v>401k. Account W. SPX Only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'Retirement Account no inflation'!$B$4:$B$50</c:f>
              <c:numCache>
                <c:formatCode>General</c:formatCode>
                <c:ptCount val="4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59</c:v>
                </c:pt>
                <c:pt idx="39">
                  <c:v>60</c:v>
                </c:pt>
                <c:pt idx="40">
                  <c:v>61</c:v>
                </c:pt>
                <c:pt idx="41">
                  <c:v>62</c:v>
                </c:pt>
                <c:pt idx="42">
                  <c:v>63</c:v>
                </c:pt>
                <c:pt idx="43">
                  <c:v>64</c:v>
                </c:pt>
                <c:pt idx="44">
                  <c:v>65</c:v>
                </c:pt>
                <c:pt idx="45">
                  <c:v>66</c:v>
                </c:pt>
                <c:pt idx="46">
                  <c:v>67</c:v>
                </c:pt>
              </c:numCache>
            </c:numRef>
          </c:cat>
          <c:val>
            <c:numRef>
              <c:f>'Retirement Account no inflation'!$I$4:$I$50</c:f>
              <c:numCache>
                <c:formatCode>_("$"* #,##0.00_);_("$"* \(#,##0.00\);_("$"* "-"??_);_(@_)</c:formatCode>
                <c:ptCount val="47"/>
                <c:pt idx="0">
                  <c:v>24716.087805032344</c:v>
                </c:pt>
                <c:pt idx="1">
                  <c:v>38726.469870359717</c:v>
                </c:pt>
                <c:pt idx="2">
                  <c:v>53621.046933973586</c:v>
                </c:pt>
                <c:pt idx="3">
                  <c:v>68588.487696617362</c:v>
                </c:pt>
                <c:pt idx="4">
                  <c:v>86204.294552656444</c:v>
                </c:pt>
                <c:pt idx="5">
                  <c:v>102293.39099894885</c:v>
                </c:pt>
                <c:pt idx="6">
                  <c:v>119082.7161186958</c:v>
                </c:pt>
                <c:pt idx="7">
                  <c:v>137828.50697385392</c:v>
                </c:pt>
                <c:pt idx="8">
                  <c:v>153561.29679443361</c:v>
                </c:pt>
                <c:pt idx="9">
                  <c:v>166625.71788515191</c:v>
                </c:pt>
                <c:pt idx="10">
                  <c:v>180214.87360272717</c:v>
                </c:pt>
                <c:pt idx="11">
                  <c:v>200229.67803909405</c:v>
                </c:pt>
                <c:pt idx="12">
                  <c:v>217064.42637624577</c:v>
                </c:pt>
                <c:pt idx="13">
                  <c:v>237222.79924275647</c:v>
                </c:pt>
                <c:pt idx="14">
                  <c:v>256075.17221014173</c:v>
                </c:pt>
                <c:pt idx="15">
                  <c:v>277505.21462758863</c:v>
                </c:pt>
                <c:pt idx="16">
                  <c:v>295544.28609104047</c:v>
                </c:pt>
                <c:pt idx="17">
                  <c:v>316545.25132504082</c:v>
                </c:pt>
                <c:pt idx="18">
                  <c:v>349280.35343340354</c:v>
                </c:pt>
                <c:pt idx="19">
                  <c:v>380757.73597688793</c:v>
                </c:pt>
                <c:pt idx="20">
                  <c:v>405595.21321771748</c:v>
                </c:pt>
                <c:pt idx="21">
                  <c:v>442882.67921802006</c:v>
                </c:pt>
                <c:pt idx="22">
                  <c:v>476851.9652864252</c:v>
                </c:pt>
                <c:pt idx="23">
                  <c:v>503349.19053754827</c:v>
                </c:pt>
                <c:pt idx="24">
                  <c:v>537793.42388762976</c:v>
                </c:pt>
                <c:pt idx="25">
                  <c:v>579548.7198752861</c:v>
                </c:pt>
                <c:pt idx="26">
                  <c:v>606169.40914373705</c:v>
                </c:pt>
                <c:pt idx="27">
                  <c:v>625402.28520302579</c:v>
                </c:pt>
                <c:pt idx="28">
                  <c:v>659990.24758417497</c:v>
                </c:pt>
                <c:pt idx="29">
                  <c:v>678965.32568640099</c:v>
                </c:pt>
                <c:pt idx="30">
                  <c:v>723826.60062004707</c:v>
                </c:pt>
                <c:pt idx="31">
                  <c:v>762526.34239371587</c:v>
                </c:pt>
                <c:pt idx="32">
                  <c:v>796107.34546941775</c:v>
                </c:pt>
                <c:pt idx="33">
                  <c:v>840098.98503045656</c:v>
                </c:pt>
                <c:pt idx="34">
                  <c:v>875610.2782511845</c:v>
                </c:pt>
                <c:pt idx="35">
                  <c:v>937395.72680648509</c:v>
                </c:pt>
                <c:pt idx="36">
                  <c:v>1001988.8825057568</c:v>
                </c:pt>
                <c:pt idx="37">
                  <c:v>1064102.6074754789</c:v>
                </c:pt>
                <c:pt idx="38">
                  <c:v>1091542.3903012327</c:v>
                </c:pt>
                <c:pt idx="39">
                  <c:v>1160257.3399241313</c:v>
                </c:pt>
                <c:pt idx="40">
                  <c:v>1231985.5480430329</c:v>
                </c:pt>
                <c:pt idx="41">
                  <c:v>1301578.5698244069</c:v>
                </c:pt>
                <c:pt idx="42">
                  <c:v>1403857.578678359</c:v>
                </c:pt>
                <c:pt idx="43">
                  <c:v>1427919.7112432595</c:v>
                </c:pt>
                <c:pt idx="44">
                  <c:v>1486729.5664178682</c:v>
                </c:pt>
                <c:pt idx="45">
                  <c:v>1518623.0533590873</c:v>
                </c:pt>
                <c:pt idx="46">
                  <c:v>1564960.8366871101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82-46E9-9E7B-B3B8F3B1FC63}"/>
            </c:ext>
          </c:extLst>
        </c:ser>
        <c:ser>
          <c:idx val="4"/>
          <c:order val="4"/>
          <c:tx>
            <c:strRef>
              <c:f>'Retirement Account no inflation'!$J$3</c:f>
              <c:strCache>
                <c:ptCount val="1"/>
                <c:pt idx="0">
                  <c:v>Investment Rate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'Retirement Account no inflation'!$B$4:$B$50</c:f>
              <c:numCache>
                <c:formatCode>General</c:formatCode>
                <c:ptCount val="4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59</c:v>
                </c:pt>
                <c:pt idx="39">
                  <c:v>60</c:v>
                </c:pt>
                <c:pt idx="40">
                  <c:v>61</c:v>
                </c:pt>
                <c:pt idx="41">
                  <c:v>62</c:v>
                </c:pt>
                <c:pt idx="42">
                  <c:v>63</c:v>
                </c:pt>
                <c:pt idx="43">
                  <c:v>64</c:v>
                </c:pt>
                <c:pt idx="44">
                  <c:v>65</c:v>
                </c:pt>
                <c:pt idx="45">
                  <c:v>66</c:v>
                </c:pt>
                <c:pt idx="46">
                  <c:v>67</c:v>
                </c:pt>
              </c:numCache>
            </c:numRef>
          </c:cat>
          <c:val>
            <c:numRef>
              <c:f>'Retirement Account no inflation'!$J$4:$J$50</c:f>
              <c:numCache>
                <c:formatCode>_("$"* #,##0.00_);_("$"* \(#,##0.00\);_("$"* "-"??_);_(@_)</c:formatCode>
                <c:ptCount val="47"/>
                <c:pt idx="0">
                  <c:v>28260.66077899831</c:v>
                </c:pt>
                <c:pt idx="1">
                  <c:v>43726.157101290948</c:v>
                </c:pt>
                <c:pt idx="2">
                  <c:v>63101.53853844932</c:v>
                </c:pt>
                <c:pt idx="3">
                  <c:v>81284.281664719732</c:v>
                </c:pt>
                <c:pt idx="4">
                  <c:v>103533.37514821791</c:v>
                </c:pt>
                <c:pt idx="5">
                  <c:v>127387.16121395543</c:v>
                </c:pt>
                <c:pt idx="6">
                  <c:v>149678.90517822269</c:v>
                </c:pt>
                <c:pt idx="7">
                  <c:v>167112.84465200009</c:v>
                </c:pt>
                <c:pt idx="8">
                  <c:v>191945.94511461424</c:v>
                </c:pt>
                <c:pt idx="9">
                  <c:v>223423.93275903657</c:v>
                </c:pt>
                <c:pt idx="10">
                  <c:v>246445.11785803727</c:v>
                </c:pt>
                <c:pt idx="11">
                  <c:v>279067.32296470687</c:v>
                </c:pt>
                <c:pt idx="12">
                  <c:v>304466.07060098159</c:v>
                </c:pt>
                <c:pt idx="13">
                  <c:v>344501.49315279088</c:v>
                </c:pt>
                <c:pt idx="14">
                  <c:v>390359.28622058837</c:v>
                </c:pt>
                <c:pt idx="15">
                  <c:v>432750.16712454375</c:v>
                </c:pt>
                <c:pt idx="16">
                  <c:v>504358.65116946801</c:v>
                </c:pt>
                <c:pt idx="17">
                  <c:v>543272.47252142127</c:v>
                </c:pt>
                <c:pt idx="18">
                  <c:v>581711.90840200323</c:v>
                </c:pt>
                <c:pt idx="19">
                  <c:v>609948.73378952115</c:v>
                </c:pt>
                <c:pt idx="20">
                  <c:v>676144.71444988961</c:v>
                </c:pt>
                <c:pt idx="21">
                  <c:v>747047.57762293739</c:v>
                </c:pt>
                <c:pt idx="22">
                  <c:v>813571.95455788902</c:v>
                </c:pt>
                <c:pt idx="23">
                  <c:v>874980.85532018414</c:v>
                </c:pt>
                <c:pt idx="24">
                  <c:v>983116.78360429523</c:v>
                </c:pt>
                <c:pt idx="25">
                  <c:v>1024817.6914509523</c:v>
                </c:pt>
                <c:pt idx="26">
                  <c:v>1107280.1079317348</c:v>
                </c:pt>
                <c:pt idx="27">
                  <c:v>1225481.6351910473</c:v>
                </c:pt>
                <c:pt idx="28">
                  <c:v>1364618.9633181775</c:v>
                </c:pt>
                <c:pt idx="29">
                  <c:v>1469923.4552166017</c:v>
                </c:pt>
                <c:pt idx="30">
                  <c:v>1633918.2178162935</c:v>
                </c:pt>
                <c:pt idx="31">
                  <c:v>1760933.460780777</c:v>
                </c:pt>
                <c:pt idx="32">
                  <c:v>1847175.732034209</c:v>
                </c:pt>
                <c:pt idx="33">
                  <c:v>2066824.4175422888</c:v>
                </c:pt>
                <c:pt idx="34">
                  <c:v>2288851.2774480251</c:v>
                </c:pt>
                <c:pt idx="35">
                  <c:v>2427928.4239823809</c:v>
                </c:pt>
                <c:pt idx="36">
                  <c:v>2719658.897055279</c:v>
                </c:pt>
                <c:pt idx="37">
                  <c:v>3044209.3512722538</c:v>
                </c:pt>
                <c:pt idx="38">
                  <c:v>3341331.9127312633</c:v>
                </c:pt>
                <c:pt idx="39">
                  <c:v>3561871.1260908535</c:v>
                </c:pt>
                <c:pt idx="40">
                  <c:v>3631113.3618165338</c:v>
                </c:pt>
                <c:pt idx="41">
                  <c:v>3935146.1424080478</c:v>
                </c:pt>
                <c:pt idx="42">
                  <c:v>4167825.9614863312</c:v>
                </c:pt>
                <c:pt idx="43">
                  <c:v>4414782.0591649078</c:v>
                </c:pt>
                <c:pt idx="44">
                  <c:v>4774985.7613651846</c:v>
                </c:pt>
                <c:pt idx="45">
                  <c:v>5185662.4388482794</c:v>
                </c:pt>
                <c:pt idx="46">
                  <c:v>5692654.0984723587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82-46E9-9E7B-B3B8F3B1FC63}"/>
            </c:ext>
          </c:extLst>
        </c:ser>
        <c:ser>
          <c:idx val="5"/>
          <c:order val="5"/>
          <c:tx>
            <c:strRef>
              <c:f>'Retirement Account no inflation'!$K$3</c:f>
              <c:strCache>
                <c:ptCount val="1"/>
                <c:pt idx="0">
                  <c:v>Compounded Investment rate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'Retirement Account no inflation'!$B$4:$B$50</c:f>
              <c:numCache>
                <c:formatCode>General</c:formatCode>
                <c:ptCount val="4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59</c:v>
                </c:pt>
                <c:pt idx="39">
                  <c:v>60</c:v>
                </c:pt>
                <c:pt idx="40">
                  <c:v>61</c:v>
                </c:pt>
                <c:pt idx="41">
                  <c:v>62</c:v>
                </c:pt>
                <c:pt idx="42">
                  <c:v>63</c:v>
                </c:pt>
                <c:pt idx="43">
                  <c:v>64</c:v>
                </c:pt>
                <c:pt idx="44">
                  <c:v>65</c:v>
                </c:pt>
                <c:pt idx="45">
                  <c:v>66</c:v>
                </c:pt>
                <c:pt idx="46">
                  <c:v>67</c:v>
                </c:pt>
              </c:numCache>
            </c:numRef>
          </c:cat>
          <c:val>
            <c:numRef>
              <c:f>'Retirement Account no inflation'!$K$4:$K$50</c:f>
              <c:numCache>
                <c:formatCode>_("$"* #,##0.00_);_("$"* \(#,##0.00\);_("$"* "-"??_);_(@_)</c:formatCode>
                <c:ptCount val="47"/>
                <c:pt idx="0">
                  <c:v>28985.392402564721</c:v>
                </c:pt>
                <c:pt idx="1">
                  <c:v>44792.271862555346</c:v>
                </c:pt>
                <c:pt idx="2">
                  <c:v>65035.66078243433</c:v>
                </c:pt>
                <c:pt idx="3">
                  <c:v>83858.630696374894</c:v>
                </c:pt>
                <c:pt idx="4">
                  <c:v>107331.68348281899</c:v>
                </c:pt>
                <c:pt idx="5">
                  <c:v>132634.03625755425</c:v>
                </c:pt>
                <c:pt idx="6">
                  <c:v>156054.98389790003</c:v>
                </c:pt>
                <c:pt idx="7">
                  <c:v>173681.8050910997</c:v>
                </c:pt>
                <c:pt idx="8">
                  <c:v>199875.27579483649</c:v>
                </c:pt>
                <c:pt idx="9">
                  <c:v>233785.2804450129</c:v>
                </c:pt>
                <c:pt idx="10">
                  <c:v>257681.75530796815</c:v>
                </c:pt>
                <c:pt idx="11">
                  <c:v>292781.9025347706</c:v>
                </c:pt>
                <c:pt idx="12">
                  <c:v>319264.72993529425</c:v>
                </c:pt>
                <c:pt idx="13">
                  <c:v>362933.24794699042</c:v>
                </c:pt>
                <c:pt idx="14">
                  <c:v>413494.14118710597</c:v>
                </c:pt>
                <c:pt idx="15">
                  <c:v>459926.10485572956</c:v>
                </c:pt>
                <c:pt idx="16">
                  <c:v>541319.89288619033</c:v>
                </c:pt>
                <c:pt idx="17">
                  <c:v>583533.04658978479</c:v>
                </c:pt>
                <c:pt idx="18">
                  <c:v>625010.03744993126</c:v>
                </c:pt>
                <c:pt idx="19">
                  <c:v>653941.20212532859</c:v>
                </c:pt>
                <c:pt idx="20">
                  <c:v>728598.91102727177</c:v>
                </c:pt>
                <c:pt idx="21">
                  <c:v>809026.68770085473</c:v>
                </c:pt>
                <c:pt idx="22">
                  <c:v>884157.74883502838</c:v>
                </c:pt>
                <c:pt idx="23">
                  <c:v>952956.24562571873</c:v>
                </c:pt>
                <c:pt idx="24">
                  <c:v>1079034.6322067727</c:v>
                </c:pt>
                <c:pt idx="25">
                  <c:v>1123319.8059034613</c:v>
                </c:pt>
                <c:pt idx="26">
                  <c:v>1217745.8462432111</c:v>
                </c:pt>
                <c:pt idx="27">
                  <c:v>1356459.6544282308</c:v>
                </c:pt>
                <c:pt idx="28">
                  <c:v>1521711.9886041912</c:v>
                </c:pt>
                <c:pt idx="29">
                  <c:v>1645043.373626211</c:v>
                </c:pt>
                <c:pt idx="30">
                  <c:v>1842483.0244599283</c:v>
                </c:pt>
                <c:pt idx="31">
                  <c:v>1993723.5506393837</c:v>
                </c:pt>
                <c:pt idx="32">
                  <c:v>2092940.6538836912</c:v>
                </c:pt>
                <c:pt idx="33">
                  <c:v>2362406.3275840161</c:v>
                </c:pt>
                <c:pt idx="34">
                  <c:v>2636528.6164167514</c:v>
                </c:pt>
                <c:pt idx="35">
                  <c:v>2804154.0971005769</c:v>
                </c:pt>
                <c:pt idx="36">
                  <c:v>3170631.3385544564</c:v>
                </c:pt>
                <c:pt idx="37">
                  <c:v>3582812.530192561</c:v>
                </c:pt>
                <c:pt idx="38">
                  <c:v>3961492.35907338</c:v>
                </c:pt>
                <c:pt idx="39">
                  <c:v>4239522.0846224222</c:v>
                </c:pt>
                <c:pt idx="40">
                  <c:v>4314528.7366027413</c:v>
                </c:pt>
                <c:pt idx="41">
                  <c:v>4703784.86819652</c:v>
                </c:pt>
                <c:pt idx="42">
                  <c:v>4998088.7028092053</c:v>
                </c:pt>
                <c:pt idx="43">
                  <c:v>5311778.258566332</c:v>
                </c:pt>
                <c:pt idx="44">
                  <c:v>5779389.7702729646</c:v>
                </c:pt>
                <c:pt idx="45">
                  <c:v>6317610.5836498523</c:v>
                </c:pt>
                <c:pt idx="46">
                  <c:v>6990597.975722108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82-46E9-9E7B-B3B8F3B1F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598256"/>
        <c:axId val="11125963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'Retirement Account no inflation'!$B$3</c15:sqref>
                        </c15:formulaRef>
                      </c:ext>
                    </c:extLst>
                    <c:strCache>
                      <c:ptCount val="1"/>
                      <c:pt idx="0">
                        <c:v>Age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'Retirement Account no inflation'!$B$4:$B$50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21</c:v>
                      </c:pt>
                      <c:pt idx="1">
                        <c:v>22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25</c:v>
                      </c:pt>
                      <c:pt idx="5">
                        <c:v>26</c:v>
                      </c:pt>
                      <c:pt idx="6">
                        <c:v>27</c:v>
                      </c:pt>
                      <c:pt idx="7">
                        <c:v>28</c:v>
                      </c:pt>
                      <c:pt idx="8">
                        <c:v>29</c:v>
                      </c:pt>
                      <c:pt idx="9">
                        <c:v>30</c:v>
                      </c:pt>
                      <c:pt idx="10">
                        <c:v>31</c:v>
                      </c:pt>
                      <c:pt idx="11">
                        <c:v>32</c:v>
                      </c:pt>
                      <c:pt idx="12">
                        <c:v>33</c:v>
                      </c:pt>
                      <c:pt idx="13">
                        <c:v>34</c:v>
                      </c:pt>
                      <c:pt idx="14">
                        <c:v>35</c:v>
                      </c:pt>
                      <c:pt idx="15">
                        <c:v>36</c:v>
                      </c:pt>
                      <c:pt idx="16">
                        <c:v>37</c:v>
                      </c:pt>
                      <c:pt idx="17">
                        <c:v>38</c:v>
                      </c:pt>
                      <c:pt idx="18">
                        <c:v>39</c:v>
                      </c:pt>
                      <c:pt idx="19">
                        <c:v>40</c:v>
                      </c:pt>
                      <c:pt idx="20">
                        <c:v>41</c:v>
                      </c:pt>
                      <c:pt idx="21">
                        <c:v>42</c:v>
                      </c:pt>
                      <c:pt idx="22">
                        <c:v>43</c:v>
                      </c:pt>
                      <c:pt idx="23">
                        <c:v>44</c:v>
                      </c:pt>
                      <c:pt idx="24">
                        <c:v>45</c:v>
                      </c:pt>
                      <c:pt idx="25">
                        <c:v>46</c:v>
                      </c:pt>
                      <c:pt idx="26">
                        <c:v>47</c:v>
                      </c:pt>
                      <c:pt idx="27">
                        <c:v>48</c:v>
                      </c:pt>
                      <c:pt idx="28">
                        <c:v>49</c:v>
                      </c:pt>
                      <c:pt idx="29">
                        <c:v>50</c:v>
                      </c:pt>
                      <c:pt idx="30">
                        <c:v>51</c:v>
                      </c:pt>
                      <c:pt idx="31">
                        <c:v>52</c:v>
                      </c:pt>
                      <c:pt idx="32">
                        <c:v>53</c:v>
                      </c:pt>
                      <c:pt idx="33">
                        <c:v>54</c:v>
                      </c:pt>
                      <c:pt idx="34">
                        <c:v>55</c:v>
                      </c:pt>
                      <c:pt idx="35">
                        <c:v>56</c:v>
                      </c:pt>
                      <c:pt idx="36">
                        <c:v>57</c:v>
                      </c:pt>
                      <c:pt idx="37">
                        <c:v>58</c:v>
                      </c:pt>
                      <c:pt idx="38">
                        <c:v>59</c:v>
                      </c:pt>
                      <c:pt idx="39">
                        <c:v>60</c:v>
                      </c:pt>
                      <c:pt idx="40">
                        <c:v>61</c:v>
                      </c:pt>
                      <c:pt idx="41">
                        <c:v>62</c:v>
                      </c:pt>
                      <c:pt idx="42">
                        <c:v>63</c:v>
                      </c:pt>
                      <c:pt idx="43">
                        <c:v>64</c:v>
                      </c:pt>
                      <c:pt idx="44">
                        <c:v>65</c:v>
                      </c:pt>
                      <c:pt idx="45">
                        <c:v>66</c:v>
                      </c:pt>
                      <c:pt idx="46">
                        <c:v>67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'Retirement Account no inflation'!$B$4:$B$50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21</c:v>
                      </c:pt>
                      <c:pt idx="1">
                        <c:v>22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25</c:v>
                      </c:pt>
                      <c:pt idx="5">
                        <c:v>26</c:v>
                      </c:pt>
                      <c:pt idx="6">
                        <c:v>27</c:v>
                      </c:pt>
                      <c:pt idx="7">
                        <c:v>28</c:v>
                      </c:pt>
                      <c:pt idx="8">
                        <c:v>29</c:v>
                      </c:pt>
                      <c:pt idx="9">
                        <c:v>30</c:v>
                      </c:pt>
                      <c:pt idx="10">
                        <c:v>31</c:v>
                      </c:pt>
                      <c:pt idx="11">
                        <c:v>32</c:v>
                      </c:pt>
                      <c:pt idx="12">
                        <c:v>33</c:v>
                      </c:pt>
                      <c:pt idx="13">
                        <c:v>34</c:v>
                      </c:pt>
                      <c:pt idx="14">
                        <c:v>35</c:v>
                      </c:pt>
                      <c:pt idx="15">
                        <c:v>36</c:v>
                      </c:pt>
                      <c:pt idx="16">
                        <c:v>37</c:v>
                      </c:pt>
                      <c:pt idx="17">
                        <c:v>38</c:v>
                      </c:pt>
                      <c:pt idx="18">
                        <c:v>39</c:v>
                      </c:pt>
                      <c:pt idx="19">
                        <c:v>40</c:v>
                      </c:pt>
                      <c:pt idx="20">
                        <c:v>41</c:v>
                      </c:pt>
                      <c:pt idx="21">
                        <c:v>42</c:v>
                      </c:pt>
                      <c:pt idx="22">
                        <c:v>43</c:v>
                      </c:pt>
                      <c:pt idx="23">
                        <c:v>44</c:v>
                      </c:pt>
                      <c:pt idx="24">
                        <c:v>45</c:v>
                      </c:pt>
                      <c:pt idx="25">
                        <c:v>46</c:v>
                      </c:pt>
                      <c:pt idx="26">
                        <c:v>47</c:v>
                      </c:pt>
                      <c:pt idx="27">
                        <c:v>48</c:v>
                      </c:pt>
                      <c:pt idx="28">
                        <c:v>49</c:v>
                      </c:pt>
                      <c:pt idx="29">
                        <c:v>50</c:v>
                      </c:pt>
                      <c:pt idx="30">
                        <c:v>51</c:v>
                      </c:pt>
                      <c:pt idx="31">
                        <c:v>52</c:v>
                      </c:pt>
                      <c:pt idx="32">
                        <c:v>53</c:v>
                      </c:pt>
                      <c:pt idx="33">
                        <c:v>54</c:v>
                      </c:pt>
                      <c:pt idx="34">
                        <c:v>55</c:v>
                      </c:pt>
                      <c:pt idx="35">
                        <c:v>56</c:v>
                      </c:pt>
                      <c:pt idx="36">
                        <c:v>57</c:v>
                      </c:pt>
                      <c:pt idx="37">
                        <c:v>58</c:v>
                      </c:pt>
                      <c:pt idx="38">
                        <c:v>59</c:v>
                      </c:pt>
                      <c:pt idx="39">
                        <c:v>60</c:v>
                      </c:pt>
                      <c:pt idx="40">
                        <c:v>61</c:v>
                      </c:pt>
                      <c:pt idx="41">
                        <c:v>62</c:v>
                      </c:pt>
                      <c:pt idx="42">
                        <c:v>63</c:v>
                      </c:pt>
                      <c:pt idx="43">
                        <c:v>64</c:v>
                      </c:pt>
                      <c:pt idx="44">
                        <c:v>65</c:v>
                      </c:pt>
                      <c:pt idx="45">
                        <c:v>66</c:v>
                      </c:pt>
                      <c:pt idx="46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B82-46E9-9E7B-B3B8F3B1FC6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'Retirement Account no inflation'!$D$3</c15:sqref>
                        </c15:formulaRef>
                      </c:ext>
                    </c:extLst>
                    <c:strCache>
                      <c:ptCount val="1"/>
                      <c:pt idx="0">
                        <c:v>401k Cont.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'Retirement Account no inflation'!$B$4:$B$50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21</c:v>
                      </c:pt>
                      <c:pt idx="1">
                        <c:v>22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25</c:v>
                      </c:pt>
                      <c:pt idx="5">
                        <c:v>26</c:v>
                      </c:pt>
                      <c:pt idx="6">
                        <c:v>27</c:v>
                      </c:pt>
                      <c:pt idx="7">
                        <c:v>28</c:v>
                      </c:pt>
                      <c:pt idx="8">
                        <c:v>29</c:v>
                      </c:pt>
                      <c:pt idx="9">
                        <c:v>30</c:v>
                      </c:pt>
                      <c:pt idx="10">
                        <c:v>31</c:v>
                      </c:pt>
                      <c:pt idx="11">
                        <c:v>32</c:v>
                      </c:pt>
                      <c:pt idx="12">
                        <c:v>33</c:v>
                      </c:pt>
                      <c:pt idx="13">
                        <c:v>34</c:v>
                      </c:pt>
                      <c:pt idx="14">
                        <c:v>35</c:v>
                      </c:pt>
                      <c:pt idx="15">
                        <c:v>36</c:v>
                      </c:pt>
                      <c:pt idx="16">
                        <c:v>37</c:v>
                      </c:pt>
                      <c:pt idx="17">
                        <c:v>38</c:v>
                      </c:pt>
                      <c:pt idx="18">
                        <c:v>39</c:v>
                      </c:pt>
                      <c:pt idx="19">
                        <c:v>40</c:v>
                      </c:pt>
                      <c:pt idx="20">
                        <c:v>41</c:v>
                      </c:pt>
                      <c:pt idx="21">
                        <c:v>42</c:v>
                      </c:pt>
                      <c:pt idx="22">
                        <c:v>43</c:v>
                      </c:pt>
                      <c:pt idx="23">
                        <c:v>44</c:v>
                      </c:pt>
                      <c:pt idx="24">
                        <c:v>45</c:v>
                      </c:pt>
                      <c:pt idx="25">
                        <c:v>46</c:v>
                      </c:pt>
                      <c:pt idx="26">
                        <c:v>47</c:v>
                      </c:pt>
                      <c:pt idx="27">
                        <c:v>48</c:v>
                      </c:pt>
                      <c:pt idx="28">
                        <c:v>49</c:v>
                      </c:pt>
                      <c:pt idx="29">
                        <c:v>50</c:v>
                      </c:pt>
                      <c:pt idx="30">
                        <c:v>51</c:v>
                      </c:pt>
                      <c:pt idx="31">
                        <c:v>52</c:v>
                      </c:pt>
                      <c:pt idx="32">
                        <c:v>53</c:v>
                      </c:pt>
                      <c:pt idx="33">
                        <c:v>54</c:v>
                      </c:pt>
                      <c:pt idx="34">
                        <c:v>55</c:v>
                      </c:pt>
                      <c:pt idx="35">
                        <c:v>56</c:v>
                      </c:pt>
                      <c:pt idx="36">
                        <c:v>57</c:v>
                      </c:pt>
                      <c:pt idx="37">
                        <c:v>58</c:v>
                      </c:pt>
                      <c:pt idx="38">
                        <c:v>59</c:v>
                      </c:pt>
                      <c:pt idx="39">
                        <c:v>60</c:v>
                      </c:pt>
                      <c:pt idx="40">
                        <c:v>61</c:v>
                      </c:pt>
                      <c:pt idx="41">
                        <c:v>62</c:v>
                      </c:pt>
                      <c:pt idx="42">
                        <c:v>63</c:v>
                      </c:pt>
                      <c:pt idx="43">
                        <c:v>64</c:v>
                      </c:pt>
                      <c:pt idx="44">
                        <c:v>65</c:v>
                      </c:pt>
                      <c:pt idx="45">
                        <c:v>66</c:v>
                      </c:pt>
                      <c:pt idx="46">
                        <c:v>67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'Retirement Account no inflation'!$D$4:$D$50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47"/>
                      <c:pt idx="0">
                        <c:v>22750</c:v>
                      </c:pt>
                      <c:pt idx="1">
                        <c:v>13209</c:v>
                      </c:pt>
                      <c:pt idx="2">
                        <c:v>13684.523999999999</c:v>
                      </c:pt>
                      <c:pt idx="3">
                        <c:v>14177.166864000001</c:v>
                      </c:pt>
                      <c:pt idx="4">
                        <c:v>14687.544871103999</c:v>
                      </c:pt>
                      <c:pt idx="5">
                        <c:v>15216.296486463743</c:v>
                      </c:pt>
                      <c:pt idx="6">
                        <c:v>15764.083159976439</c:v>
                      </c:pt>
                      <c:pt idx="7">
                        <c:v>16331.590153735591</c:v>
                      </c:pt>
                      <c:pt idx="8">
                        <c:v>16919.527399270071</c:v>
                      </c:pt>
                      <c:pt idx="9">
                        <c:v>17528.630385643795</c:v>
                      </c:pt>
                      <c:pt idx="10">
                        <c:v>18159.661079526973</c:v>
                      </c:pt>
                      <c:pt idx="11">
                        <c:v>18813.408878389942</c:v>
                      </c:pt>
                      <c:pt idx="12">
                        <c:v>19490.691598011981</c:v>
                      </c:pt>
                      <c:pt idx="13">
                        <c:v>20192.356495540414</c:v>
                      </c:pt>
                      <c:pt idx="14">
                        <c:v>20919.281329379872</c:v>
                      </c:pt>
                      <c:pt idx="15">
                        <c:v>21672.375457237544</c:v>
                      </c:pt>
                      <c:pt idx="16">
                        <c:v>22452.580973698095</c:v>
                      </c:pt>
                      <c:pt idx="17">
                        <c:v>23260.873888751226</c:v>
                      </c:pt>
                      <c:pt idx="18">
                        <c:v>24098.265348746274</c:v>
                      </c:pt>
                      <c:pt idx="19">
                        <c:v>24965.80290130114</c:v>
                      </c:pt>
                      <c:pt idx="20">
                        <c:v>25864.571805747979</c:v>
                      </c:pt>
                      <c:pt idx="21">
                        <c:v>26795.696390754907</c:v>
                      </c:pt>
                      <c:pt idx="22">
                        <c:v>27760.341460822085</c:v>
                      </c:pt>
                      <c:pt idx="23">
                        <c:v>28759.713753411681</c:v>
                      </c:pt>
                      <c:pt idx="24">
                        <c:v>29795.0634485345</c:v>
                      </c:pt>
                      <c:pt idx="25">
                        <c:v>30867.685732681741</c:v>
                      </c:pt>
                      <c:pt idx="26">
                        <c:v>31978.922419058283</c:v>
                      </c:pt>
                      <c:pt idx="27">
                        <c:v>33130.163626144385</c:v>
                      </c:pt>
                      <c:pt idx="28">
                        <c:v>34322.849516685586</c:v>
                      </c:pt>
                      <c:pt idx="29">
                        <c:v>35558.472099286264</c:v>
                      </c:pt>
                      <c:pt idx="30">
                        <c:v>36838.577094860571</c:v>
                      </c:pt>
                      <c:pt idx="31">
                        <c:v>38164.765870275558</c:v>
                      </c:pt>
                      <c:pt idx="32">
                        <c:v>39538.69744160548</c:v>
                      </c:pt>
                      <c:pt idx="33">
                        <c:v>40962.090549503271</c:v>
                      </c:pt>
                      <c:pt idx="34">
                        <c:v>42436.725809285395</c:v>
                      </c:pt>
                      <c:pt idx="35">
                        <c:v>43964.447938419667</c:v>
                      </c:pt>
                      <c:pt idx="36">
                        <c:v>45547.168064202779</c:v>
                      </c:pt>
                      <c:pt idx="37">
                        <c:v>47186.86611451408</c:v>
                      </c:pt>
                      <c:pt idx="38">
                        <c:v>48885.593294636587</c:v>
                      </c:pt>
                      <c:pt idx="39">
                        <c:v>50645.474653243502</c:v>
                      </c:pt>
                      <c:pt idx="40">
                        <c:v>52468.711740760271</c:v>
                      </c:pt>
                      <c:pt idx="41">
                        <c:v>54357.585363427643</c:v>
                      </c:pt>
                      <c:pt idx="42">
                        <c:v>56314.458436511035</c:v>
                      </c:pt>
                      <c:pt idx="43">
                        <c:v>58341.778940225435</c:v>
                      </c:pt>
                      <c:pt idx="44">
                        <c:v>60442.082982073553</c:v>
                      </c:pt>
                      <c:pt idx="45">
                        <c:v>62617.997969428201</c:v>
                      </c:pt>
                      <c:pt idx="46">
                        <c:v>64872.245896327615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B82-46E9-9E7B-B3B8F3B1FC63}"/>
                  </c:ext>
                </c:extLst>
              </c15:ser>
            </c15:filteredLineSeries>
          </c:ext>
        </c:extLst>
      </c:lineChart>
      <c:catAx>
        <c:axId val="111259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596336"/>
        <c:crosses val="autoZero"/>
        <c:auto val="1"/>
        <c:lblAlgn val="ctr"/>
        <c:lblOffset val="100"/>
        <c:tickLblSkip val="5"/>
        <c:noMultiLvlLbl val="0"/>
      </c:catAx>
      <c:valAx>
        <c:axId val="11125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59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20 Year Investment Horizon</a:t>
            </a:r>
          </a:p>
        </c:rich>
      </c:tx>
      <c:layout>
        <c:manualLayout>
          <c:xMode val="edge"/>
          <c:yMode val="edge"/>
          <c:x val="0.38217866671693596"/>
          <c:y val="2.189036165467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22340483828029"/>
          <c:y val="0.10353834472285499"/>
          <c:w val="0.82566614163078123"/>
          <c:h val="0.68325459317585302"/>
        </c:manualLayout>
      </c:layout>
      <c:lineChart>
        <c:grouping val="standard"/>
        <c:varyColors val="0"/>
        <c:ser>
          <c:idx val="2"/>
          <c:order val="2"/>
          <c:tx>
            <c:strRef>
              <c:f>'Retirement Account no inflation'!$E$3</c:f>
              <c:strCache>
                <c:ptCount val="1"/>
                <c:pt idx="0">
                  <c:v>Account Value No Investing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'Retirement Account no inflation'!$B$4:$B$50</c:f>
              <c:numCache>
                <c:formatCode>General</c:formatCode>
                <c:ptCount val="4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59</c:v>
                </c:pt>
                <c:pt idx="39">
                  <c:v>60</c:v>
                </c:pt>
                <c:pt idx="40">
                  <c:v>61</c:v>
                </c:pt>
                <c:pt idx="41">
                  <c:v>62</c:v>
                </c:pt>
                <c:pt idx="42">
                  <c:v>63</c:v>
                </c:pt>
                <c:pt idx="43">
                  <c:v>64</c:v>
                </c:pt>
                <c:pt idx="44">
                  <c:v>65</c:v>
                </c:pt>
                <c:pt idx="45">
                  <c:v>66</c:v>
                </c:pt>
                <c:pt idx="46">
                  <c:v>67</c:v>
                </c:pt>
              </c:numCache>
            </c:numRef>
          </c:cat>
          <c:val>
            <c:numRef>
              <c:f>'Retirement Account no inflation'!$E$4:$E$24</c:f>
              <c:numCache>
                <c:formatCode>_("$"* #,##0.00_);_("$"* \(#,##0.00\);_("$"* "-"??_);_(@_)</c:formatCode>
                <c:ptCount val="21"/>
                <c:pt idx="0">
                  <c:v>22750</c:v>
                </c:pt>
                <c:pt idx="1">
                  <c:v>36718.837336046541</c:v>
                </c:pt>
                <c:pt idx="2">
                  <c:v>51567.062637952447</c:v>
                </c:pt>
                <c:pt idx="3">
                  <c:v>66510.561616787483</c:v>
                </c:pt>
                <c:pt idx="4">
                  <c:v>84053.30168806923</c:v>
                </c:pt>
                <c:pt idx="5">
                  <c:v>100123.88723369966</c:v>
                </c:pt>
                <c:pt idx="6">
                  <c:v>116894.37181575208</c:v>
                </c:pt>
                <c:pt idx="7">
                  <c:v>135601.14831196578</c:v>
                </c:pt>
                <c:pt idx="8">
                  <c:v>151351.01938489219</c:v>
                </c:pt>
                <c:pt idx="9">
                  <c:v>164473.11272504486</c:v>
                </c:pt>
                <c:pt idx="10">
                  <c:v>178115.51125588574</c:v>
                </c:pt>
                <c:pt idx="11">
                  <c:v>198117.64329933119</c:v>
                </c:pt>
                <c:pt idx="12">
                  <c:v>214977.92156091845</c:v>
                </c:pt>
                <c:pt idx="13">
                  <c:v>235136.59328929835</c:v>
                </c:pt>
                <c:pt idx="14">
                  <c:v>254005.67022265648</c:v>
                </c:pt>
                <c:pt idx="15">
                  <c:v>275437.51826795394</c:v>
                </c:pt>
                <c:pt idx="16">
                  <c:v>293507.01333659748</c:v>
                </c:pt>
                <c:pt idx="17">
                  <c:v>314522.42015093536</c:v>
                </c:pt>
                <c:pt idx="18">
                  <c:v>347206.23444142437</c:v>
                </c:pt>
                <c:pt idx="19">
                  <c:v>378647.52899636159</c:v>
                </c:pt>
                <c:pt idx="20">
                  <c:v>403490.33644677157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71-42BE-9ACA-B4365E20FCE2}"/>
            </c:ext>
          </c:extLst>
        </c:ser>
        <c:ser>
          <c:idx val="3"/>
          <c:order val="3"/>
          <c:tx>
            <c:strRef>
              <c:f>'Retirement Account no inflation'!$I$3</c:f>
              <c:strCache>
                <c:ptCount val="1"/>
                <c:pt idx="0">
                  <c:v>401k. Account W. SPX Only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'Retirement Account no inflation'!$B$4:$B$50</c:f>
              <c:numCache>
                <c:formatCode>General</c:formatCode>
                <c:ptCount val="4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59</c:v>
                </c:pt>
                <c:pt idx="39">
                  <c:v>60</c:v>
                </c:pt>
                <c:pt idx="40">
                  <c:v>61</c:v>
                </c:pt>
                <c:pt idx="41">
                  <c:v>62</c:v>
                </c:pt>
                <c:pt idx="42">
                  <c:v>63</c:v>
                </c:pt>
                <c:pt idx="43">
                  <c:v>64</c:v>
                </c:pt>
                <c:pt idx="44">
                  <c:v>65</c:v>
                </c:pt>
                <c:pt idx="45">
                  <c:v>66</c:v>
                </c:pt>
                <c:pt idx="46">
                  <c:v>67</c:v>
                </c:pt>
              </c:numCache>
            </c:numRef>
          </c:cat>
          <c:val>
            <c:numRef>
              <c:f>'Retirement Account no inflation'!$I$4:$I$24</c:f>
              <c:numCache>
                <c:formatCode>_("$"* #,##0.00_);_("$"* \(#,##0.00\);_("$"* "-"??_);_(@_)</c:formatCode>
                <c:ptCount val="21"/>
                <c:pt idx="0">
                  <c:v>24716.087805032344</c:v>
                </c:pt>
                <c:pt idx="1">
                  <c:v>38726.469870359717</c:v>
                </c:pt>
                <c:pt idx="2">
                  <c:v>53621.046933973586</c:v>
                </c:pt>
                <c:pt idx="3">
                  <c:v>68588.487696617362</c:v>
                </c:pt>
                <c:pt idx="4">
                  <c:v>86204.294552656444</c:v>
                </c:pt>
                <c:pt idx="5">
                  <c:v>102293.39099894885</c:v>
                </c:pt>
                <c:pt idx="6">
                  <c:v>119082.7161186958</c:v>
                </c:pt>
                <c:pt idx="7">
                  <c:v>137828.50697385392</c:v>
                </c:pt>
                <c:pt idx="8">
                  <c:v>153561.29679443361</c:v>
                </c:pt>
                <c:pt idx="9">
                  <c:v>166625.71788515191</c:v>
                </c:pt>
                <c:pt idx="10">
                  <c:v>180214.87360272717</c:v>
                </c:pt>
                <c:pt idx="11">
                  <c:v>200229.67803909405</c:v>
                </c:pt>
                <c:pt idx="12">
                  <c:v>217064.42637624577</c:v>
                </c:pt>
                <c:pt idx="13">
                  <c:v>237222.79924275647</c:v>
                </c:pt>
                <c:pt idx="14">
                  <c:v>256075.17221014173</c:v>
                </c:pt>
                <c:pt idx="15">
                  <c:v>277505.21462758863</c:v>
                </c:pt>
                <c:pt idx="16">
                  <c:v>295544.28609104047</c:v>
                </c:pt>
                <c:pt idx="17">
                  <c:v>316545.25132504082</c:v>
                </c:pt>
                <c:pt idx="18">
                  <c:v>349280.35343340354</c:v>
                </c:pt>
                <c:pt idx="19">
                  <c:v>380757.73597688793</c:v>
                </c:pt>
                <c:pt idx="20">
                  <c:v>405595.21321771748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71-42BE-9ACA-B4365E20FCE2}"/>
            </c:ext>
          </c:extLst>
        </c:ser>
        <c:ser>
          <c:idx val="4"/>
          <c:order val="4"/>
          <c:tx>
            <c:strRef>
              <c:f>'Retirement Account no inflation'!$J$3</c:f>
              <c:strCache>
                <c:ptCount val="1"/>
                <c:pt idx="0">
                  <c:v>Investment Rate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'Retirement Account no inflation'!$B$4:$B$50</c:f>
              <c:numCache>
                <c:formatCode>General</c:formatCode>
                <c:ptCount val="4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59</c:v>
                </c:pt>
                <c:pt idx="39">
                  <c:v>60</c:v>
                </c:pt>
                <c:pt idx="40">
                  <c:v>61</c:v>
                </c:pt>
                <c:pt idx="41">
                  <c:v>62</c:v>
                </c:pt>
                <c:pt idx="42">
                  <c:v>63</c:v>
                </c:pt>
                <c:pt idx="43">
                  <c:v>64</c:v>
                </c:pt>
                <c:pt idx="44">
                  <c:v>65</c:v>
                </c:pt>
                <c:pt idx="45">
                  <c:v>66</c:v>
                </c:pt>
                <c:pt idx="46">
                  <c:v>67</c:v>
                </c:pt>
              </c:numCache>
            </c:numRef>
          </c:cat>
          <c:val>
            <c:numRef>
              <c:f>'Retirement Account no inflation'!$J$4:$J$24</c:f>
              <c:numCache>
                <c:formatCode>_("$"* #,##0.00_);_("$"* \(#,##0.00\);_("$"* "-"??_);_(@_)</c:formatCode>
                <c:ptCount val="21"/>
                <c:pt idx="0">
                  <c:v>28260.66077899831</c:v>
                </c:pt>
                <c:pt idx="1">
                  <c:v>43726.157101290948</c:v>
                </c:pt>
                <c:pt idx="2">
                  <c:v>63101.53853844932</c:v>
                </c:pt>
                <c:pt idx="3">
                  <c:v>81284.281664719732</c:v>
                </c:pt>
                <c:pt idx="4">
                  <c:v>103533.37514821791</c:v>
                </c:pt>
                <c:pt idx="5">
                  <c:v>127387.16121395543</c:v>
                </c:pt>
                <c:pt idx="6">
                  <c:v>149678.90517822269</c:v>
                </c:pt>
                <c:pt idx="7">
                  <c:v>167112.84465200009</c:v>
                </c:pt>
                <c:pt idx="8">
                  <c:v>191945.94511461424</c:v>
                </c:pt>
                <c:pt idx="9">
                  <c:v>223423.93275903657</c:v>
                </c:pt>
                <c:pt idx="10">
                  <c:v>246445.11785803727</c:v>
                </c:pt>
                <c:pt idx="11">
                  <c:v>279067.32296470687</c:v>
                </c:pt>
                <c:pt idx="12">
                  <c:v>304466.07060098159</c:v>
                </c:pt>
                <c:pt idx="13">
                  <c:v>344501.49315279088</c:v>
                </c:pt>
                <c:pt idx="14">
                  <c:v>390359.28622058837</c:v>
                </c:pt>
                <c:pt idx="15">
                  <c:v>432750.16712454375</c:v>
                </c:pt>
                <c:pt idx="16">
                  <c:v>504358.65116946801</c:v>
                </c:pt>
                <c:pt idx="17">
                  <c:v>543272.47252142127</c:v>
                </c:pt>
                <c:pt idx="18">
                  <c:v>581711.90840200323</c:v>
                </c:pt>
                <c:pt idx="19">
                  <c:v>609948.73378952115</c:v>
                </c:pt>
                <c:pt idx="20">
                  <c:v>676144.71444988961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71-42BE-9ACA-B4365E20FCE2}"/>
            </c:ext>
          </c:extLst>
        </c:ser>
        <c:ser>
          <c:idx val="5"/>
          <c:order val="5"/>
          <c:tx>
            <c:strRef>
              <c:f>'Retirement Account no inflation'!$K$3</c:f>
              <c:strCache>
                <c:ptCount val="1"/>
                <c:pt idx="0">
                  <c:v>Compounded Investment rate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'Retirement Account no inflation'!$B$4:$B$50</c:f>
              <c:numCache>
                <c:formatCode>General</c:formatCode>
                <c:ptCount val="4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36</c:v>
                </c:pt>
                <c:pt idx="16">
                  <c:v>37</c:v>
                </c:pt>
                <c:pt idx="17">
                  <c:v>38</c:v>
                </c:pt>
                <c:pt idx="18">
                  <c:v>39</c:v>
                </c:pt>
                <c:pt idx="19">
                  <c:v>40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44</c:v>
                </c:pt>
                <c:pt idx="24">
                  <c:v>45</c:v>
                </c:pt>
                <c:pt idx="25">
                  <c:v>46</c:v>
                </c:pt>
                <c:pt idx="26">
                  <c:v>47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56</c:v>
                </c:pt>
                <c:pt idx="36">
                  <c:v>57</c:v>
                </c:pt>
                <c:pt idx="37">
                  <c:v>58</c:v>
                </c:pt>
                <c:pt idx="38">
                  <c:v>59</c:v>
                </c:pt>
                <c:pt idx="39">
                  <c:v>60</c:v>
                </c:pt>
                <c:pt idx="40">
                  <c:v>61</c:v>
                </c:pt>
                <c:pt idx="41">
                  <c:v>62</c:v>
                </c:pt>
                <c:pt idx="42">
                  <c:v>63</c:v>
                </c:pt>
                <c:pt idx="43">
                  <c:v>64</c:v>
                </c:pt>
                <c:pt idx="44">
                  <c:v>65</c:v>
                </c:pt>
                <c:pt idx="45">
                  <c:v>66</c:v>
                </c:pt>
                <c:pt idx="46">
                  <c:v>67</c:v>
                </c:pt>
              </c:numCache>
            </c:numRef>
          </c:cat>
          <c:val>
            <c:numRef>
              <c:f>'Retirement Account no inflation'!$K$4:$K$24</c:f>
              <c:numCache>
                <c:formatCode>_("$"* #,##0.00_);_("$"* \(#,##0.00\);_("$"* "-"??_);_(@_)</c:formatCode>
                <c:ptCount val="21"/>
                <c:pt idx="0">
                  <c:v>28985.392402564721</c:v>
                </c:pt>
                <c:pt idx="1">
                  <c:v>44792.271862555346</c:v>
                </c:pt>
                <c:pt idx="2">
                  <c:v>65035.66078243433</c:v>
                </c:pt>
                <c:pt idx="3">
                  <c:v>83858.630696374894</c:v>
                </c:pt>
                <c:pt idx="4">
                  <c:v>107331.68348281899</c:v>
                </c:pt>
                <c:pt idx="5">
                  <c:v>132634.03625755425</c:v>
                </c:pt>
                <c:pt idx="6">
                  <c:v>156054.98389790003</c:v>
                </c:pt>
                <c:pt idx="7">
                  <c:v>173681.8050910997</c:v>
                </c:pt>
                <c:pt idx="8">
                  <c:v>199875.27579483649</c:v>
                </c:pt>
                <c:pt idx="9">
                  <c:v>233785.2804450129</c:v>
                </c:pt>
                <c:pt idx="10">
                  <c:v>257681.75530796815</c:v>
                </c:pt>
                <c:pt idx="11">
                  <c:v>292781.9025347706</c:v>
                </c:pt>
                <c:pt idx="12">
                  <c:v>319264.72993529425</c:v>
                </c:pt>
                <c:pt idx="13">
                  <c:v>362933.24794699042</c:v>
                </c:pt>
                <c:pt idx="14">
                  <c:v>413494.14118710597</c:v>
                </c:pt>
                <c:pt idx="15">
                  <c:v>459926.10485572956</c:v>
                </c:pt>
                <c:pt idx="16">
                  <c:v>541319.89288619033</c:v>
                </c:pt>
                <c:pt idx="17">
                  <c:v>583533.04658978479</c:v>
                </c:pt>
                <c:pt idx="18">
                  <c:v>625010.03744993126</c:v>
                </c:pt>
                <c:pt idx="19">
                  <c:v>653941.20212532859</c:v>
                </c:pt>
                <c:pt idx="20">
                  <c:v>728598.91102727177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71-42BE-9ACA-B4365E20F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5600832"/>
        <c:axId val="15055989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'Retirement Account no inflation'!$B$3</c15:sqref>
                        </c15:formulaRef>
                      </c:ext>
                    </c:extLst>
                    <c:strCache>
                      <c:ptCount val="1"/>
                      <c:pt idx="0">
                        <c:v>Age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'Retirement Account no inflation'!$B$4:$B$50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21</c:v>
                      </c:pt>
                      <c:pt idx="1">
                        <c:v>22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25</c:v>
                      </c:pt>
                      <c:pt idx="5">
                        <c:v>26</c:v>
                      </c:pt>
                      <c:pt idx="6">
                        <c:v>27</c:v>
                      </c:pt>
                      <c:pt idx="7">
                        <c:v>28</c:v>
                      </c:pt>
                      <c:pt idx="8">
                        <c:v>29</c:v>
                      </c:pt>
                      <c:pt idx="9">
                        <c:v>30</c:v>
                      </c:pt>
                      <c:pt idx="10">
                        <c:v>31</c:v>
                      </c:pt>
                      <c:pt idx="11">
                        <c:v>32</c:v>
                      </c:pt>
                      <c:pt idx="12">
                        <c:v>33</c:v>
                      </c:pt>
                      <c:pt idx="13">
                        <c:v>34</c:v>
                      </c:pt>
                      <c:pt idx="14">
                        <c:v>35</c:v>
                      </c:pt>
                      <c:pt idx="15">
                        <c:v>36</c:v>
                      </c:pt>
                      <c:pt idx="16">
                        <c:v>37</c:v>
                      </c:pt>
                      <c:pt idx="17">
                        <c:v>38</c:v>
                      </c:pt>
                      <c:pt idx="18">
                        <c:v>39</c:v>
                      </c:pt>
                      <c:pt idx="19">
                        <c:v>40</c:v>
                      </c:pt>
                      <c:pt idx="20">
                        <c:v>41</c:v>
                      </c:pt>
                      <c:pt idx="21">
                        <c:v>42</c:v>
                      </c:pt>
                      <c:pt idx="22">
                        <c:v>43</c:v>
                      </c:pt>
                      <c:pt idx="23">
                        <c:v>44</c:v>
                      </c:pt>
                      <c:pt idx="24">
                        <c:v>45</c:v>
                      </c:pt>
                      <c:pt idx="25">
                        <c:v>46</c:v>
                      </c:pt>
                      <c:pt idx="26">
                        <c:v>47</c:v>
                      </c:pt>
                      <c:pt idx="27">
                        <c:v>48</c:v>
                      </c:pt>
                      <c:pt idx="28">
                        <c:v>49</c:v>
                      </c:pt>
                      <c:pt idx="29">
                        <c:v>50</c:v>
                      </c:pt>
                      <c:pt idx="30">
                        <c:v>51</c:v>
                      </c:pt>
                      <c:pt idx="31">
                        <c:v>52</c:v>
                      </c:pt>
                      <c:pt idx="32">
                        <c:v>53</c:v>
                      </c:pt>
                      <c:pt idx="33">
                        <c:v>54</c:v>
                      </c:pt>
                      <c:pt idx="34">
                        <c:v>55</c:v>
                      </c:pt>
                      <c:pt idx="35">
                        <c:v>56</c:v>
                      </c:pt>
                      <c:pt idx="36">
                        <c:v>57</c:v>
                      </c:pt>
                      <c:pt idx="37">
                        <c:v>58</c:v>
                      </c:pt>
                      <c:pt idx="38">
                        <c:v>59</c:v>
                      </c:pt>
                      <c:pt idx="39">
                        <c:v>60</c:v>
                      </c:pt>
                      <c:pt idx="40">
                        <c:v>61</c:v>
                      </c:pt>
                      <c:pt idx="41">
                        <c:v>62</c:v>
                      </c:pt>
                      <c:pt idx="42">
                        <c:v>63</c:v>
                      </c:pt>
                      <c:pt idx="43">
                        <c:v>64</c:v>
                      </c:pt>
                      <c:pt idx="44">
                        <c:v>65</c:v>
                      </c:pt>
                      <c:pt idx="45">
                        <c:v>66</c:v>
                      </c:pt>
                      <c:pt idx="46">
                        <c:v>67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'Retirement Account no inflation'!$B$4:$B$24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21</c:v>
                      </c:pt>
                      <c:pt idx="1">
                        <c:v>22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25</c:v>
                      </c:pt>
                      <c:pt idx="5">
                        <c:v>26</c:v>
                      </c:pt>
                      <c:pt idx="6">
                        <c:v>27</c:v>
                      </c:pt>
                      <c:pt idx="7">
                        <c:v>28</c:v>
                      </c:pt>
                      <c:pt idx="8">
                        <c:v>29</c:v>
                      </c:pt>
                      <c:pt idx="9">
                        <c:v>30</c:v>
                      </c:pt>
                      <c:pt idx="10">
                        <c:v>31</c:v>
                      </c:pt>
                      <c:pt idx="11">
                        <c:v>32</c:v>
                      </c:pt>
                      <c:pt idx="12">
                        <c:v>33</c:v>
                      </c:pt>
                      <c:pt idx="13">
                        <c:v>34</c:v>
                      </c:pt>
                      <c:pt idx="14">
                        <c:v>35</c:v>
                      </c:pt>
                      <c:pt idx="15">
                        <c:v>36</c:v>
                      </c:pt>
                      <c:pt idx="16">
                        <c:v>37</c:v>
                      </c:pt>
                      <c:pt idx="17">
                        <c:v>38</c:v>
                      </c:pt>
                      <c:pt idx="18">
                        <c:v>39</c:v>
                      </c:pt>
                      <c:pt idx="19">
                        <c:v>40</c:v>
                      </c:pt>
                      <c:pt idx="20">
                        <c:v>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571-42BE-9ACA-B4365E20FCE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'Retirement Account no inflation'!$D$3</c15:sqref>
                        </c15:formulaRef>
                      </c:ext>
                    </c:extLst>
                    <c:strCache>
                      <c:ptCount val="1"/>
                      <c:pt idx="0">
                        <c:v>401k Cont.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'Retirement Account no inflation'!$B$4:$B$50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21</c:v>
                      </c:pt>
                      <c:pt idx="1">
                        <c:v>22</c:v>
                      </c:pt>
                      <c:pt idx="2">
                        <c:v>23</c:v>
                      </c:pt>
                      <c:pt idx="3">
                        <c:v>24</c:v>
                      </c:pt>
                      <c:pt idx="4">
                        <c:v>25</c:v>
                      </c:pt>
                      <c:pt idx="5">
                        <c:v>26</c:v>
                      </c:pt>
                      <c:pt idx="6">
                        <c:v>27</c:v>
                      </c:pt>
                      <c:pt idx="7">
                        <c:v>28</c:v>
                      </c:pt>
                      <c:pt idx="8">
                        <c:v>29</c:v>
                      </c:pt>
                      <c:pt idx="9">
                        <c:v>30</c:v>
                      </c:pt>
                      <c:pt idx="10">
                        <c:v>31</c:v>
                      </c:pt>
                      <c:pt idx="11">
                        <c:v>32</c:v>
                      </c:pt>
                      <c:pt idx="12">
                        <c:v>33</c:v>
                      </c:pt>
                      <c:pt idx="13">
                        <c:v>34</c:v>
                      </c:pt>
                      <c:pt idx="14">
                        <c:v>35</c:v>
                      </c:pt>
                      <c:pt idx="15">
                        <c:v>36</c:v>
                      </c:pt>
                      <c:pt idx="16">
                        <c:v>37</c:v>
                      </c:pt>
                      <c:pt idx="17">
                        <c:v>38</c:v>
                      </c:pt>
                      <c:pt idx="18">
                        <c:v>39</c:v>
                      </c:pt>
                      <c:pt idx="19">
                        <c:v>40</c:v>
                      </c:pt>
                      <c:pt idx="20">
                        <c:v>41</c:v>
                      </c:pt>
                      <c:pt idx="21">
                        <c:v>42</c:v>
                      </c:pt>
                      <c:pt idx="22">
                        <c:v>43</c:v>
                      </c:pt>
                      <c:pt idx="23">
                        <c:v>44</c:v>
                      </c:pt>
                      <c:pt idx="24">
                        <c:v>45</c:v>
                      </c:pt>
                      <c:pt idx="25">
                        <c:v>46</c:v>
                      </c:pt>
                      <c:pt idx="26">
                        <c:v>47</c:v>
                      </c:pt>
                      <c:pt idx="27">
                        <c:v>48</c:v>
                      </c:pt>
                      <c:pt idx="28">
                        <c:v>49</c:v>
                      </c:pt>
                      <c:pt idx="29">
                        <c:v>50</c:v>
                      </c:pt>
                      <c:pt idx="30">
                        <c:v>51</c:v>
                      </c:pt>
                      <c:pt idx="31">
                        <c:v>52</c:v>
                      </c:pt>
                      <c:pt idx="32">
                        <c:v>53</c:v>
                      </c:pt>
                      <c:pt idx="33">
                        <c:v>54</c:v>
                      </c:pt>
                      <c:pt idx="34">
                        <c:v>55</c:v>
                      </c:pt>
                      <c:pt idx="35">
                        <c:v>56</c:v>
                      </c:pt>
                      <c:pt idx="36">
                        <c:v>57</c:v>
                      </c:pt>
                      <c:pt idx="37">
                        <c:v>58</c:v>
                      </c:pt>
                      <c:pt idx="38">
                        <c:v>59</c:v>
                      </c:pt>
                      <c:pt idx="39">
                        <c:v>60</c:v>
                      </c:pt>
                      <c:pt idx="40">
                        <c:v>61</c:v>
                      </c:pt>
                      <c:pt idx="41">
                        <c:v>62</c:v>
                      </c:pt>
                      <c:pt idx="42">
                        <c:v>63</c:v>
                      </c:pt>
                      <c:pt idx="43">
                        <c:v>64</c:v>
                      </c:pt>
                      <c:pt idx="44">
                        <c:v>65</c:v>
                      </c:pt>
                      <c:pt idx="45">
                        <c:v>66</c:v>
                      </c:pt>
                      <c:pt idx="46">
                        <c:v>67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'Retirement Account no inflation'!$D$4:$D$24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22750</c:v>
                      </c:pt>
                      <c:pt idx="1">
                        <c:v>13209</c:v>
                      </c:pt>
                      <c:pt idx="2">
                        <c:v>13684.523999999999</c:v>
                      </c:pt>
                      <c:pt idx="3">
                        <c:v>14177.166864000001</c:v>
                      </c:pt>
                      <c:pt idx="4">
                        <c:v>14687.544871103999</c:v>
                      </c:pt>
                      <c:pt idx="5">
                        <c:v>15216.296486463743</c:v>
                      </c:pt>
                      <c:pt idx="6">
                        <c:v>15764.083159976439</c:v>
                      </c:pt>
                      <c:pt idx="7">
                        <c:v>16331.590153735591</c:v>
                      </c:pt>
                      <c:pt idx="8">
                        <c:v>16919.527399270071</c:v>
                      </c:pt>
                      <c:pt idx="9">
                        <c:v>17528.630385643795</c:v>
                      </c:pt>
                      <c:pt idx="10">
                        <c:v>18159.661079526973</c:v>
                      </c:pt>
                      <c:pt idx="11">
                        <c:v>18813.408878389942</c:v>
                      </c:pt>
                      <c:pt idx="12">
                        <c:v>19490.691598011981</c:v>
                      </c:pt>
                      <c:pt idx="13">
                        <c:v>20192.356495540414</c:v>
                      </c:pt>
                      <c:pt idx="14">
                        <c:v>20919.281329379872</c:v>
                      </c:pt>
                      <c:pt idx="15">
                        <c:v>21672.375457237544</c:v>
                      </c:pt>
                      <c:pt idx="16">
                        <c:v>22452.580973698095</c:v>
                      </c:pt>
                      <c:pt idx="17">
                        <c:v>23260.873888751226</c:v>
                      </c:pt>
                      <c:pt idx="18">
                        <c:v>24098.265348746274</c:v>
                      </c:pt>
                      <c:pt idx="19">
                        <c:v>24965.80290130114</c:v>
                      </c:pt>
                      <c:pt idx="20">
                        <c:v>25864.571805747979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571-42BE-9ACA-B4365E20FCE2}"/>
                  </c:ext>
                </c:extLst>
              </c15:ser>
            </c15:filteredLineSeries>
          </c:ext>
        </c:extLst>
      </c:lineChart>
      <c:catAx>
        <c:axId val="1505600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598912"/>
        <c:crosses val="autoZero"/>
        <c:auto val="1"/>
        <c:lblAlgn val="ctr"/>
        <c:lblOffset val="100"/>
        <c:noMultiLvlLbl val="0"/>
      </c:catAx>
      <c:valAx>
        <c:axId val="150559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60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8A-4775-A6A7-3BE82EA2C1AD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28A-4775-A6A7-3BE82EA2C1AD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8A-4775-A6A7-3BE82EA2C1AD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28A-4775-A6A7-3BE82EA2C1AD}"/>
              </c:ext>
            </c:extLst>
          </c:dPt>
          <c:dPt>
            <c:idx val="4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28A-4775-A6A7-3BE82EA2C1AD}"/>
              </c:ext>
            </c:extLst>
          </c:dPt>
          <c:dPt>
            <c:idx val="5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28A-4775-A6A7-3BE82EA2C1AD}"/>
              </c:ext>
            </c:extLst>
          </c:dPt>
          <c:dPt>
            <c:idx val="6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28A-4775-A6A7-3BE82EA2C1AD}"/>
              </c:ext>
            </c:extLst>
          </c:dPt>
          <c:dPt>
            <c:idx val="7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28A-4775-A6A7-3BE82EA2C1AD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28A-4775-A6A7-3BE82EA2C1AD}"/>
              </c:ext>
            </c:extLst>
          </c:dPt>
          <c:dPt>
            <c:idx val="9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28A-4775-A6A7-3BE82EA2C1A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'Problem Sheet (10%)'!$E$10:$E$19</c:f>
              <c:strCache>
                <c:ptCount val="10"/>
                <c:pt idx="0">
                  <c:v>Consumer Cyclical</c:v>
                </c:pt>
                <c:pt idx="1">
                  <c:v>Commodities</c:v>
                </c:pt>
                <c:pt idx="2">
                  <c:v>Utilities</c:v>
                </c:pt>
                <c:pt idx="3">
                  <c:v>Energy</c:v>
                </c:pt>
                <c:pt idx="4">
                  <c:v>Financial Services</c:v>
                </c:pt>
                <c:pt idx="5">
                  <c:v>Consumer Base</c:v>
                </c:pt>
                <c:pt idx="6">
                  <c:v>Healthcare</c:v>
                </c:pt>
                <c:pt idx="7">
                  <c:v>Industrials</c:v>
                </c:pt>
                <c:pt idx="8">
                  <c:v>Real Estate</c:v>
                </c:pt>
                <c:pt idx="9">
                  <c:v>Technology</c:v>
                </c:pt>
              </c:strCache>
            </c:strRef>
          </c:cat>
          <c:val>
            <c:numRef>
              <c:f>'Problem Sheet (10%)'!$F$10:$F$19</c:f>
              <c:numCache>
                <c:formatCode>0.00%</c:formatCode>
                <c:ptCount val="10"/>
                <c:pt idx="0">
                  <c:v>0.1</c:v>
                </c:pt>
                <c:pt idx="1">
                  <c:v>0.1</c:v>
                </c:pt>
                <c:pt idx="2">
                  <c:v>0.10000000000000002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9.9999993395368775E-2</c:v>
                </c:pt>
                <c:pt idx="7">
                  <c:v>0.1</c:v>
                </c:pt>
                <c:pt idx="8">
                  <c:v>0.10000000000149305</c:v>
                </c:pt>
                <c:pt idx="9">
                  <c:v>9.9999999995300931E-2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8A-4775-A6A7-3BE82EA2C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Asset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56-46C1-9871-F880357CD4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56-46C1-9871-F880357CD4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56-46C1-9871-F880357CD4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D56-46C1-9871-F880357CD4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D56-46C1-9871-F880357CD4D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D56-46C1-9871-F880357CD4D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D56-46C1-9871-F880357CD4D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D56-46C1-9871-F880357CD4D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D56-46C1-9871-F880357CD4D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61A-4BEA-84A6-17F51FF8EB1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D56-46C1-9871-F880357CD4D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D56-46C1-9871-F880357CD4D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ED56-46C1-9871-F880357CD4DA}"/>
              </c:ext>
            </c:extLst>
          </c:dPt>
          <c:dLbls>
            <c:dLbl>
              <c:idx val="9"/>
              <c:layout>
                <c:manualLayout>
                  <c:x val="-2.2172472559718621E-2"/>
                  <c:y val="8.359453884118248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1A-4BEA-84A6-17F51FF8EB1C}"/>
                </c:ext>
              </c:extLst>
            </c:dLbl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'Problem Sheet (10%)'!$A$10:$A$49</c15:sqref>
                  </c15:fullRef>
                </c:ext>
              </c:extLst>
              <c:f>('Problem Sheet (10%)'!$A$11,'Problem Sheet (10%)'!$A$19:$A$21,'Problem Sheet (10%)'!$A$24,'Problem Sheet (10%)'!$A$32,'Problem Sheet (10%)'!$A$35,'Problem Sheet (10%)'!$A$38,'Problem Sheet (10%)'!$A$41:$A$45)</c:f>
              <c:strCache>
                <c:ptCount val="13"/>
                <c:pt idx="0">
                  <c:v>TKO</c:v>
                </c:pt>
                <c:pt idx="1">
                  <c:v>IBIT</c:v>
                </c:pt>
                <c:pt idx="2">
                  <c:v>VST</c:v>
                </c:pt>
                <c:pt idx="3">
                  <c:v>VIST</c:v>
                </c:pt>
                <c:pt idx="4">
                  <c:v>MA</c:v>
                </c:pt>
                <c:pt idx="5">
                  <c:v>PM</c:v>
                </c:pt>
                <c:pt idx="6">
                  <c:v>CPRX</c:v>
                </c:pt>
                <c:pt idx="7">
                  <c:v>DE</c:v>
                </c:pt>
                <c:pt idx="8">
                  <c:v>PLD</c:v>
                </c:pt>
                <c:pt idx="9">
                  <c:v>CBRE</c:v>
                </c:pt>
                <c:pt idx="10">
                  <c:v>PLTR</c:v>
                </c:pt>
                <c:pt idx="11">
                  <c:v>AVGO</c:v>
                </c:pt>
                <c:pt idx="12">
                  <c:v>NVDA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'Problem Sheet (10%)'!$B$10:$B$49</c15:sqref>
                  </c15:fullRef>
                </c:ext>
              </c:extLst>
              <c:f>('Problem Sheet (10%)'!$B$11,'Problem Sheet (10%)'!$B$19:$B$21,'Problem Sheet (10%)'!$B$24,'Problem Sheet (10%)'!$B$32,'Problem Sheet (10%)'!$B$35,'Problem Sheet (10%)'!$B$38,'Problem Sheet (10%)'!$B$41:$B$45)</c:f>
              <c:numCache>
                <c:formatCode>0.00%</c:formatCode>
                <c:ptCount val="13"/>
                <c:pt idx="0">
                  <c:v>0.1</c:v>
                </c:pt>
                <c:pt idx="1">
                  <c:v>0.1</c:v>
                </c:pt>
                <c:pt idx="2">
                  <c:v>0.10000000000000002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9.9999993395368775E-2</c:v>
                </c:pt>
                <c:pt idx="7">
                  <c:v>0.1</c:v>
                </c:pt>
                <c:pt idx="8">
                  <c:v>5.5469461115199077E-2</c:v>
                </c:pt>
                <c:pt idx="9">
                  <c:v>4.453053888629397E-2</c:v>
                </c:pt>
                <c:pt idx="10">
                  <c:v>7.4658696411177986E-3</c:v>
                </c:pt>
                <c:pt idx="11">
                  <c:v>7.6480528600067668E-2</c:v>
                </c:pt>
                <c:pt idx="12">
                  <c:v>1.6053601754115458E-2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F61A-4BEA-84A6-17F51FF8E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</a:t>
            </a:r>
            <a:r>
              <a:rPr lang="en-US" baseline="0"/>
              <a:t> 1 Investment by Sector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CE-4937-B673-5E2BDD313A1C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CE-4937-B673-5E2BDD313A1C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ACE-4937-B673-5E2BDD313A1C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ACE-4937-B673-5E2BDD313A1C}"/>
              </c:ext>
            </c:extLst>
          </c:dPt>
          <c:dPt>
            <c:idx val="4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ACE-4937-B673-5E2BDD313A1C}"/>
              </c:ext>
            </c:extLst>
          </c:dPt>
          <c:dPt>
            <c:idx val="5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ACE-4937-B673-5E2BDD313A1C}"/>
              </c:ext>
            </c:extLst>
          </c:dPt>
          <c:dPt>
            <c:idx val="6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ACE-4937-B673-5E2BDD313A1C}"/>
              </c:ext>
            </c:extLst>
          </c:dPt>
          <c:dPt>
            <c:idx val="7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ACE-4937-B673-5E2BDD313A1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ACE-4937-B673-5E2BDD313A1C}"/>
              </c:ext>
            </c:extLst>
          </c:dPt>
          <c:dPt>
            <c:idx val="9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ACE-4937-B673-5E2BDD313A1C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'15% Limit scenario'!$E$8:$E$17</c:f>
              <c:strCache>
                <c:ptCount val="10"/>
                <c:pt idx="0">
                  <c:v>Consumer Cyclical</c:v>
                </c:pt>
                <c:pt idx="1">
                  <c:v>Commodities</c:v>
                </c:pt>
                <c:pt idx="2">
                  <c:v>Utilities</c:v>
                </c:pt>
                <c:pt idx="3">
                  <c:v>Energy</c:v>
                </c:pt>
                <c:pt idx="4">
                  <c:v>Financial Services</c:v>
                </c:pt>
                <c:pt idx="5">
                  <c:v>Consumer Base</c:v>
                </c:pt>
                <c:pt idx="6">
                  <c:v>Healthcare</c:v>
                </c:pt>
                <c:pt idx="7">
                  <c:v>Industrials</c:v>
                </c:pt>
                <c:pt idx="8">
                  <c:v>Real Estate</c:v>
                </c:pt>
                <c:pt idx="9">
                  <c:v>Technology</c:v>
                </c:pt>
              </c:strCache>
            </c:strRef>
          </c:cat>
          <c:val>
            <c:numRef>
              <c:f>'15% Limit scenario'!$F$8:$F$17</c:f>
              <c:numCache>
                <c:formatCode>0.00%</c:formatCode>
                <c:ptCount val="10"/>
                <c:pt idx="0">
                  <c:v>8.7076194213757618E-2</c:v>
                </c:pt>
                <c:pt idx="1">
                  <c:v>0.15000000001997266</c:v>
                </c:pt>
                <c:pt idx="2">
                  <c:v>4.9999999999999996E-2</c:v>
                </c:pt>
                <c:pt idx="3">
                  <c:v>0.15000000001176084</c:v>
                </c:pt>
                <c:pt idx="4">
                  <c:v>0.11683449232208071</c:v>
                </c:pt>
                <c:pt idx="5">
                  <c:v>0.13602641651142058</c:v>
                </c:pt>
                <c:pt idx="6">
                  <c:v>0.14999999995629967</c:v>
                </c:pt>
                <c:pt idx="7">
                  <c:v>4.9999999988932446E-2</c:v>
                </c:pt>
                <c:pt idx="8">
                  <c:v>4.9999999999996964E-2</c:v>
                </c:pt>
                <c:pt idx="9">
                  <c:v>6.0062895406607308E-2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ACE-4937-B673-5E2BDD313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</a:t>
            </a:r>
            <a:r>
              <a:rPr lang="en-US" baseline="0"/>
              <a:t> 1</a:t>
            </a:r>
            <a:r>
              <a:rPr lang="en-US"/>
              <a:t> Allocations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B67C-4561-B084-8DD0E367DA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0C-4DCD-8F58-07810EF940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67C-4561-B084-8DD0E367DA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0C-4DCD-8F58-07810EF940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30C-4DCD-8F58-07810EF940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30C-4DCD-8F58-07810EF940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EFF-4032-84C6-601D5EFAB95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30C-4DCD-8F58-07810EF940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EFF-4032-84C6-601D5EFAB95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30C-4DCD-8F58-07810EF940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EFF-4032-84C6-601D5EFAB95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30C-4DCD-8F58-07810EF940B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EEFF-4032-84C6-601D5EFAB95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30C-4DCD-8F58-07810EF940B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30C-4DCD-8F58-07810EF940B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30C-4DCD-8F58-07810EF940B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30C-4DCD-8F58-07810EF940B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B67C-4561-B084-8DD0E367DA2D}"/>
              </c:ext>
            </c:extLst>
          </c:dPt>
          <c:dLbls>
            <c:dLbl>
              <c:idx val="0"/>
              <c:layout>
                <c:manualLayout>
                  <c:x val="9.4265491209804805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B67C-4561-B084-8DD0E367DA2D}"/>
                </c:ext>
              </c:extLst>
            </c:dLbl>
            <c:dLbl>
              <c:idx val="1"/>
              <c:layout>
                <c:manualLayout>
                  <c:x val="6.2843660806536611E-2"/>
                  <c:y val="3.933965142590748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30C-4DCD-8F58-07810EF940B6}"/>
                </c:ext>
              </c:extLst>
            </c:dLbl>
            <c:dLbl>
              <c:idx val="2"/>
              <c:layout>
                <c:manualLayout>
                  <c:x val="3.3516619096819487E-2"/>
                  <c:y val="5.61995020370106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B67C-4561-B084-8DD0E367DA2D}"/>
                </c:ext>
              </c:extLst>
            </c:dLbl>
            <c:dLbl>
              <c:idx val="13"/>
              <c:layout>
                <c:manualLayout>
                  <c:x val="-3.1421830403268264E-2"/>
                  <c:y val="3.37197012222063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30C-4DCD-8F58-07810EF940B6}"/>
                </c:ext>
              </c:extLst>
            </c:dLbl>
            <c:dLbl>
              <c:idx val="14"/>
              <c:layout>
                <c:manualLayout>
                  <c:x val="-6.2843660806536528E-2"/>
                  <c:y val="-2.8099751018505603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30C-4DCD-8F58-07810EF940B6}"/>
                </c:ext>
              </c:extLst>
            </c:dLbl>
            <c:dLbl>
              <c:idx val="15"/>
              <c:layout>
                <c:manualLayout>
                  <c:x val="-4.1895773871024354E-2"/>
                  <c:y val="-2.8099751018505347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30C-4DCD-8F58-07810EF940B6}"/>
                </c:ext>
              </c:extLst>
            </c:dLbl>
            <c:dLbl>
              <c:idx val="16"/>
              <c:layout>
                <c:manualLayout>
                  <c:x val="-4.8180139951678011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A30C-4DCD-8F58-07810EF940B6}"/>
                </c:ext>
              </c:extLst>
            </c:dLbl>
            <c:dLbl>
              <c:idx val="17"/>
              <c:layout>
                <c:manualLayout>
                  <c:x val="5.2369717338780368E-2"/>
                  <c:y val="-1.123990040740213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B67C-4561-B084-8DD0E367DA2D}"/>
                </c:ext>
              </c:extLst>
            </c:dLbl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'15% Limit scenario'!$A$8:$A$47</c15:sqref>
                  </c15:fullRef>
                </c:ext>
              </c:extLst>
              <c:f>('15% Limit scenario'!$A$8:$A$9,'15% Limit scenario'!$A$16:$A$19,'15% Limit scenario'!$A$21:$A$22,'15% Limit scenario'!$A$29:$A$31,'15% Limit scenario'!$A$33:$A$34,'15% Limit scenario'!$A$36,'15% Limit scenario'!$A$41:$A$43,'15% Limit scenario'!$A$45)</c:f>
              <c:strCache>
                <c:ptCount val="18"/>
                <c:pt idx="0">
                  <c:v>SPOT</c:v>
                </c:pt>
                <c:pt idx="1">
                  <c:v>TKO</c:v>
                </c:pt>
                <c:pt idx="2">
                  <c:v>IAU</c:v>
                </c:pt>
                <c:pt idx="3">
                  <c:v>IBIT</c:v>
                </c:pt>
                <c:pt idx="4">
                  <c:v>VST</c:v>
                </c:pt>
                <c:pt idx="5">
                  <c:v>VIST</c:v>
                </c:pt>
                <c:pt idx="6">
                  <c:v>XOM</c:v>
                </c:pt>
                <c:pt idx="7">
                  <c:v>MA</c:v>
                </c:pt>
                <c:pt idx="8">
                  <c:v>KO</c:v>
                </c:pt>
                <c:pt idx="9">
                  <c:v>PM</c:v>
                </c:pt>
                <c:pt idx="10">
                  <c:v>VRTX</c:v>
                </c:pt>
                <c:pt idx="11">
                  <c:v>CPRX</c:v>
                </c:pt>
                <c:pt idx="12">
                  <c:v>OPCH</c:v>
                </c:pt>
                <c:pt idx="13">
                  <c:v>DE</c:v>
                </c:pt>
                <c:pt idx="14">
                  <c:v>PLTR</c:v>
                </c:pt>
                <c:pt idx="15">
                  <c:v>AVGO</c:v>
                </c:pt>
                <c:pt idx="16">
                  <c:v>NVDA</c:v>
                </c:pt>
                <c:pt idx="17">
                  <c:v>MSFT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'15% Limit scenario'!$B$8:$B$47</c15:sqref>
                  </c15:fullRef>
                </c:ext>
              </c:extLst>
              <c:f>('15% Limit scenario'!$B$8:$B$9,'15% Limit scenario'!$B$16:$B$19,'15% Limit scenario'!$B$21:$B$22,'15% Limit scenario'!$B$29:$B$31,'15% Limit scenario'!$B$33:$B$34,'15% Limit scenario'!$B$36,'15% Limit scenario'!$B$41:$B$43,'15% Limit scenario'!$B$45)</c:f>
              <c:numCache>
                <c:formatCode>0.00%</c:formatCode>
                <c:ptCount val="18"/>
                <c:pt idx="0">
                  <c:v>1.2777749529409495E-2</c:v>
                </c:pt>
                <c:pt idx="1">
                  <c:v>7.4298444684348125E-2</c:v>
                </c:pt>
                <c:pt idx="2">
                  <c:v>7.4131549805913841E-2</c:v>
                </c:pt>
                <c:pt idx="3">
                  <c:v>7.5868450214058802E-2</c:v>
                </c:pt>
                <c:pt idx="4">
                  <c:v>4.9999999999999996E-2</c:v>
                </c:pt>
                <c:pt idx="5">
                  <c:v>9.6115801981994792E-2</c:v>
                </c:pt>
                <c:pt idx="6">
                  <c:v>5.3884198029766031E-2</c:v>
                </c:pt>
                <c:pt idx="7">
                  <c:v>0.11683449232208071</c:v>
                </c:pt>
                <c:pt idx="8">
                  <c:v>1.6823577307070316E-2</c:v>
                </c:pt>
                <c:pt idx="9">
                  <c:v>0.11920283920435028</c:v>
                </c:pt>
                <c:pt idx="10">
                  <c:v>3.699124753201074E-4</c:v>
                </c:pt>
                <c:pt idx="11">
                  <c:v>8.3334810997446884E-2</c:v>
                </c:pt>
                <c:pt idx="12">
                  <c:v>6.6295276483532686E-2</c:v>
                </c:pt>
                <c:pt idx="13">
                  <c:v>5.0000999988932447E-2</c:v>
                </c:pt>
                <c:pt idx="14">
                  <c:v>7.311661341547899E-3</c:v>
                </c:pt>
                <c:pt idx="15">
                  <c:v>4.3821888078033409E-2</c:v>
                </c:pt>
                <c:pt idx="16">
                  <c:v>8.0134315158489882E-3</c:v>
                </c:pt>
                <c:pt idx="17">
                  <c:v>9.1591447117700907E-4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'15% Limit scenario'!$B$39</c15:sqref>
                  <c15:spPr xmlns:c15="http://schemas.microsoft.com/office/drawing/2012/chart">
                    <a:solidFill>
                      <a:schemeClr val="accent2">
                        <a:lumMod val="5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'15% Limit scenario'!$B$40</c15:sqref>
                  <c15:spPr xmlns:c15="http://schemas.microsoft.com/office/drawing/2012/chart">
                    <a:solidFill>
                      <a:schemeClr val="accent3">
                        <a:lumMod val="5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'15% Limit scenario'!$B$44</c15:sqref>
                  <c15:spPr xmlns:c15="http://schemas.microsoft.com/office/drawing/2012/chart"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A-A30C-4DCD-8F58-07810EF94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Scenario 2 Investment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95B-4D87-9CB1-F01E666B0F87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95B-4D87-9CB1-F01E666B0F87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95B-4D87-9CB1-F01E666B0F87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95B-4D87-9CB1-F01E666B0F87}"/>
              </c:ext>
            </c:extLst>
          </c:dPt>
          <c:dPt>
            <c:idx val="4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95B-4D87-9CB1-F01E666B0F87}"/>
              </c:ext>
            </c:extLst>
          </c:dPt>
          <c:dPt>
            <c:idx val="5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95B-4D87-9CB1-F01E666B0F87}"/>
              </c:ext>
            </c:extLst>
          </c:dPt>
          <c:dPt>
            <c:idx val="6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95B-4D87-9CB1-F01E666B0F87}"/>
              </c:ext>
            </c:extLst>
          </c:dPt>
          <c:dPt>
            <c:idx val="7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95B-4D87-9CB1-F01E666B0F87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95B-4D87-9CB1-F01E666B0F87}"/>
              </c:ext>
            </c:extLst>
          </c:dPt>
          <c:dPt>
            <c:idx val="9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95B-4D87-9CB1-F01E666B0F87}"/>
              </c:ext>
            </c:extLst>
          </c:dPt>
          <c:dLbls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95B-4D87-9CB1-F01E666B0F87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'20% Limit Scenario'!$E$8:$E$17</c:f>
              <c:strCache>
                <c:ptCount val="10"/>
                <c:pt idx="0">
                  <c:v>Consumer Cyclical</c:v>
                </c:pt>
                <c:pt idx="1">
                  <c:v>Commodities</c:v>
                </c:pt>
                <c:pt idx="2">
                  <c:v>Utilities</c:v>
                </c:pt>
                <c:pt idx="3">
                  <c:v>Energy</c:v>
                </c:pt>
                <c:pt idx="4">
                  <c:v>Financial Services</c:v>
                </c:pt>
                <c:pt idx="5">
                  <c:v>Consumer Base</c:v>
                </c:pt>
                <c:pt idx="6">
                  <c:v>Healthcare</c:v>
                </c:pt>
                <c:pt idx="7">
                  <c:v>Industrials</c:v>
                </c:pt>
                <c:pt idx="8">
                  <c:v>Real Estate</c:v>
                </c:pt>
                <c:pt idx="9">
                  <c:v>Technology</c:v>
                </c:pt>
              </c:strCache>
            </c:strRef>
          </c:cat>
          <c:val>
            <c:numRef>
              <c:f>'20% Limit Scenario'!$F$8:$F$17</c:f>
              <c:numCache>
                <c:formatCode>0.00%</c:formatCode>
                <c:ptCount val="10"/>
                <c:pt idx="0">
                  <c:v>5.073458298222721E-2</c:v>
                </c:pt>
                <c:pt idx="1">
                  <c:v>0.20000000145021976</c:v>
                </c:pt>
                <c:pt idx="2">
                  <c:v>1.2793588096327619E-2</c:v>
                </c:pt>
                <c:pt idx="3">
                  <c:v>0.16614854699250503</c:v>
                </c:pt>
                <c:pt idx="4">
                  <c:v>0.12062706840769162</c:v>
                </c:pt>
                <c:pt idx="5">
                  <c:v>0.1578829148280991</c:v>
                </c:pt>
                <c:pt idx="6">
                  <c:v>0.19999999964876319</c:v>
                </c:pt>
                <c:pt idx="7">
                  <c:v>2.7406585273462118E-2</c:v>
                </c:pt>
                <c:pt idx="8">
                  <c:v>0</c:v>
                </c:pt>
                <c:pt idx="9">
                  <c:v>6.4406710374488002E-2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95B-4D87-9CB1-F01E666B0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2 Allocations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013B-427E-993F-F10CC5CF30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EDA-4088-94B4-BA01A40F2C7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13B-427E-993F-F10CC5CF30E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DA-4088-94B4-BA01A40F2C7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EDA-4088-94B4-BA01A40F2C7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EDA-4088-94B4-BA01A40F2C7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803-40F3-969C-3C4B8A5BCFD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EDA-4088-94B4-BA01A40F2C7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803-40F3-969C-3C4B8A5BCFD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EDA-4088-94B4-BA01A40F2C7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803-40F3-969C-3C4B8A5BCFD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EDA-4088-94B4-BA01A40F2C7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013B-427E-993F-F10CC5CF30E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EDA-4088-94B4-BA01A40F2C7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EDA-4088-94B4-BA01A40F2C7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EDA-4088-94B4-BA01A40F2C7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EDA-4088-94B4-BA01A40F2C7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013B-427E-993F-F10CC5CF30E1}"/>
              </c:ext>
            </c:extLst>
          </c:dPt>
          <c:dLbls>
            <c:dLbl>
              <c:idx val="0"/>
              <c:layout>
                <c:manualLayout>
                  <c:x val="9.5558025322249621E-2"/>
                  <c:y val="-1.363326223998577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013B-427E-993F-F10CC5CF30E1}"/>
                </c:ext>
              </c:extLst>
            </c:dLbl>
            <c:dLbl>
              <c:idx val="1"/>
              <c:layout>
                <c:manualLayout>
                  <c:x val="0.1075027784875309"/>
                  <c:y val="2.18132195839772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EDA-4088-94B4-BA01A40F2C73}"/>
                </c:ext>
              </c:extLst>
            </c:dLbl>
            <c:dLbl>
              <c:idx val="2"/>
              <c:layout>
                <c:manualLayout>
                  <c:x val="7.1668518991687122E-2"/>
                  <c:y val="7.361961609592318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013B-427E-993F-F10CC5CF30E1}"/>
                </c:ext>
              </c:extLst>
            </c:dLbl>
            <c:dLbl>
              <c:idx val="12"/>
              <c:layout>
                <c:manualLayout>
                  <c:x val="-3.782505169005717E-2"/>
                  <c:y val="4.362643916795449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013B-427E-993F-F10CC5CF30E1}"/>
                </c:ext>
              </c:extLst>
            </c:dLbl>
            <c:dLbl>
              <c:idx val="13"/>
              <c:layout>
                <c:manualLayout>
                  <c:x val="-8.4256909381333928E-2"/>
                  <c:y val="2.018216614717138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EDA-4088-94B4-BA01A40F2C73}"/>
                </c:ext>
              </c:extLst>
            </c:dLbl>
            <c:dLbl>
              <c:idx val="14"/>
              <c:layout>
                <c:manualLayout>
                  <c:x val="-4.5788220466911313E-2"/>
                  <c:y val="2.7266524479971558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5EDA-4088-94B4-BA01A40F2C73}"/>
                </c:ext>
              </c:extLst>
            </c:dLbl>
            <c:dLbl>
              <c:idx val="15"/>
              <c:layout>
                <c:manualLayout>
                  <c:x val="-3.3843467301630098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EDA-4088-94B4-BA01A40F2C73}"/>
                </c:ext>
              </c:extLst>
            </c:dLbl>
            <c:dLbl>
              <c:idx val="17"/>
              <c:layout>
                <c:manualLayout>
                  <c:x val="3.9815843884270702E-2"/>
                  <c:y val="-5.4533048959943117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13B-427E-993F-F10CC5CF30E1}"/>
                </c:ext>
              </c:extLst>
            </c:dLbl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'20% Limit Scenario'!$A$8:$A$47</c15:sqref>
                  </c15:fullRef>
                </c:ext>
              </c:extLst>
              <c:f>('20% Limit Scenario'!$A$8:$A$9,'20% Limit Scenario'!$A$16:$A$19,'20% Limit Scenario'!$A$21:$A$22,'20% Limit Scenario'!$A$29:$A$31,'20% Limit Scenario'!$A$33:$A$34,'20% Limit Scenario'!$A$36,'20% Limit Scenario'!$A$41:$A$44)</c:f>
              <c:strCache>
                <c:ptCount val="18"/>
                <c:pt idx="0">
                  <c:v>SPOT</c:v>
                </c:pt>
                <c:pt idx="1">
                  <c:v>TKO</c:v>
                </c:pt>
                <c:pt idx="2">
                  <c:v>IAU</c:v>
                </c:pt>
                <c:pt idx="3">
                  <c:v>IBIT</c:v>
                </c:pt>
                <c:pt idx="4">
                  <c:v>VST</c:v>
                </c:pt>
                <c:pt idx="5">
                  <c:v>VIST</c:v>
                </c:pt>
                <c:pt idx="6">
                  <c:v>XOM</c:v>
                </c:pt>
                <c:pt idx="7">
                  <c:v>MA</c:v>
                </c:pt>
                <c:pt idx="8">
                  <c:v>KO</c:v>
                </c:pt>
                <c:pt idx="9">
                  <c:v>PM</c:v>
                </c:pt>
                <c:pt idx="10">
                  <c:v>VRTX</c:v>
                </c:pt>
                <c:pt idx="11">
                  <c:v>CPRX</c:v>
                </c:pt>
                <c:pt idx="12">
                  <c:v>OPCH</c:v>
                </c:pt>
                <c:pt idx="13">
                  <c:v>DE</c:v>
                </c:pt>
                <c:pt idx="14">
                  <c:v>PLTR</c:v>
                </c:pt>
                <c:pt idx="15">
                  <c:v>AVGO</c:v>
                </c:pt>
                <c:pt idx="16">
                  <c:v>NVDA</c:v>
                </c:pt>
                <c:pt idx="17">
                  <c:v>SNOW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'20% Limit Scenario'!$B$8:$B$47</c15:sqref>
                  </c15:fullRef>
                </c:ext>
              </c:extLst>
              <c:f>('20% Limit Scenario'!$B$8:$B$9,'20% Limit Scenario'!$B$16:$B$19,'20% Limit Scenario'!$B$21:$B$22,'20% Limit Scenario'!$B$29:$B$31,'20% Limit Scenario'!$B$33:$B$34,'20% Limit Scenario'!$B$36,'20% Limit Scenario'!$B$41:$B$44)</c:f>
              <c:numCache>
                <c:formatCode>0.00%</c:formatCode>
                <c:ptCount val="18"/>
                <c:pt idx="0">
                  <c:v>1.5933636687093328E-2</c:v>
                </c:pt>
                <c:pt idx="1">
                  <c:v>3.4800946295133882E-2</c:v>
                </c:pt>
                <c:pt idx="2">
                  <c:v>0.11259318009607443</c:v>
                </c:pt>
                <c:pt idx="3">
                  <c:v>8.7406821354145334E-2</c:v>
                </c:pt>
                <c:pt idx="4">
                  <c:v>1.2793588096327619E-2</c:v>
                </c:pt>
                <c:pt idx="5">
                  <c:v>7.7156691618312623E-2</c:v>
                </c:pt>
                <c:pt idx="6">
                  <c:v>8.8991855374192394E-2</c:v>
                </c:pt>
                <c:pt idx="7">
                  <c:v>0.12062706840769162</c:v>
                </c:pt>
                <c:pt idx="8">
                  <c:v>5.5486374796700259E-2</c:v>
                </c:pt>
                <c:pt idx="9">
                  <c:v>0.10239654003139884</c:v>
                </c:pt>
                <c:pt idx="10">
                  <c:v>6.197870988264572E-2</c:v>
                </c:pt>
                <c:pt idx="11">
                  <c:v>6.3328468275309746E-2</c:v>
                </c:pt>
                <c:pt idx="12">
                  <c:v>7.4692821490807706E-2</c:v>
                </c:pt>
                <c:pt idx="13">
                  <c:v>2.7406585273462118E-2</c:v>
                </c:pt>
                <c:pt idx="14">
                  <c:v>1.1670394438198254E-2</c:v>
                </c:pt>
                <c:pt idx="15">
                  <c:v>3.6716860101570728E-2</c:v>
                </c:pt>
                <c:pt idx="16">
                  <c:v>7.9679225797981579E-3</c:v>
                </c:pt>
                <c:pt idx="17">
                  <c:v>8.0515332549208583E-3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'20% Limit Scenario'!$B$39</c15:sqref>
                  <c15:spPr xmlns:c15="http://schemas.microsoft.com/office/drawing/2012/chart">
                    <a:solidFill>
                      <a:schemeClr val="accent2">
                        <a:lumMod val="5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  <c15:dLbl>
                    <c:idx val="13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25-CB68-804F-9DA7-34E53E605109}"/>
                      </c:ext>
                    </c:extLst>
                  </c15:dLbl>
                </c15:categoryFilterException>
                <c15:categoryFilterException>
                  <c15:sqref>'20% Limit Scenario'!$B$40</c15:sqref>
                  <c15:spPr xmlns:c15="http://schemas.microsoft.com/office/drawing/2012/chart">
                    <a:solidFill>
                      <a:schemeClr val="accent3">
                        <a:lumMod val="5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  <c15:dLbl>
                    <c:idx val="13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27-CB68-804F-9DA7-34E53E605109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A-5EDA-4088-94B4-BA01A40F2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Scenario 3 Investment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887-444A-B7CE-485BE9F37E27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887-444A-B7CE-485BE9F37E27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887-444A-B7CE-485BE9F37E27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887-444A-B7CE-485BE9F37E27}"/>
              </c:ext>
            </c:extLst>
          </c:dPt>
          <c:dPt>
            <c:idx val="4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887-444A-B7CE-485BE9F37E27}"/>
              </c:ext>
            </c:extLst>
          </c:dPt>
          <c:dPt>
            <c:idx val="5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887-444A-B7CE-485BE9F37E27}"/>
              </c:ext>
            </c:extLst>
          </c:dPt>
          <c:dPt>
            <c:idx val="6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887-444A-B7CE-485BE9F37E27}"/>
              </c:ext>
            </c:extLst>
          </c:dPt>
          <c:dPt>
            <c:idx val="7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887-444A-B7CE-485BE9F37E27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887-444A-B7CE-485BE9F37E27}"/>
              </c:ext>
            </c:extLst>
          </c:dPt>
          <c:dPt>
            <c:idx val="9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887-444A-B7CE-485BE9F37E27}"/>
              </c:ext>
            </c:extLst>
          </c:dPt>
          <c:dLbls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887-444A-B7CE-485BE9F37E27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'No Limit Scenario'!$E$8:$E$17</c:f>
              <c:strCache>
                <c:ptCount val="10"/>
                <c:pt idx="0">
                  <c:v>Consumer Cyclical</c:v>
                </c:pt>
                <c:pt idx="1">
                  <c:v>Commodities</c:v>
                </c:pt>
                <c:pt idx="2">
                  <c:v>Utilities</c:v>
                </c:pt>
                <c:pt idx="3">
                  <c:v>Energy</c:v>
                </c:pt>
                <c:pt idx="4">
                  <c:v>Financial Services</c:v>
                </c:pt>
                <c:pt idx="5">
                  <c:v>Consumer Base</c:v>
                </c:pt>
                <c:pt idx="6">
                  <c:v>Healthcare</c:v>
                </c:pt>
                <c:pt idx="7">
                  <c:v>Industrials</c:v>
                </c:pt>
                <c:pt idx="8">
                  <c:v>Real Estate</c:v>
                </c:pt>
                <c:pt idx="9">
                  <c:v>Technology</c:v>
                </c:pt>
              </c:strCache>
            </c:strRef>
          </c:cat>
          <c:val>
            <c:numRef>
              <c:f>'No Limit Scenario'!$F$8:$F$17</c:f>
              <c:numCache>
                <c:formatCode>0.00%</c:formatCode>
                <c:ptCount val="10"/>
                <c:pt idx="0">
                  <c:v>5.3946864364542019E-2</c:v>
                </c:pt>
                <c:pt idx="1">
                  <c:v>0.12765228056473232</c:v>
                </c:pt>
                <c:pt idx="2">
                  <c:v>1.2174183862078842E-2</c:v>
                </c:pt>
                <c:pt idx="3">
                  <c:v>0.11048411745379588</c:v>
                </c:pt>
                <c:pt idx="4">
                  <c:v>3.0256291250574986E-2</c:v>
                </c:pt>
                <c:pt idx="5">
                  <c:v>9.9295076711120644E-2</c:v>
                </c:pt>
                <c:pt idx="6">
                  <c:v>0.45746370761258021</c:v>
                </c:pt>
                <c:pt idx="7">
                  <c:v>1.9103990001821353E-2</c:v>
                </c:pt>
                <c:pt idx="8">
                  <c:v>0</c:v>
                </c:pt>
                <c:pt idx="9">
                  <c:v>8.9623526632687009E-2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887-444A-B7CE-485BE9F37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3 Allocations</a:t>
            </a:r>
          </a:p>
        </c:rich>
      </c:tx>
      <c:layout>
        <c:manualLayout>
          <c:xMode val="edge"/>
          <c:yMode val="edge"/>
          <c:x val="0.39970151735276771"/>
          <c:y val="1.68598506111032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A186-46CF-9B4E-EEB1ACF75D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D5B-474A-ABB0-0F3A89B34D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A186-46CF-9B4E-EEB1ACF75D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D5B-474A-ABB0-0F3A89B34D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D5B-474A-ABB0-0F3A89B34D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2D-49F5-BCB6-29870C16ED2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D5B-474A-ABB0-0F3A89B34D4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D5B-474A-ABB0-0F3A89B34D4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B2D-49F5-BCB6-29870C16ED2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D5B-474A-ABB0-0F3A89B34D4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B2D-49F5-BCB6-29870C16ED2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D5B-474A-ABB0-0F3A89B34D4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D5B-474A-ABB0-0F3A89B34D4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D5B-474A-ABB0-0F3A89B34D4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D5B-474A-ABB0-0F3A89B34D4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A186-46CF-9B4E-EEB1ACF75DE0}"/>
              </c:ext>
            </c:extLst>
          </c:dPt>
          <c:dLbls>
            <c:dLbl>
              <c:idx val="0"/>
              <c:layout>
                <c:manualLayout>
                  <c:x val="9.4265491209804805E-2"/>
                  <c:y val="-5.6199502037010823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A186-46CF-9B4E-EEB1ACF75DE0}"/>
                </c:ext>
              </c:extLst>
            </c:dLbl>
            <c:dLbl>
              <c:idx val="1"/>
              <c:layout>
                <c:manualLayout>
                  <c:x val="9.8455068596907239E-2"/>
                  <c:y val="2.528977591665479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5B-474A-ABB0-0F3A89B34D48}"/>
                </c:ext>
              </c:extLst>
            </c:dLbl>
            <c:dLbl>
              <c:idx val="2"/>
              <c:layout>
                <c:manualLayout>
                  <c:x val="4.6085351258126635E-2"/>
                  <c:y val="5.338952693516015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A186-46CF-9B4E-EEB1ACF75DE0}"/>
                </c:ext>
              </c:extLst>
            </c:dLbl>
            <c:dLbl>
              <c:idx val="11"/>
              <c:layout>
                <c:manualLayout>
                  <c:x val="-6.4938449500087744E-2"/>
                  <c:y val="3.37197012222063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D5B-474A-ABB0-0F3A89B34D48}"/>
                </c:ext>
              </c:extLst>
            </c:dLbl>
            <c:dLbl>
              <c:idx val="12"/>
              <c:layout>
                <c:manualLayout>
                  <c:x val="-3.5611407790370739E-2"/>
                  <c:y val="2.8099751018505347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D5B-474A-ABB0-0F3A89B34D48}"/>
                </c:ext>
              </c:extLst>
            </c:dLbl>
            <c:dLbl>
              <c:idx val="15"/>
              <c:layout>
                <c:manualLayout>
                  <c:x val="4.1895773871024354E-2"/>
                  <c:y val="-8.4299253055516166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A186-46CF-9B4E-EEB1ACF75DE0}"/>
                </c:ext>
              </c:extLst>
            </c:dLbl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'No Limit Scenario'!$A$8:$A$47</c15:sqref>
                  </c15:fullRef>
                </c:ext>
              </c:extLst>
              <c:f>('No Limit Scenario'!$A$8:$A$9,'No Limit Scenario'!$A$16,'No Limit Scenario'!$A$18:$A$19,'No Limit Scenario'!$A$21:$A$22,'No Limit Scenario'!$A$30:$A$31,'No Limit Scenario'!$A$33:$A$34,'No Limit Scenario'!$A$36,'No Limit Scenario'!$A$41:$A$44)</c:f>
              <c:strCache>
                <c:ptCount val="16"/>
                <c:pt idx="0">
                  <c:v>SPOT</c:v>
                </c:pt>
                <c:pt idx="1">
                  <c:v>TKO</c:v>
                </c:pt>
                <c:pt idx="2">
                  <c:v>IAU</c:v>
                </c:pt>
                <c:pt idx="3">
                  <c:v>VST</c:v>
                </c:pt>
                <c:pt idx="4">
                  <c:v>VIST</c:v>
                </c:pt>
                <c:pt idx="5">
                  <c:v>XOM</c:v>
                </c:pt>
                <c:pt idx="6">
                  <c:v>MA</c:v>
                </c:pt>
                <c:pt idx="7">
                  <c:v>PM</c:v>
                </c:pt>
                <c:pt idx="8">
                  <c:v>VRTX</c:v>
                </c:pt>
                <c:pt idx="9">
                  <c:v>CPRX</c:v>
                </c:pt>
                <c:pt idx="10">
                  <c:v>OPCH</c:v>
                </c:pt>
                <c:pt idx="11">
                  <c:v>DE</c:v>
                </c:pt>
                <c:pt idx="12">
                  <c:v>PLTR</c:v>
                </c:pt>
                <c:pt idx="13">
                  <c:v>AVGO</c:v>
                </c:pt>
                <c:pt idx="14">
                  <c:v>NVDA</c:v>
                </c:pt>
                <c:pt idx="15">
                  <c:v>SNOW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'No Limit Scenario'!$B$8:$B$47</c15:sqref>
                  </c15:fullRef>
                </c:ext>
              </c:extLst>
              <c:f>('No Limit Scenario'!$B$8:$B$9,'No Limit Scenario'!$B$16,'No Limit Scenario'!$B$18:$B$19,'No Limit Scenario'!$B$21:$B$22,'No Limit Scenario'!$B$30:$B$31,'No Limit Scenario'!$B$33:$B$34,'No Limit Scenario'!$B$36,'No Limit Scenario'!$B$41:$B$44)</c:f>
              <c:numCache>
                <c:formatCode>0.00%</c:formatCode>
                <c:ptCount val="16"/>
                <c:pt idx="0">
                  <c:v>1.9855631767626294E-2</c:v>
                </c:pt>
                <c:pt idx="1">
                  <c:v>3.4091232596915724E-2</c:v>
                </c:pt>
                <c:pt idx="2">
                  <c:v>0.12765228056473232</c:v>
                </c:pt>
                <c:pt idx="3">
                  <c:v>1.2174183862078842E-2</c:v>
                </c:pt>
                <c:pt idx="4">
                  <c:v>6.9517629953749729E-2</c:v>
                </c:pt>
                <c:pt idx="5">
                  <c:v>4.0966487500046153E-2</c:v>
                </c:pt>
                <c:pt idx="6">
                  <c:v>3.0256291250574986E-2</c:v>
                </c:pt>
                <c:pt idx="7">
                  <c:v>9.9295076711120644E-2</c:v>
                </c:pt>
                <c:pt idx="8">
                  <c:v>0.24082827883260127</c:v>
                </c:pt>
                <c:pt idx="9">
                  <c:v>7.5838881111572165E-2</c:v>
                </c:pt>
                <c:pt idx="10">
                  <c:v>0.14079654766840677</c:v>
                </c:pt>
                <c:pt idx="11">
                  <c:v>1.9103990001821353E-2</c:v>
                </c:pt>
                <c:pt idx="12">
                  <c:v>1.7336479883857205E-2</c:v>
                </c:pt>
                <c:pt idx="13">
                  <c:v>4.2849786985229926E-2</c:v>
                </c:pt>
                <c:pt idx="14">
                  <c:v>1.5863179854238772E-2</c:v>
                </c:pt>
                <c:pt idx="15">
                  <c:v>1.3574079909361098E-2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'No Limit Scenario'!$B$17</c15:sqref>
                  <c15:spPr xmlns:c15="http://schemas.microsoft.com/office/drawing/2012/chart"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'No Limit Scenario'!$B$39</c15:sqref>
                  <c15:spPr xmlns:c15="http://schemas.microsoft.com/office/drawing/2012/chart">
                    <a:solidFill>
                      <a:schemeClr val="accent2">
                        <a:lumMod val="5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'No Limit Scenario'!$B$40</c15:sqref>
                  <c15:spPr xmlns:c15="http://schemas.microsoft.com/office/drawing/2012/chart">
                    <a:solidFill>
                      <a:schemeClr val="accent3">
                        <a:lumMod val="5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  <c15:dLbl>
                    <c:idx val="11"/>
                    <c:layout>
                      <c:manualLayout>
                        <c:x val="-2.2172472559718621E-2"/>
                        <c:y val="8.3594538841182484E-3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25-CFD3-1747-8EDF-74E6D2170EB0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A-0D5B-474A-ABB0-0F3A89B34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4355</xdr:colOff>
      <xdr:row>2</xdr:row>
      <xdr:rowOff>26127</xdr:rowOff>
    </xdr:from>
    <xdr:to>
      <xdr:col>22</xdr:col>
      <xdr:colOff>23405</xdr:colOff>
      <xdr:row>28</xdr:row>
      <xdr:rowOff>48987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B7AAE6A4-FFD7-209A-E5F6-4F610C272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533401</xdr:colOff>
      <xdr:row>29</xdr:row>
      <xdr:rowOff>20683</xdr:rowOff>
    </xdr:from>
    <xdr:to>
      <xdr:col>22</xdr:col>
      <xdr:colOff>638447</xdr:colOff>
      <xdr:row>51</xdr:row>
      <xdr:rowOff>70757</xdr:rowOff>
    </xdr:to>
    <xdr:graphicFrame macro="">
      <xdr:nvGraphicFramePr>
        <xdr:cNvPr id="66" name="Chart 2">
          <a:extLst>
            <a:ext uri="{FF2B5EF4-FFF2-40B4-BE49-F238E27FC236}">
              <a16:creationId xmlns:a16="http://schemas.microsoft.com/office/drawing/2014/main" id="{EF0EC230-D425-D9AA-95E2-91DE8BC6E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628650</xdr:colOff>
      <xdr:row>4</xdr:row>
      <xdr:rowOff>3174</xdr:rowOff>
    </xdr:from>
    <xdr:to>
      <xdr:col>24</xdr:col>
      <xdr:colOff>292100</xdr:colOff>
      <xdr:row>30</xdr:row>
      <xdr:rowOff>76199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B26AAE87-1A70-2A07-C881-53A96A1E4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82550</xdr:colOff>
      <xdr:row>32</xdr:row>
      <xdr:rowOff>15874</xdr:rowOff>
    </xdr:from>
    <xdr:to>
      <xdr:col>25</xdr:col>
      <xdr:colOff>450850</xdr:colOff>
      <xdr:row>54</xdr:row>
      <xdr:rowOff>6349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82BCAAFE-8C49-117C-DFAB-C711E4DB6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31</xdr:row>
      <xdr:rowOff>133350</xdr:rowOff>
    </xdr:from>
    <xdr:to>
      <xdr:col>8</xdr:col>
      <xdr:colOff>1071561</xdr:colOff>
      <xdr:row>52</xdr:row>
      <xdr:rowOff>157163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9443D6B0-22F8-8B92-0ADF-55DBF6F98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192880</xdr:colOff>
      <xdr:row>55</xdr:row>
      <xdr:rowOff>104774</xdr:rowOff>
    </xdr:from>
    <xdr:to>
      <xdr:col>9</xdr:col>
      <xdr:colOff>4762</xdr:colOff>
      <xdr:row>79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6D3A1E-5E63-ECFA-4377-5AAB0C35C5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180974</xdr:colOff>
      <xdr:row>29</xdr:row>
      <xdr:rowOff>57150</xdr:rowOff>
    </xdr:from>
    <xdr:to>
      <xdr:col>7</xdr:col>
      <xdr:colOff>304800</xdr:colOff>
      <xdr:row>52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664452-ECC7-408C-BA91-A0FCAAD2C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726281</xdr:colOff>
      <xdr:row>53</xdr:row>
      <xdr:rowOff>104774</xdr:rowOff>
    </xdr:from>
    <xdr:to>
      <xdr:col>9</xdr:col>
      <xdr:colOff>4762</xdr:colOff>
      <xdr:row>82</xdr:row>
      <xdr:rowOff>107156</xdr:rowOff>
    </xdr:to>
    <xdr:graphicFrame macro="">
      <xdr:nvGraphicFramePr>
        <xdr:cNvPr id="27" name="Chart 2">
          <a:extLst>
            <a:ext uri="{FF2B5EF4-FFF2-40B4-BE49-F238E27FC236}">
              <a16:creationId xmlns:a16="http://schemas.microsoft.com/office/drawing/2014/main" id="{3AA6EA9B-39D6-4ADE-90DB-63B171272D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76197</xdr:colOff>
      <xdr:row>29</xdr:row>
      <xdr:rowOff>133349</xdr:rowOff>
    </xdr:from>
    <xdr:to>
      <xdr:col>7</xdr:col>
      <xdr:colOff>38097</xdr:colOff>
      <xdr:row>52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38F013-7118-45BC-A1D6-6991EB920B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1135855</xdr:colOff>
      <xdr:row>52</xdr:row>
      <xdr:rowOff>147637</xdr:rowOff>
    </xdr:from>
    <xdr:to>
      <xdr:col>8</xdr:col>
      <xdr:colOff>92868</xdr:colOff>
      <xdr:row>77</xdr:row>
      <xdr:rowOff>52388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4E1C27-A926-4A2B-8D96-9426BA19A0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190499</xdr:colOff>
      <xdr:row>29</xdr:row>
      <xdr:rowOff>85725</xdr:rowOff>
    </xdr:from>
    <xdr:to>
      <xdr:col>7</xdr:col>
      <xdr:colOff>714375</xdr:colOff>
      <xdr:row>52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C81DBA-C49E-4551-80D0-0F64D436A9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192880</xdr:colOff>
      <xdr:row>53</xdr:row>
      <xdr:rowOff>104774</xdr:rowOff>
    </xdr:from>
    <xdr:to>
      <xdr:col>9</xdr:col>
      <xdr:colOff>4762</xdr:colOff>
      <xdr:row>77</xdr:row>
      <xdr:rowOff>52387</xdr:rowOff>
    </xdr:to>
    <xdr:graphicFrame macro="">
      <xdr:nvGraphicFramePr>
        <xdr:cNvPr id="11" name="Chart 2">
          <a:extLst>
            <a:ext uri="{FF2B5EF4-FFF2-40B4-BE49-F238E27FC236}">
              <a16:creationId xmlns:a16="http://schemas.microsoft.com/office/drawing/2014/main" id="{58777EDF-13A8-4627-A163-04B966C9D8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aquin moreano" refreshedDate="45770.58957974537" createdVersion="8" refreshedVersion="8" minRefreshableVersion="3" recordCount="1257" xr:uid="{AC1BDF01-9E8B-436A-87F4-61E173B1DC7F}">
  <cacheSource type="worksheet">
    <worksheetSource name="Table1"/>
  </cacheSource>
  <cacheFields count="44">
    <cacheField name="Date" numFmtId="14">
      <sharedItems containsSemiMixedTypes="0" containsNonDate="0" containsDate="1" containsString="0" minDate="2020-04-21T00:00:00" maxDate="2025-04-22T00:00:00" count="1257">
        <d v="2020-04-21T00:00:00"/>
        <d v="2020-04-22T00:00:00"/>
        <d v="2020-04-23T00:00:00"/>
        <d v="2020-04-24T00:00:00"/>
        <d v="2020-04-27T00:00:00"/>
        <d v="2020-04-28T00:00:00"/>
        <d v="2020-04-29T00:00:00"/>
        <d v="2020-04-30T00:00:00"/>
        <d v="2020-05-01T00:00:00"/>
        <d v="2020-05-04T00:00:00"/>
        <d v="2020-05-05T00:00:00"/>
        <d v="2020-05-06T00:00:00"/>
        <d v="2020-05-07T00:00:00"/>
        <d v="2020-05-08T00:00:00"/>
        <d v="2020-05-11T00:00:00"/>
        <d v="2020-05-12T00:00:00"/>
        <d v="2020-05-13T00:00:00"/>
        <d v="2020-05-14T00:00:00"/>
        <d v="2020-05-15T00:00:00"/>
        <d v="2020-05-18T00:00:00"/>
        <d v="2020-05-19T00:00:00"/>
        <d v="2020-05-20T00:00:00"/>
        <d v="2020-05-21T00:00:00"/>
        <d v="2020-05-22T00:00:00"/>
        <d v="2020-05-26T00:00:00"/>
        <d v="2020-05-27T00:00:00"/>
        <d v="2020-05-28T00:00:00"/>
        <d v="2020-05-29T00:00:00"/>
        <d v="2020-06-01T00:00:00"/>
        <d v="2020-06-02T00:00:00"/>
        <d v="2020-06-03T00:00:00"/>
        <d v="2020-06-04T00:00:00"/>
        <d v="2020-06-05T00:00:00"/>
        <d v="2020-06-08T00:00:00"/>
        <d v="2020-06-09T00:00:00"/>
        <d v="2020-06-10T00:00:00"/>
        <d v="2020-06-11T00:00:00"/>
        <d v="2020-06-12T00:00:00"/>
        <d v="2020-06-15T00:00:00"/>
        <d v="2020-06-16T00:00:00"/>
        <d v="2020-06-17T00:00:00"/>
        <d v="2020-06-18T00:00:00"/>
        <d v="2020-06-19T00:00:00"/>
        <d v="2020-06-22T00:00:00"/>
        <d v="2020-06-23T00:00:00"/>
        <d v="2020-06-24T00:00:00"/>
        <d v="2020-06-25T00:00:00"/>
        <d v="2020-06-26T00:00:00"/>
        <d v="2020-06-29T00:00:00"/>
        <d v="2020-06-30T00:00:00"/>
        <d v="2020-07-01T00:00:00"/>
        <d v="2020-07-02T00:00:00"/>
        <d v="2020-07-06T00:00:00"/>
        <d v="2020-07-07T00:00:00"/>
        <d v="2020-07-08T00:00:00"/>
        <d v="2020-07-09T00:00:00"/>
        <d v="2020-07-10T00:00:00"/>
        <d v="2020-07-13T00:00:00"/>
        <d v="2020-07-14T00:00:00"/>
        <d v="2020-07-15T00:00:00"/>
        <d v="2020-07-16T00:00:00"/>
        <d v="2020-07-17T00:00:00"/>
        <d v="2020-07-20T00:00:00"/>
        <d v="2020-07-21T00:00:00"/>
        <d v="2020-07-22T00:00:00"/>
        <d v="2020-07-23T00:00:00"/>
        <d v="2020-07-24T00:00:00"/>
        <d v="2020-07-27T00:00:00"/>
        <d v="2020-07-28T00:00:00"/>
        <d v="2020-07-29T00:00:00"/>
        <d v="2020-07-30T00:00:00"/>
        <d v="2020-07-31T00:00:00"/>
        <d v="2020-08-03T00:00:00"/>
        <d v="2020-08-04T00:00:00"/>
        <d v="2020-08-05T00:00:00"/>
        <d v="2020-08-06T00:00:00"/>
        <d v="2020-08-07T00:00:00"/>
        <d v="2020-08-10T00:00:00"/>
        <d v="2020-08-11T00:00:00"/>
        <d v="2020-08-12T00:00:00"/>
        <d v="2020-08-13T00:00:00"/>
        <d v="2020-08-14T00:00:00"/>
        <d v="2020-08-17T00:00:00"/>
        <d v="2020-08-18T00:00:00"/>
        <d v="2020-08-19T00:00:00"/>
        <d v="2020-08-20T00:00:00"/>
        <d v="2020-08-21T00:00:00"/>
        <d v="2020-08-24T00:00:00"/>
        <d v="2020-08-25T00:00:00"/>
        <d v="2020-08-26T00:00:00"/>
        <d v="2020-08-27T00:00:00"/>
        <d v="2020-08-28T00:00:00"/>
        <d v="2020-08-31T00:00:00"/>
        <d v="2020-09-01T00:00:00"/>
        <d v="2020-09-02T00:00:00"/>
        <d v="2020-09-03T00:00:00"/>
        <d v="2020-09-04T00:00:00"/>
        <d v="2020-09-08T00:00:00"/>
        <d v="2020-09-09T00:00:00"/>
        <d v="2020-09-10T00:00:00"/>
        <d v="2020-09-11T00:00:00"/>
        <d v="2020-09-14T00:00:00"/>
        <d v="2020-09-15T00:00:00"/>
        <d v="2020-09-16T00:00:00"/>
        <d v="2020-09-17T00:00:00"/>
        <d v="2020-09-18T00:00:00"/>
        <d v="2020-09-21T00:00:00"/>
        <d v="2020-09-22T00:00:00"/>
        <d v="2020-09-23T00:00:00"/>
        <d v="2020-09-24T00:00:00"/>
        <d v="2020-09-25T00:00:00"/>
        <d v="2020-09-28T00:00:00"/>
        <d v="2020-09-29T00:00:00"/>
        <d v="2020-09-30T00:00:00"/>
        <d v="2020-10-01T00:00:00"/>
        <d v="2020-10-02T00:00:00"/>
        <d v="2020-10-05T00:00:00"/>
        <d v="2020-10-06T00:00:00"/>
        <d v="2020-10-07T00:00:00"/>
        <d v="2020-10-08T00:00:00"/>
        <d v="2020-10-09T00:00:00"/>
        <d v="2020-10-12T00:00:00"/>
        <d v="2020-10-13T00:00:00"/>
        <d v="2020-10-14T00:00:00"/>
        <d v="2020-10-15T00:00:00"/>
        <d v="2020-10-16T00:00:00"/>
        <d v="2020-10-19T00:00:00"/>
        <d v="2020-10-20T00:00:00"/>
        <d v="2020-10-21T00:00:00"/>
        <d v="2020-10-22T00:00:00"/>
        <d v="2020-10-23T00:00:00"/>
        <d v="2020-10-26T00:00:00"/>
        <d v="2020-10-27T00:00:00"/>
        <d v="2020-10-28T00:00:00"/>
        <d v="2020-10-29T00:00:00"/>
        <d v="2020-10-30T00:00:00"/>
        <d v="2020-11-02T00:00:00"/>
        <d v="2020-11-03T00:00:00"/>
        <d v="2020-11-04T00:00:00"/>
        <d v="2020-11-05T00:00:00"/>
        <d v="2020-11-06T00:00:00"/>
        <d v="2020-11-09T00:00:00"/>
        <d v="2020-11-10T00:00:00"/>
        <d v="2020-11-11T00:00:00"/>
        <d v="2020-11-12T00:00:00"/>
        <d v="2020-11-13T00:00:00"/>
        <d v="2020-11-16T00:00:00"/>
        <d v="2020-11-17T00:00:00"/>
        <d v="2020-11-18T00:00:00"/>
        <d v="2020-11-19T00:00:00"/>
        <d v="2020-11-20T00:00:00"/>
        <d v="2020-11-23T00:00:00"/>
        <d v="2020-11-24T00:00:00"/>
        <d v="2020-11-25T00:00:00"/>
        <d v="2020-11-27T00:00:00"/>
        <d v="2020-11-30T00:00:00"/>
        <d v="2020-12-01T00:00:00"/>
        <d v="2020-12-02T00:00:00"/>
        <d v="2020-12-03T00:00:00"/>
        <d v="2020-12-04T00:00:00"/>
        <d v="2020-12-07T00:00:00"/>
        <d v="2020-12-08T00:00:00"/>
        <d v="2020-12-09T00:00:00"/>
        <d v="2020-12-10T00:00:00"/>
        <d v="2020-12-11T00:00:00"/>
        <d v="2020-12-14T00:00:00"/>
        <d v="2020-12-15T00:00:00"/>
        <d v="2020-12-16T00:00:00"/>
        <d v="2020-12-17T00:00:00"/>
        <d v="2020-12-18T00:00:00"/>
        <d v="2020-12-21T00:00:00"/>
        <d v="2020-12-22T00:00:00"/>
        <d v="2020-12-23T00:00:00"/>
        <d v="2020-12-24T00:00:00"/>
        <d v="2020-12-28T00:00:00"/>
        <d v="2020-12-29T00:00:00"/>
        <d v="2020-12-30T00:00:00"/>
        <d v="2020-12-31T00:00:00"/>
        <d v="2021-01-04T00:00:00"/>
        <d v="2021-01-05T00:00:00"/>
        <d v="2021-01-06T00:00:00"/>
        <d v="2021-01-07T00:00:00"/>
        <d v="2021-01-08T00:00:00"/>
        <d v="2021-01-11T00:00:00"/>
        <d v="2021-01-12T00:00:00"/>
        <d v="2021-01-13T00:00:00"/>
        <d v="2021-01-14T00:00:00"/>
        <d v="2021-01-15T00:00:00"/>
        <d v="2021-01-19T00:00:00"/>
        <d v="2021-01-20T00:00:00"/>
        <d v="2021-01-21T00:00:00"/>
        <d v="2021-01-22T00:00:00"/>
        <d v="2021-01-25T00:00:00"/>
        <d v="2021-01-26T00:00:00"/>
        <d v="2021-01-27T00:00:00"/>
        <d v="2021-01-28T00:00:00"/>
        <d v="2021-01-29T00:00:00"/>
        <d v="2021-02-01T00:00:00"/>
        <d v="2021-02-02T00:00:00"/>
        <d v="2021-02-03T00:00:00"/>
        <d v="2021-02-04T00:00:00"/>
        <d v="2021-02-05T00:00:00"/>
        <d v="2021-02-08T00:00:00"/>
        <d v="2021-02-09T00:00:00"/>
        <d v="2021-02-10T00:00:00"/>
        <d v="2021-02-11T00:00:00"/>
        <d v="2021-02-12T00:00:00"/>
        <d v="2021-02-16T00:00:00"/>
        <d v="2021-02-17T00:00:00"/>
        <d v="2021-02-18T00:00:00"/>
        <d v="2021-02-19T00:00:00"/>
        <d v="2021-02-22T00:00:00"/>
        <d v="2021-02-23T00:00:00"/>
        <d v="2021-02-24T00:00:00"/>
        <d v="2021-02-25T00:00:00"/>
        <d v="2021-02-26T00:00:00"/>
        <d v="2021-03-01T00:00:00"/>
        <d v="2021-03-02T00:00:00"/>
        <d v="2021-03-03T00:00:00"/>
        <d v="2021-03-04T00:00:00"/>
        <d v="2021-03-05T00:00:00"/>
        <d v="2021-03-08T00:00:00"/>
        <d v="2021-03-09T00:00:00"/>
        <d v="2021-03-10T00:00:00"/>
        <d v="2021-03-11T00:00:00"/>
        <d v="2021-03-12T00:00:00"/>
        <d v="2021-03-15T00:00:00"/>
        <d v="2021-03-16T00:00:00"/>
        <d v="2021-03-17T00:00:00"/>
        <d v="2021-03-18T00:00:00"/>
        <d v="2021-03-19T00:00:00"/>
        <d v="2021-03-22T00:00:00"/>
        <d v="2021-03-23T00:00:00"/>
        <d v="2021-03-24T00:00:00"/>
        <d v="2021-03-25T00:00:00"/>
        <d v="2021-03-26T00:00:00"/>
        <d v="2021-03-29T00:00:00"/>
        <d v="2021-03-30T00:00:00"/>
        <d v="2021-03-31T00:00:00"/>
        <d v="2021-04-01T00:00:00"/>
        <d v="2021-04-05T00:00:00"/>
        <d v="2021-04-06T00:00:00"/>
        <d v="2021-04-07T00:00:00"/>
        <d v="2021-04-08T00:00:00"/>
        <d v="2021-04-09T00:00:00"/>
        <d v="2021-04-12T00:00:00"/>
        <d v="2021-04-13T00:00:00"/>
        <d v="2021-04-14T00:00:00"/>
        <d v="2021-04-15T00:00:00"/>
        <d v="2021-04-16T00:00:00"/>
        <d v="2021-04-19T00:00:00"/>
        <d v="2021-04-20T00:00:00"/>
        <d v="2021-04-21T00:00:00"/>
        <d v="2021-04-22T00:00:00"/>
        <d v="2021-04-23T00:00:00"/>
        <d v="2021-04-26T00:00:00"/>
        <d v="2021-04-27T00:00:00"/>
        <d v="2021-04-28T00:00:00"/>
        <d v="2021-04-29T00:00:00"/>
        <d v="2021-04-30T00:00:00"/>
        <d v="2021-05-03T00:00:00"/>
        <d v="2021-05-04T00:00:00"/>
        <d v="2021-05-05T00:00:00"/>
        <d v="2021-05-06T00:00:00"/>
        <d v="2021-05-07T00:00:00"/>
        <d v="2021-05-10T00:00:00"/>
        <d v="2021-05-11T00:00:00"/>
        <d v="2021-05-12T00:00:00"/>
        <d v="2021-05-13T00:00:00"/>
        <d v="2021-05-14T00:00:00"/>
        <d v="2021-05-17T00:00:00"/>
        <d v="2021-05-18T00:00:00"/>
        <d v="2021-05-19T00:00:00"/>
        <d v="2021-05-20T00:00:00"/>
        <d v="2021-05-21T00:00:00"/>
        <d v="2021-05-24T00:00:00"/>
        <d v="2021-05-25T00:00:00"/>
        <d v="2021-05-26T00:00:00"/>
        <d v="2021-05-27T00:00:00"/>
        <d v="2021-05-28T00:00:00"/>
        <d v="2021-06-01T00:00:00"/>
        <d v="2021-06-02T00:00:00"/>
        <d v="2021-06-03T00:00:00"/>
        <d v="2021-06-04T00:00:00"/>
        <d v="2021-06-07T00:00:00"/>
        <d v="2021-06-08T00:00:00"/>
        <d v="2021-06-09T00:00:00"/>
        <d v="2021-06-10T00:00:00"/>
        <d v="2021-06-11T00:00:00"/>
        <d v="2021-06-14T00:00:00"/>
        <d v="2021-06-15T00:00:00"/>
        <d v="2021-06-16T00:00:00"/>
        <d v="2021-06-17T00:00:00"/>
        <d v="2021-06-18T00:00:00"/>
        <d v="2021-06-21T00:00:00"/>
        <d v="2021-06-22T00:00:00"/>
        <d v="2021-06-23T00:00:00"/>
        <d v="2021-06-24T00:00:00"/>
        <d v="2021-06-25T00:00:00"/>
        <d v="2021-06-28T00:00:00"/>
        <d v="2021-06-29T00:00:00"/>
        <d v="2021-06-30T00:00:00"/>
        <d v="2021-07-01T00:00:00"/>
        <d v="2021-07-02T00:00:00"/>
        <d v="2021-07-06T00:00:00"/>
        <d v="2021-07-07T00:00:00"/>
        <d v="2021-07-08T00:00:00"/>
        <d v="2021-07-09T00:00:00"/>
        <d v="2021-07-12T00:00:00"/>
        <d v="2021-07-13T00:00:00"/>
        <d v="2021-07-14T00:00:00"/>
        <d v="2021-07-15T00:00:00"/>
        <d v="2021-07-16T00:00:00"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7-29T00:00:00"/>
        <d v="2021-07-30T00:00:00"/>
        <d v="2021-08-02T00:00:00"/>
        <d v="2021-08-03T00:00:00"/>
        <d v="2021-08-04T00:00:00"/>
        <d v="2021-08-05T00:00:00"/>
        <d v="2021-08-06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7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  <d v="2021-10-04T00:00:00"/>
        <d v="2021-10-05T00:00:00"/>
        <d v="2021-10-06T00:00:00"/>
        <d v="2021-10-07T00:00:00"/>
        <d v="2021-10-08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6T00:00:00"/>
        <d v="2021-10-27T00:00:00"/>
        <d v="2021-10-28T00:00:00"/>
        <d v="2021-10-29T00:00:00"/>
        <d v="2021-11-01T00:00:00"/>
        <d v="2021-11-02T00:00:00"/>
        <d v="2021-11-03T00:00:00"/>
        <d v="2021-11-04T00:00:00"/>
        <d v="2021-11-05T00:00:00"/>
        <d v="2021-11-08T00:00:00"/>
        <d v="2021-11-09T00:00:00"/>
        <d v="2021-11-10T00:00:00"/>
        <d v="2021-11-11T00:00:00"/>
        <d v="2021-11-12T00:00:00"/>
        <d v="2021-11-15T00:00:00"/>
        <d v="2021-11-16T00:00:00"/>
        <d v="2021-11-17T00:00:00"/>
        <d v="2021-11-18T00:00:00"/>
        <d v="2021-11-19T00:00:00"/>
        <d v="2021-11-22T00:00:00"/>
        <d v="2021-11-23T00:00:00"/>
        <d v="2021-11-24T00:00:00"/>
        <d v="2021-11-26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08T00:00:00"/>
        <d v="2021-12-09T00:00:00"/>
        <d v="2021-12-10T00:00:00"/>
        <d v="2021-12-13T00:00:00"/>
        <d v="2021-12-14T00:00:00"/>
        <d v="2021-12-15T00:00:00"/>
        <d v="2021-12-16T00:00:00"/>
        <d v="2021-12-17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1-12-31T00:00:00"/>
        <d v="2022-01-03T00:00:00"/>
        <d v="2022-01-04T00:00:00"/>
        <d v="2022-01-05T00:00:00"/>
        <d v="2022-01-06T00:00:00"/>
        <d v="2022-01-07T00:00:00"/>
        <d v="2022-01-10T00:00:00"/>
        <d v="2022-01-11T00:00:00"/>
        <d v="2022-01-12T00:00:00"/>
        <d v="2022-01-13T00:00:00"/>
        <d v="2022-01-14T00:00:00"/>
        <d v="2022-01-18T00:00:00"/>
        <d v="2022-01-19T00:00:00"/>
        <d v="2022-01-20T00:00:00"/>
        <d v="2022-01-21T00:00:00"/>
        <d v="2022-01-24T00:00:00"/>
        <d v="2022-01-25T00:00:00"/>
        <d v="2022-01-26T00:00:00"/>
        <d v="2022-01-27T00:00:00"/>
        <d v="2022-01-28T00:00:00"/>
        <d v="2022-01-31T00:00:00"/>
        <d v="2022-02-01T00:00:00"/>
        <d v="2022-02-02T00:00:00"/>
        <d v="2022-02-03T00:00:00"/>
        <d v="2022-02-04T00:00:00"/>
        <d v="2022-02-07T00:00:00"/>
        <d v="2022-02-08T00:00:00"/>
        <d v="2022-02-09T00:00:00"/>
        <d v="2022-02-10T00:00:00"/>
        <d v="2022-02-11T00:00:00"/>
        <d v="2022-02-14T00:00:00"/>
        <d v="2022-02-15T00:00:00"/>
        <d v="2022-02-16T00:00:00"/>
        <d v="2022-02-17T00:00:00"/>
        <d v="2022-02-18T00:00:00"/>
        <d v="2022-02-22T00:00:00"/>
        <d v="2022-02-23T00:00:00"/>
        <d v="2022-02-24T00:00:00"/>
        <d v="2022-02-25T00:00:00"/>
        <d v="2022-02-28T00:00:00"/>
        <d v="2022-03-01T00:00:00"/>
        <d v="2022-03-02T00:00:00"/>
        <d v="2022-03-03T00:00:00"/>
        <d v="2022-03-04T00:00:00"/>
        <d v="2022-03-07T00:00:00"/>
        <d v="2022-03-08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18T00:00:00"/>
        <d v="2022-03-21T00:00:00"/>
        <d v="2022-03-22T00:00:00"/>
        <d v="2022-03-23T00:00:00"/>
        <d v="2022-03-24T00:00:00"/>
        <d v="2022-03-25T00:00:00"/>
        <d v="2022-03-28T00:00:00"/>
        <d v="2022-03-29T00:00:00"/>
        <d v="2022-03-30T00:00:00"/>
        <d v="2022-03-31T00:00:00"/>
        <d v="2022-04-01T00:00:00"/>
        <d v="2022-04-04T00:00:00"/>
        <d v="2022-04-05T00:00:00"/>
        <d v="2022-04-06T00:00:00"/>
        <d v="2022-04-07T00:00:00"/>
        <d v="2022-04-08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2T00:00:00"/>
        <d v="2022-04-25T00:00:00"/>
        <d v="2022-04-26T00:00:00"/>
        <d v="2022-04-27T00:00:00"/>
        <d v="2022-04-28T00:00:00"/>
        <d v="2022-04-29T00:00:00"/>
        <d v="2022-05-02T00:00:00"/>
        <d v="2022-05-03T00:00:00"/>
        <d v="2022-05-04T00:00:00"/>
        <d v="2022-05-05T00:00:00"/>
        <d v="2022-05-06T00:00:00"/>
        <d v="2022-05-09T00:00:00"/>
        <d v="2022-05-10T00:00:00"/>
        <d v="2022-05-11T00:00:00"/>
        <d v="2022-05-12T00:00:00"/>
        <d v="2022-05-13T00:00:00"/>
        <d v="2022-05-16T00:00:00"/>
        <d v="2022-05-17T00:00:00"/>
        <d v="2022-05-18T00:00:00"/>
        <d v="2022-05-19T00:00:00"/>
        <d v="2022-05-20T00:00:00"/>
        <d v="2022-05-23T00:00:00"/>
        <d v="2022-05-24T00:00:00"/>
        <d v="2022-05-25T00:00:00"/>
        <d v="2022-05-26T00:00:00"/>
        <d v="2022-05-27T00:00:00"/>
        <d v="2022-05-31T00:00:00"/>
        <d v="2022-06-01T00:00:00"/>
        <d v="2022-06-02T00:00:00"/>
        <d v="2022-06-03T00:00:00"/>
        <d v="2022-06-06T00:00:00"/>
        <d v="2022-06-07T00:00:00"/>
        <d v="2022-06-08T00:00:00"/>
        <d v="2022-06-09T00:00:00"/>
        <d v="2022-06-10T00:00:00"/>
        <d v="2022-06-13T00:00:00"/>
        <d v="2022-06-14T00:00:00"/>
        <d v="2022-06-15T00:00:00"/>
        <d v="2022-06-16T00:00:00"/>
        <d v="2022-06-17T00:00:00"/>
        <d v="2022-06-21T00:00:00"/>
        <d v="2022-06-22T00:00:00"/>
        <d v="2022-06-23T00:00:00"/>
        <d v="2022-06-24T00:00:00"/>
        <d v="2022-06-27T00:00:00"/>
        <d v="2022-06-28T00:00:00"/>
        <d v="2022-06-29T00:00:00"/>
        <d v="2022-06-30T00:00:00"/>
        <d v="2022-07-01T00:00:00"/>
        <d v="2022-07-05T00:00:00"/>
        <d v="2022-07-06T00:00:00"/>
        <d v="2022-07-07T00:00:00"/>
        <d v="2022-07-08T00:00:00"/>
        <d v="2022-07-11T00:00:00"/>
        <d v="2022-07-12T00:00:00"/>
        <d v="2022-07-13T00:00:00"/>
        <d v="2022-07-14T00:00:00"/>
        <d v="2022-07-15T00:00:00"/>
        <d v="2022-07-18T00:00:00"/>
        <d v="2022-07-19T00:00:00"/>
        <d v="2022-07-20T00:00:00"/>
        <d v="2022-07-21T00:00:00"/>
        <d v="2022-07-22T00:00:00"/>
        <d v="2022-07-25T00:00:00"/>
        <d v="2022-07-26T00:00:00"/>
        <d v="2022-07-27T00:00:00"/>
        <d v="2022-07-28T00:00:00"/>
        <d v="2022-07-29T00:00:00"/>
        <d v="2022-08-01T00:00:00"/>
        <d v="2022-08-02T00:00:00"/>
        <d v="2022-08-03T00:00:00"/>
        <d v="2022-08-04T00:00:00"/>
        <d v="2022-08-05T00:00:00"/>
        <d v="2022-08-08T00:00:00"/>
        <d v="2022-08-09T00:00:00"/>
        <d v="2022-08-10T00:00:00"/>
        <d v="2022-08-11T00:00:00"/>
        <d v="2022-08-12T00:00:00"/>
        <d v="2022-08-15T00:00:00"/>
        <d v="2022-08-16T00:00:00"/>
        <d v="2022-08-17T00:00:00"/>
        <d v="2022-08-18T00:00:00"/>
        <d v="2022-08-19T00:00:00"/>
        <d v="2022-08-22T00:00:00"/>
        <d v="2022-08-23T00:00:00"/>
        <d v="2022-08-24T00:00:00"/>
        <d v="2022-08-25T00:00:00"/>
        <d v="2022-08-26T00:00:00"/>
        <d v="2022-08-29T00:00:00"/>
        <d v="2022-08-30T00:00:00"/>
        <d v="2022-08-31T00:00:00"/>
        <d v="2022-09-01T00:00:00"/>
        <d v="2022-09-02T00:00:00"/>
        <d v="2022-09-06T00:00:00"/>
        <d v="2022-09-07T00:00:00"/>
        <d v="2022-09-08T00:00:00"/>
        <d v="2022-09-09T00:00:00"/>
        <d v="2022-09-12T00:00:00"/>
        <d v="2022-09-13T00:00:00"/>
        <d v="2022-09-14T00:00:00"/>
        <d v="2022-09-15T00:00:00"/>
        <d v="2022-09-16T00:00:00"/>
        <d v="2022-09-19T00:00:00"/>
        <d v="2022-09-20T00:00:00"/>
        <d v="2022-09-21T00:00:00"/>
        <d v="2022-09-22T00:00:00"/>
        <d v="2022-09-23T00:00:00"/>
        <d v="2022-09-26T00:00:00"/>
        <d v="2022-09-27T00:00:00"/>
        <d v="2022-09-28T00:00:00"/>
        <d v="2022-09-29T00:00:00"/>
        <d v="2022-09-30T00:00:00"/>
        <d v="2022-10-03T00:00:00"/>
        <d v="2022-10-04T00:00:00"/>
        <d v="2022-10-05T00:00:00"/>
        <d v="2022-10-06T00:00:00"/>
        <d v="2022-10-07T00:00:00"/>
        <d v="2022-10-10T00:00:00"/>
        <d v="2022-10-11T00:00:00"/>
        <d v="2022-10-12T00:00:00"/>
        <d v="2022-10-13T00:00:00"/>
        <d v="2022-10-14T00:00:00"/>
        <d v="2022-10-17T00:00:00"/>
        <d v="2022-10-18T00:00:00"/>
        <d v="2022-10-19T00:00:00"/>
        <d v="2022-10-20T00:00:00"/>
        <d v="2022-10-21T00:00:00"/>
        <d v="2022-10-24T00:00:00"/>
        <d v="2022-10-25T00:00:00"/>
        <d v="2022-10-26T00:00:00"/>
        <d v="2022-10-27T00:00:00"/>
        <d v="2022-10-28T00:00:00"/>
        <d v="2022-10-31T00:00:00"/>
        <d v="2022-11-01T00:00:00"/>
        <d v="2022-11-02T00:00:00"/>
        <d v="2022-11-03T00:00:00"/>
        <d v="2022-11-04T00:00:00"/>
        <d v="2022-11-07T00:00:00"/>
        <d v="2022-11-08T00:00:00"/>
        <d v="2022-11-09T00:00:00"/>
        <d v="2022-11-10T00:00:00"/>
        <d v="2022-11-11T00:00:00"/>
        <d v="2022-11-14T00:00:00"/>
        <d v="2022-11-15T00:00:00"/>
        <d v="2022-11-16T00:00:00"/>
        <d v="2022-11-17T00:00:00"/>
        <d v="2022-11-18T00:00:00"/>
        <d v="2022-11-21T00:00:00"/>
        <d v="2022-11-22T00:00:00"/>
        <d v="2022-11-23T00:00:00"/>
        <d v="2022-11-25T00:00:00"/>
        <d v="2022-11-28T00:00:00"/>
        <d v="2022-11-29T00:00:00"/>
        <d v="2022-11-30T00:00:00"/>
        <d v="2022-12-01T00:00:00"/>
        <d v="2022-12-02T00:00:00"/>
        <d v="2022-12-05T00:00:00"/>
        <d v="2022-12-06T00:00:00"/>
        <d v="2022-12-07T00:00:00"/>
        <d v="2022-12-08T00:00:00"/>
        <d v="2022-12-09T00:00:00"/>
        <d v="2022-12-12T00:00:00"/>
        <d v="2022-12-13T00:00:00"/>
        <d v="2022-12-14T00:00:00"/>
        <d v="2022-12-15T00:00:00"/>
        <d v="2022-12-16T00:00:00"/>
        <d v="2022-12-19T00:00:00"/>
        <d v="2022-12-20T00:00:00"/>
        <d v="2022-12-21T00:00:00"/>
        <d v="2022-12-22T00:00:00"/>
        <d v="2022-12-23T00:00:00"/>
        <d v="2022-12-27T00:00:00"/>
        <d v="2022-12-28T00:00:00"/>
        <d v="2022-12-29T00:00:00"/>
        <d v="2022-12-30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3T00:00:00"/>
        <d v="2023-01-17T00:00:00"/>
        <d v="2023-01-18T00:00:00"/>
        <d v="2023-01-19T00:00:00"/>
        <d v="2023-01-20T00:00:00"/>
        <d v="2023-01-23T00:00:00"/>
        <d v="2023-01-24T00:00:00"/>
        <d v="2023-01-25T00:00:00"/>
        <d v="2023-01-26T00:00:00"/>
        <d v="2023-01-27T00:00:00"/>
        <d v="2023-01-30T00:00:00"/>
        <d v="2023-01-31T00:00:00"/>
        <d v="2023-02-01T00:00:00"/>
        <d v="2023-02-02T00:00:00"/>
        <d v="2023-02-03T00:00:00"/>
        <d v="2023-02-06T00:00:00"/>
        <d v="2023-02-07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4T00:00:00"/>
        <d v="2023-03-15T00:00:00"/>
        <d v="2023-03-16T00:00:00"/>
        <d v="2023-03-17T00:00:00"/>
        <d v="2023-03-20T00:00:00"/>
        <d v="2023-03-21T00:00:00"/>
        <d v="2023-03-22T00:00:00"/>
        <d v="2023-03-23T00:00:00"/>
        <d v="2023-03-24T00:00:00"/>
        <d v="2023-03-27T00:00:00"/>
        <d v="2023-03-28T00:00:00"/>
        <d v="2023-03-29T00:00:00"/>
        <d v="2023-03-30T00:00:00"/>
        <d v="2023-03-31T00:00:00"/>
        <d v="2023-04-03T00:00:00"/>
        <d v="2023-04-04T00:00:00"/>
        <d v="2023-04-05T00:00:00"/>
        <d v="2023-04-06T00:00:00"/>
        <d v="2023-04-10T00:00:00"/>
        <d v="2023-04-11T00:00:00"/>
        <d v="2023-04-12T00:00:00"/>
        <d v="2023-04-13T00:00:00"/>
        <d v="2023-04-14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4T00:00:00"/>
        <d v="2023-05-05T00:00:00"/>
        <d v="2023-05-08T00:00:00"/>
        <d v="2023-05-09T00:00:00"/>
        <d v="2023-05-10T00:00:00"/>
        <d v="2023-05-11T00:00:00"/>
        <d v="2023-05-12T00:00:00"/>
        <d v="2023-05-15T00:00:00"/>
        <d v="2023-05-16T00:00:00"/>
        <d v="2023-05-17T00:00:00"/>
        <d v="2023-05-18T00:00:00"/>
        <d v="2023-05-19T00:00:00"/>
        <d v="2023-05-22T00:00:00"/>
        <d v="2023-05-23T00:00:00"/>
        <d v="2023-05-24T00:00:00"/>
        <d v="2023-05-25T00:00:00"/>
        <d v="2023-05-26T00:00:00"/>
        <d v="2023-05-30T00:00:00"/>
        <d v="2023-05-31T00:00:00"/>
        <d v="2023-06-01T00:00:00"/>
        <d v="2023-06-02T00:00:00"/>
        <d v="2023-06-05T00:00:00"/>
        <d v="2023-06-06T00:00:00"/>
        <d v="2023-06-07T00:00:00"/>
        <d v="2023-06-08T00:00:00"/>
        <d v="2023-06-09T00:00:00"/>
        <d v="2023-06-12T00:00:00"/>
        <d v="2023-06-13T00:00:00"/>
        <d v="2023-06-14T00:00:00"/>
        <d v="2023-06-15T00:00:00"/>
        <d v="2023-06-16T00:00:00"/>
        <d v="2023-06-20T00:00:00"/>
        <d v="2023-06-21T00:00:00"/>
        <d v="2023-06-22T00:00:00"/>
        <d v="2023-06-23T00:00:00"/>
        <d v="2023-06-26T00:00:00"/>
        <d v="2023-06-27T00:00:00"/>
        <d v="2023-06-28T00:00:00"/>
        <d v="2023-06-29T00:00:00"/>
        <d v="2023-06-30T00:00:00"/>
        <d v="2023-07-03T00:00:00"/>
        <d v="2023-07-05T00:00:00"/>
        <d v="2023-07-06T00:00:00"/>
        <d v="2023-07-07T00:00:00"/>
        <d v="2023-07-10T00:00:00"/>
        <d v="2023-07-11T00:00:00"/>
        <d v="2023-07-12T00:00:00"/>
        <d v="2023-07-13T00:00:00"/>
        <d v="2023-07-14T00:00:00"/>
        <d v="2023-07-17T00:00:00"/>
        <d v="2023-07-18T00:00:00"/>
        <d v="2023-07-19T00:00:00"/>
        <d v="2023-07-20T00:00:00"/>
        <d v="2023-07-21T00:00:00"/>
        <d v="2023-07-24T00:00:00"/>
        <d v="2023-07-25T00:00:00"/>
        <d v="2023-07-26T00:00:00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0T00:00:00"/>
        <d v="2023-08-11T00:00:00"/>
        <d v="2023-08-14T00:00:00"/>
        <d v="2023-08-15T00:00:00"/>
        <d v="2023-08-16T00:00:00"/>
        <d v="2023-08-17T00:00:00"/>
        <d v="2023-08-18T00:00:00"/>
        <d v="2023-08-21T00:00:00"/>
        <d v="2023-08-22T00:00:00"/>
        <d v="2023-08-23T00:00:00"/>
        <d v="2023-08-24T00:00:00"/>
        <d v="2023-08-25T00:00:00"/>
        <d v="2023-08-28T00:00:00"/>
        <d v="2023-08-29T00:00:00"/>
        <d v="2023-08-30T00:00:00"/>
        <d v="2023-08-31T00:00:00"/>
        <d v="2023-09-01T00:00:00"/>
        <d v="2023-09-05T00:00:00"/>
        <d v="2023-09-06T00:00:00"/>
        <d v="2023-09-07T00:00:00"/>
        <d v="2023-09-08T00:00:00"/>
        <d v="2023-09-11T00:00:00"/>
        <d v="2023-09-12T00:00:00"/>
        <d v="2023-09-13T00:00:00"/>
        <d v="2023-09-14T00:00:00"/>
        <d v="2023-09-15T00:00:00"/>
        <d v="2023-09-18T00:00:00"/>
        <d v="2023-09-19T00:00:00"/>
        <d v="2023-09-20T00:00:00"/>
        <d v="2023-09-21T00:00:00"/>
        <d v="2023-09-22T00:00:00"/>
        <d v="2023-09-25T00:00:00"/>
        <d v="2023-09-26T00:00:00"/>
        <d v="2023-09-27T00:00:00"/>
        <d v="2023-09-28T00:00:00"/>
        <d v="2023-09-29T00:00:00"/>
        <d v="2023-10-02T00:00:00"/>
        <d v="2023-10-03T00:00:00"/>
        <d v="2023-10-04T00:00:00"/>
        <d v="2023-10-05T00:00:00"/>
        <d v="2023-10-06T00:00:00"/>
        <d v="2023-10-09T00:00:00"/>
        <d v="2023-10-10T00:00:00"/>
        <d v="2023-10-11T00:00:00"/>
        <d v="2023-10-12T00:00:00"/>
        <d v="2023-10-13T00:00:00"/>
        <d v="2023-10-16T00:00:00"/>
        <d v="2023-10-17T00:00:00"/>
        <d v="2023-10-18T00:00:00"/>
        <d v="2023-10-19T00:00:00"/>
        <d v="2023-10-20T00:00:00"/>
        <d v="2023-10-23T00:00:00"/>
        <d v="2023-10-24T00:00:00"/>
        <d v="2023-10-25T00:00:00"/>
        <d v="2023-10-26T00:00:00"/>
        <d v="2023-10-27T00:00:00"/>
        <d v="2023-10-30T00:00:00"/>
        <d v="2023-10-31T00:00:00"/>
        <d v="2023-11-01T00:00:00"/>
        <d v="2023-11-02T00:00:00"/>
        <d v="2023-11-03T00:00:00"/>
        <d v="2023-11-06T00:00:00"/>
        <d v="2023-11-07T00:00:00"/>
        <d v="2023-11-08T00:00:00"/>
        <d v="2023-11-09T00:00:00"/>
        <d v="2023-11-10T00:00:00"/>
        <d v="2023-11-13T00:00:00"/>
        <d v="2023-11-14T00:00:00"/>
        <d v="2023-11-15T00:00:00"/>
        <d v="2023-11-16T00:00:00"/>
        <d v="2023-11-17T00:00:00"/>
        <d v="2023-11-20T00:00:00"/>
        <d v="2023-11-21T00:00:00"/>
        <d v="2023-11-22T00:00:00"/>
        <d v="2023-11-24T00:00:00"/>
        <d v="2023-11-27T00:00:00"/>
        <d v="2023-11-28T00:00:00"/>
        <d v="2023-11-29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2T00:00:00"/>
        <d v="2023-12-13T00:00:00"/>
        <d v="2023-12-14T00:00:00"/>
        <d v="2023-12-15T00:00:00"/>
        <d v="2023-12-18T00:00:00"/>
        <d v="2023-12-19T00:00:00"/>
        <d v="2023-12-20T00:00:00"/>
        <d v="2023-12-21T00:00:00"/>
        <d v="2023-12-22T00:00:00"/>
        <d v="2023-12-26T00:00:00"/>
        <d v="2023-12-27T00:00:00"/>
        <d v="2023-12-28T00:00:00"/>
        <d v="2023-12-29T00:00:00"/>
        <d v="2024-01-02T00:00:00"/>
        <d v="2024-01-03T00:00:00"/>
        <d v="2024-01-04T00:00:00"/>
        <d v="2024-01-05T00:00:00"/>
        <d v="2024-01-08T00:00:00"/>
        <d v="2024-01-09T00:00:00"/>
        <d v="2024-01-10T00:00:00"/>
        <d v="2024-01-11T00:00:00"/>
        <d v="2024-01-12T00:00:00"/>
        <d v="2024-01-16T00:00:00"/>
        <d v="2024-01-17T00:00:00"/>
        <d v="2024-01-18T00:00:00"/>
        <d v="2024-01-19T00:00:00"/>
        <d v="2024-01-22T00:00:00"/>
        <d v="2024-01-23T00:00:00"/>
        <d v="2024-01-24T00:00:00"/>
        <d v="2024-01-25T00:00:00"/>
        <d v="2024-01-26T00:00:00"/>
        <d v="2024-01-29T00:00:00"/>
        <d v="2024-01-30T00:00:00"/>
        <d v="2024-01-31T00:00:00"/>
        <d v="2024-02-01T00:00:00"/>
        <d v="2024-02-02T00:00:00"/>
        <d v="2024-02-05T00:00:00"/>
        <d v="2024-02-06T00:00:00"/>
        <d v="2024-02-07T00:00:00"/>
        <d v="2024-02-08T00:00:00"/>
        <d v="2024-02-09T00:00:00"/>
        <d v="2024-02-12T00:00:00"/>
        <d v="2024-02-13T00:00:00"/>
        <d v="2024-02-14T00:00:00"/>
        <d v="2024-02-15T00:00:00"/>
        <d v="2024-02-16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3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5T00:00:00"/>
        <d v="2024-03-26T00:00:00"/>
        <d v="2024-03-27T00:00:00"/>
        <d v="2024-03-28T00:00:00"/>
        <d v="2024-04-01T00:00:00"/>
        <d v="2024-04-02T00:00:00"/>
        <d v="2024-04-03T00:00:00"/>
        <d v="2024-04-04T00:00:00"/>
        <d v="2024-04-05T00:00:00"/>
        <d v="2024-04-08T00:00:00"/>
        <d v="2024-04-09T00:00:00"/>
        <d v="2024-04-10T00:00:00"/>
        <d v="2024-04-11T00:00:00"/>
        <d v="2024-04-12T00:00:00"/>
        <d v="2024-04-15T00:00:00"/>
        <d v="2024-04-16T00:00:00"/>
        <d v="2024-04-17T00:00:00"/>
        <d v="2024-04-18T00:00:00"/>
        <d v="2024-04-19T00:00:00"/>
        <d v="2024-04-22T00:00:00"/>
        <d v="2024-04-23T00:00:00"/>
        <d v="2024-04-24T00:00:00"/>
        <d v="2024-04-25T00:00:00"/>
        <d v="2024-04-26T00:00:00"/>
        <d v="2024-04-29T00:00:00"/>
        <d v="2024-04-30T00:00:00"/>
        <d v="2024-05-01T00:00:00"/>
        <d v="2024-05-02T00:00:00"/>
        <d v="2024-05-03T00:00:00"/>
        <d v="2024-05-06T00:00:00"/>
        <d v="2024-05-07T00:00:00"/>
        <d v="2024-05-08T00:00:00"/>
        <d v="2024-05-09T00:00:00"/>
        <d v="2024-05-10T00:00:00"/>
        <d v="2024-05-13T00:00:00"/>
        <d v="2024-05-14T00:00:00"/>
        <d v="2024-05-15T00:00:00"/>
        <d v="2024-05-16T00:00:00"/>
        <d v="2024-05-17T00:00:00"/>
        <d v="2024-05-20T00:00:00"/>
        <d v="2024-05-21T00:00:00"/>
        <d v="2024-05-22T00:00:00"/>
        <d v="2024-05-23T00:00:00"/>
        <d v="2024-05-24T00:00:00"/>
        <d v="2024-05-28T00:00:00"/>
        <d v="2024-05-29T00:00:00"/>
        <d v="2024-05-30T00:00:00"/>
        <d v="2024-05-31T00:00:00"/>
        <d v="2024-06-03T00:00:00"/>
        <d v="2024-06-04T00:00:00"/>
        <d v="2024-06-05T00:00:00"/>
        <d v="2024-06-06T00:00:00"/>
        <d v="2024-06-07T00:00:00"/>
        <d v="2024-06-10T00:00:00"/>
        <d v="2024-06-11T00:00:00"/>
        <d v="2024-06-12T00:00:00"/>
        <d v="2024-06-13T00:00:00"/>
        <d v="2024-06-14T00:00:00"/>
        <d v="2024-06-17T00:00:00"/>
        <d v="2024-06-18T00:00:00"/>
        <d v="2024-06-20T00:00:00"/>
        <d v="2024-06-21T00:00:00"/>
        <d v="2024-06-24T00:00:00"/>
        <d v="2024-06-25T00:00:00"/>
        <d v="2024-06-26T00:00:00"/>
        <d v="2024-06-27T00:00:00"/>
        <d v="2024-06-28T00:00:00"/>
        <d v="2024-07-01T00:00:00"/>
        <d v="2024-07-02T00:00:00"/>
        <d v="2024-07-03T00:00:00"/>
        <d v="2024-07-05T00:00:00"/>
        <d v="2024-07-08T00:00:00"/>
        <d v="2024-07-09T00:00:00"/>
        <d v="2024-07-10T00:00:00"/>
        <d v="2024-07-11T00:00:00"/>
        <d v="2024-07-12T00:00:00"/>
        <d v="2024-07-15T00:00:00"/>
        <d v="2024-07-16T00:00:00"/>
        <d v="2024-07-17T00:00:00"/>
        <d v="2024-07-18T00:00:00"/>
        <d v="2024-07-19T00:00:00"/>
        <d v="2024-07-22T00:00:00"/>
        <d v="2024-07-23T00:00:00"/>
        <d v="2024-07-24T00:00:00"/>
        <d v="2024-07-25T00:00:00"/>
        <d v="2024-07-26T00:00:00"/>
        <d v="2024-07-29T00:00:00"/>
        <d v="2024-07-30T00:00:00"/>
        <d v="2024-07-31T00:00:00"/>
        <d v="2024-08-01T00:00:00"/>
        <d v="2024-08-02T00:00:00"/>
        <d v="2024-08-05T00:00:00"/>
        <d v="2024-08-06T00:00:00"/>
        <d v="2024-08-07T00:00:00"/>
        <d v="2024-08-08T00:00:00"/>
        <d v="2024-08-09T00:00:00"/>
        <d v="2024-08-12T00:00:00"/>
        <d v="2024-08-13T00:00:00"/>
        <d v="2024-08-14T00:00:00"/>
        <d v="2024-08-15T00:00:00"/>
        <d v="2024-08-16T00:00:00"/>
        <d v="2024-08-19T00:00:00"/>
        <d v="2024-08-20T00:00:00"/>
        <d v="2024-08-21T00:00:00"/>
        <d v="2024-08-22T00:00:00"/>
        <d v="2024-08-23T00:00:00"/>
        <d v="2024-08-26T00:00:00"/>
        <d v="2024-08-27T00:00:00"/>
        <d v="2024-08-28T00:00:00"/>
        <d v="2024-08-29T00:00:00"/>
        <d v="2024-08-30T00:00:00"/>
        <d v="2024-09-03T00:00:00"/>
        <d v="2024-09-04T00:00:00"/>
        <d v="2024-09-05T00:00:00"/>
        <d v="2024-09-06T00:00:00"/>
        <d v="2024-09-09T00:00:00"/>
        <d v="2024-09-10T00:00:00"/>
        <d v="2024-09-11T00:00:00"/>
        <d v="2024-09-12T00:00:00"/>
        <d v="2024-09-13T00:00:00"/>
        <d v="2024-09-16T00:00:00"/>
        <d v="2024-09-17T00:00:00"/>
        <d v="2024-09-18T00:00:00"/>
        <d v="2024-09-19T00:00:00"/>
        <d v="2024-09-20T00:00:00"/>
        <d v="2024-09-23T00:00:00"/>
        <d v="2024-09-24T00:00:00"/>
        <d v="2024-09-25T00:00:00"/>
        <d v="2024-09-26T00:00:00"/>
        <d v="2024-09-27T00:00:00"/>
        <d v="2024-09-30T00:00:00"/>
        <d v="2024-10-01T00:00:00"/>
        <d v="2024-10-02T00:00:00"/>
        <d v="2024-10-03T00:00:00"/>
        <d v="2024-10-04T00:00:00"/>
        <d v="2024-10-07T00:00:00"/>
        <d v="2024-10-08T00:00:00"/>
        <d v="2024-10-09T00:00:00"/>
        <d v="2024-10-10T00:00:00"/>
        <d v="2024-10-11T00:00:00"/>
        <d v="2024-10-14T00:00:00"/>
        <d v="2024-10-15T00:00:00"/>
        <d v="2024-10-16T00:00:00"/>
        <d v="2024-10-17T00:00:00"/>
        <d v="2024-10-18T00:00:00"/>
        <d v="2024-10-21T00:00:00"/>
        <d v="2024-10-22T00:00:00"/>
        <d v="2024-10-23T00:00:00"/>
        <d v="2024-10-24T00:00:00"/>
        <d v="2024-10-25T00:00:00"/>
        <d v="2024-10-28T00:00:00"/>
        <d v="2024-10-29T00:00:00"/>
        <d v="2024-10-30T00:00:00"/>
        <d v="2024-10-31T00:00:00"/>
        <d v="2024-11-01T00:00:00"/>
        <d v="2024-11-04T00:00:00"/>
        <d v="2024-11-05T00:00:00"/>
        <d v="2024-11-06T00:00:00"/>
        <d v="2024-11-07T00:00:00"/>
        <d v="2024-11-08T00:00:00"/>
        <d v="2024-11-11T00:00:00"/>
        <d v="2024-11-12T00:00:00"/>
        <d v="2024-11-13T00:00:00"/>
        <d v="2024-11-14T00:00:00"/>
        <d v="2024-11-15T00:00:00"/>
        <d v="2024-11-18T00:00:00"/>
        <d v="2024-11-19T00:00:00"/>
        <d v="2024-11-20T00:00:00"/>
        <d v="2024-11-21T00:00:00"/>
        <d v="2024-11-22T00:00:00"/>
        <d v="2024-11-25T00:00:00"/>
        <d v="2024-11-26T00:00:00"/>
        <d v="2024-11-27T00:00:00"/>
        <d v="2024-11-29T00:00:00"/>
        <d v="2024-12-02T00:00:00"/>
        <d v="2024-12-03T00:00:00"/>
        <d v="2024-12-04T00:00:00"/>
        <d v="2024-12-05T00:00:00"/>
        <d v="2024-12-06T00:00:00"/>
        <d v="2024-12-09T00:00:00"/>
        <d v="2024-12-10T00:00:00"/>
        <d v="2024-12-11T00:00:00"/>
        <d v="2024-12-12T00:00:00"/>
        <d v="2024-12-13T00:00:00"/>
        <d v="2024-12-16T00:00:00"/>
        <d v="2024-12-17T00:00:00"/>
        <d v="2024-12-18T00:00:00"/>
        <d v="2024-12-19T00:00:00"/>
        <d v="2024-12-20T00:00:00"/>
        <d v="2024-12-23T00:00:00"/>
        <d v="2024-12-24T00:00:00"/>
        <d v="2024-12-26T00:00:00"/>
        <d v="2024-12-27T00:00:00"/>
        <d v="2024-12-30T00:00:00"/>
        <d v="2024-12-31T00:00:00"/>
        <d v="2025-01-02T00:00:00"/>
        <d v="2025-01-03T00:00:00"/>
        <d v="2025-01-06T00:00:00"/>
        <d v="2025-01-07T00:00:00"/>
        <d v="2025-01-08T00:00:00"/>
        <d v="2025-01-10T00:00:00"/>
        <d v="2025-01-13T00:00:00"/>
        <d v="2025-01-14T00:00:00"/>
        <d v="2025-01-15T00:00:00"/>
        <d v="2025-01-16T00:00:00"/>
        <d v="2025-01-17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3T00:00:00"/>
        <d v="2025-03-04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  <d v="2025-03-31T00:00:00"/>
        <d v="2025-04-01T00:00:00"/>
        <d v="2025-04-02T00:00:00"/>
        <d v="2025-04-03T00:00:00"/>
        <d v="2025-04-04T00:00:00"/>
        <d v="2025-04-07T00:00:00"/>
        <d v="2025-04-08T00:00:00"/>
        <d v="2025-04-09T00:00:00"/>
        <d v="2025-04-10T00:00:00"/>
        <d v="2025-04-11T00:00:00"/>
        <d v="2025-04-14T00:00:00"/>
        <d v="2025-04-15T00:00:00"/>
        <d v="2025-04-16T00:00:00"/>
        <d v="2025-04-17T00:00:00"/>
        <d v="2025-04-21T00:00:00"/>
      </sharedItems>
      <fieldGroup par="43"/>
    </cacheField>
    <cacheField name="SPX" numFmtId="0">
      <sharedItems containsString="0" containsBlank="1" containsNumber="1" minValue="2736.56" maxValue="6144.15"/>
    </cacheField>
    <cacheField name="TSLA" numFmtId="8">
      <sharedItems containsSemiMixedTypes="0" containsString="0" containsNumber="1" minValue="45.781399999999998" maxValue="479.86"/>
    </cacheField>
    <cacheField name="PLTR" numFmtId="0">
      <sharedItems containsString="0" containsBlank="1" containsNumber="1" minValue="6" maxValue="124.62"/>
    </cacheField>
    <cacheField name="XOM" numFmtId="8">
      <sharedItems containsSemiMixedTypes="0" containsString="0" containsNumber="1" minValue="31.57" maxValue="125.37"/>
    </cacheField>
    <cacheField name="KO" numFmtId="8">
      <sharedItems containsSemiMixedTypes="0" containsString="0" containsNumber="1" minValue="43.26" maxValue="73.180000000000007"/>
    </cacheField>
    <cacheField name="VST" numFmtId="8">
      <sharedItems containsSemiMixedTypes="0" containsString="0" containsNumber="1" minValue="15.92" maxValue="191.89"/>
    </cacheField>
    <cacheField name="GEV" numFmtId="0">
      <sharedItems containsString="0" containsBlank="1" containsNumber="1" minValue="122.7" maxValue="437.71"/>
    </cacheField>
    <cacheField name="AVGO" numFmtId="8">
      <sharedItems containsSemiMixedTypes="0" containsString="0" containsNumber="1" minValue="24.765000000000001" maxValue="250"/>
    </cacheField>
    <cacheField name="RKLB" numFmtId="8">
      <sharedItems containsString="0" containsBlank="1" containsNumber="1" minValue="3.53" maxValue="31.57"/>
    </cacheField>
    <cacheField name="JPM" numFmtId="8">
      <sharedItems containsSemiMixedTypes="0" containsString="0" containsNumber="1" minValue="84.03" maxValue="279.95"/>
    </cacheField>
    <cacheField name="GS" numFmtId="8">
      <sharedItems containsSemiMixedTypes="0" containsString="0" containsNumber="1" minValue="171.8" maxValue="672.19"/>
    </cacheField>
    <cacheField name="NVDA" numFmtId="8">
      <sharedItems containsSemiMixedTypes="0" containsString="0" containsNumber="1" minValue="6.7378" maxValue="149.43"/>
    </cacheField>
    <cacheField name="OSCR" numFmtId="0">
      <sharedItems containsString="0" containsBlank="1" containsNumber="1" minValue="2.15" maxValue="36.770000000000003"/>
    </cacheField>
    <cacheField name="VIST" numFmtId="8">
      <sharedItems containsSemiMixedTypes="0" containsString="0" containsNumber="1" minValue="1.99" maxValue="59.5"/>
    </cacheField>
    <cacheField name="J" numFmtId="8">
      <sharedItems containsSemiMixedTypes="0" containsString="0" containsNumber="1" minValue="60.3902" maxValue="149.25"/>
    </cacheField>
    <cacheField name="CBRE" numFmtId="8">
      <sharedItems containsSemiMixedTypes="0" containsString="0" containsNumber="1" minValue="34.840000000000003" maxValue="147.13"/>
    </cacheField>
    <cacheField name="HOOD" numFmtId="0">
      <sharedItems containsString="0" containsBlank="1" containsNumber="1" minValue="6.89" maxValue="70.39"/>
    </cacheField>
    <cacheField name="SOFI" numFmtId="0">
      <sharedItems containsString="0" containsBlank="1" containsNumber="1" minValue="4.3" maxValue="25.78"/>
    </cacheField>
    <cacheField name="BX" numFmtId="8">
      <sharedItems containsSemiMixedTypes="0" containsString="0" containsNumber="1" minValue="45.5" maxValue="199.05"/>
    </cacheField>
    <cacheField name="SNOW" numFmtId="0">
      <sharedItems containsString="0" containsBlank="1" containsNumber="1" minValue="108.56" maxValue="401.89"/>
    </cacheField>
    <cacheField name="MSFT" numFmtId="8">
      <sharedItems containsSemiMixedTypes="0" containsString="0" containsNumber="1" minValue="167.82" maxValue="467.56"/>
    </cacheField>
    <cacheField name="AAPL" numFmtId="8">
      <sharedItems containsSemiMixedTypes="0" containsString="0" containsNumber="1" minValue="67.092500000000001" maxValue="259.02"/>
    </cacheField>
    <cacheField name="KKR" numFmtId="8">
      <sharedItems containsSemiMixedTypes="0" containsString="0" containsNumber="1" minValue="21.84" maxValue="167.07"/>
    </cacheField>
    <cacheField name="RIVN" numFmtId="0">
      <sharedItems containsString="0" containsBlank="1" containsNumber="1" minValue="8.4" maxValue="172.01"/>
    </cacheField>
    <cacheField name="SPOT" numFmtId="8">
      <sharedItems containsSemiMixedTypes="0" containsString="0" containsNumber="1" minValue="71.05" maxValue="648.32000000000005"/>
    </cacheField>
    <cacheField name="CMG" numFmtId="8">
      <sharedItems containsSemiMixedTypes="0" containsString="0" containsNumber="1" minValue="15.7338" maxValue="68.552199999999999"/>
    </cacheField>
    <cacheField name="CAVA" numFmtId="0">
      <sharedItems containsString="0" containsBlank="1" containsNumber="1" minValue="29.98" maxValue="150.88"/>
    </cacheField>
    <cacheField name="VRTX" numFmtId="8">
      <sharedItems containsSemiMixedTypes="0" containsString="0" containsNumber="1" minValue="177.01" maxValue="516.74"/>
    </cacheField>
    <cacheField name="IBIT" numFmtId="0">
      <sharedItems containsString="0" containsBlank="1" containsNumber="1" minValue="22.32" maxValue="60.73"/>
    </cacheField>
    <cacheField name="IONQ" numFmtId="0">
      <sharedItems containsString="0" containsBlank="1" containsNumber="1" minValue="3.1" maxValue="51.07"/>
    </cacheField>
    <cacheField name="MA" numFmtId="8">
      <sharedItems containsSemiMixedTypes="0" containsString="0" containsNumber="1" minValue="245.35" maxValue="576.30999999999995"/>
    </cacheField>
    <cacheField name="DE" numFmtId="8">
      <sharedItems containsSemiMixedTypes="0" containsString="0" containsNumber="1" minValue="125.82" maxValue="509.27"/>
    </cacheField>
    <cacheField name="PLD" numFmtId="8">
      <sharedItems containsSemiMixedTypes="0" containsString="0" containsNumber="1" minValue="82.84" maxValue="173.01"/>
    </cacheField>
    <cacheField name="IAU" numFmtId="0">
      <sharedItems containsSemiMixedTypes="0" containsString="0" containsNumber="1" minValue="30.82" maxValue="64.59"/>
    </cacheField>
    <cacheField name="CPRX" numFmtId="8">
      <sharedItems containsSemiMixedTypes="0" containsString="0" containsNumber="1" minValue="2.97" maxValue="25.74"/>
    </cacheField>
    <cacheField name="PM" numFmtId="8">
      <sharedItems containsSemiMixedTypes="0" containsString="0" containsNumber="1" minValue="67.78" maxValue="163.21"/>
    </cacheField>
    <cacheField name="OPCH" numFmtId="8">
      <sharedItems containsSemiMixedTypes="0" containsString="0" containsNumber="1" minValue="10.69" maxValue="35.450000000000003"/>
    </cacheField>
    <cacheField name="RIO" numFmtId="8">
      <sharedItems containsSemiMixedTypes="0" containsString="0" containsNumber="1" minValue="44.25" maxValue="94.65"/>
    </cacheField>
    <cacheField name="F" numFmtId="8">
      <sharedItems containsSemiMixedTypes="0" containsString="0" containsNumber="1" minValue="4.72" maxValue="25.19"/>
    </cacheField>
    <cacheField name="TKO" numFmtId="8">
      <sharedItems containsSemiMixedTypes="0" containsString="0" containsNumber="1" minValue="36.36" maxValue="176.64"/>
    </cacheField>
    <cacheField name="AMZN" numFmtId="8">
      <sharedItems containsString="0" containsBlank="1" containsNumber="1" minValue="81.819999999999993" maxValue="242.06"/>
    </cacheField>
    <cacheField name="Field1" numFmtId="0" formula=" _xleta.AVERAGE" databaseField="0"/>
    <cacheField name="Days (Date)" numFmtId="0" databaseField="0">
      <fieldGroup base="0">
        <rangePr groupBy="days" startDate="2020-04-21T00:00:00" endDate="2025-04-22T00:00:00" groupInterval="252"/>
        <groupItems count="10">
          <s v="&lt;4/21/2020"/>
          <s v="4/21/2020 - 12/28/2020"/>
          <s v="12/29/2020 - 9/6/2021"/>
          <s v="9/7/2021 - 5/16/2022"/>
          <s v="5/17/2022 - 1/23/2023"/>
          <s v="1/24/2023 - 10/2/2023"/>
          <s v="10/3/2023 - 6/10/2024"/>
          <s v="6/11/2024 - 2/17/2025"/>
          <s v="2/18/2025 - 4/22/2025"/>
          <s v="&gt;4/22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7">
  <r>
    <x v="0"/>
    <m/>
    <n v="45.781399999999998"/>
    <m/>
    <n v="40.96"/>
    <n v="45.38"/>
    <n v="17.02"/>
    <m/>
    <n v="24.765000000000001"/>
    <m/>
    <n v="89.05"/>
    <n v="173.81"/>
    <n v="6.7378"/>
    <m/>
    <n v="2.11"/>
    <n v="65.965299999999999"/>
    <n v="39.97"/>
    <m/>
    <m/>
    <n v="45.5"/>
    <m/>
    <n v="167.82"/>
    <n v="67.092500000000001"/>
    <n v="21.84"/>
    <m/>
    <n v="139.13999999999999"/>
    <n v="15.7338"/>
    <m/>
    <n v="262.8"/>
    <m/>
    <m/>
    <n v="245.35"/>
    <n v="134.06"/>
    <n v="89"/>
    <n v="32.22"/>
    <n v="4.6900000000000004"/>
    <n v="72.28"/>
    <n v="12.17"/>
    <n v="44.63"/>
    <n v="4.7699999999999996"/>
    <n v="39.53"/>
    <n v="173.18"/>
  </r>
  <r>
    <x v="1"/>
    <n v="2736.56"/>
    <n v="48.807400000000001"/>
    <m/>
    <n v="42.13"/>
    <n v="45.68"/>
    <n v="17.64"/>
    <m/>
    <n v="25.997"/>
    <m/>
    <n v="89.34"/>
    <n v="175.98"/>
    <n v="7.1536999999999997"/>
    <m/>
    <n v="2.15"/>
    <n v="67.061800000000005"/>
    <n v="39.770000000000003"/>
    <m/>
    <m/>
    <n v="46.33"/>
    <m/>
    <n v="173.52"/>
    <n v="69.025000000000006"/>
    <n v="22.17"/>
    <m/>
    <n v="139.74"/>
    <n v="17.645199999999999"/>
    <m/>
    <n v="269.37"/>
    <m/>
    <m/>
    <n v="256.91000000000003"/>
    <n v="136.21"/>
    <n v="87.87"/>
    <n v="32.799999999999997"/>
    <n v="4.79"/>
    <n v="73.06"/>
    <n v="12.13"/>
    <n v="46.29"/>
    <n v="4.7699999999999996"/>
    <n v="39.479999999999997"/>
    <n v="167.32"/>
  </r>
  <r>
    <x v="2"/>
    <n v="2799.31"/>
    <n v="47.042000000000002"/>
    <m/>
    <n v="43.45"/>
    <n v="45.07"/>
    <n v="17.5"/>
    <m/>
    <n v="25.893000000000001"/>
    <m/>
    <n v="89.39"/>
    <n v="175.05"/>
    <n v="7.1002999999999998"/>
    <m/>
    <n v="2.12"/>
    <n v="67.264200000000002"/>
    <n v="39.99"/>
    <m/>
    <m/>
    <n v="48.43"/>
    <m/>
    <n v="171.42"/>
    <n v="68.757499999999993"/>
    <n v="23.1"/>
    <m/>
    <n v="138.71"/>
    <n v="17.340399999999999"/>
    <m/>
    <n v="267.91000000000003"/>
    <m/>
    <m/>
    <n v="255.86"/>
    <n v="137.11000000000001"/>
    <n v="86.75"/>
    <n v="33.14"/>
    <n v="4.87"/>
    <n v="71.78"/>
    <n v="12.88"/>
    <n v="46.04"/>
    <n v="4.8899999999999997"/>
    <n v="39.07"/>
    <n v="172.61"/>
  </r>
  <r>
    <x v="3"/>
    <n v="2797.8"/>
    <n v="48.343400000000003"/>
    <m/>
    <n v="43.73"/>
    <n v="45.43"/>
    <n v="18.04"/>
    <m/>
    <n v="26.481000000000002"/>
    <m/>
    <n v="90.71"/>
    <n v="177"/>
    <n v="7.2397"/>
    <m/>
    <n v="2.1"/>
    <n v="67.475099999999998"/>
    <n v="39.99"/>
    <m/>
    <m/>
    <n v="48.43"/>
    <m/>
    <n v="174.55"/>
    <n v="70.742500000000007"/>
    <n v="23.61"/>
    <m/>
    <n v="137.84"/>
    <n v="17.6494"/>
    <m/>
    <n v="269.86"/>
    <m/>
    <m/>
    <n v="258.76"/>
    <n v="138.63"/>
    <n v="89.04"/>
    <n v="33"/>
    <n v="5.0199999999999996"/>
    <n v="73.67"/>
    <n v="13.15"/>
    <n v="46.5"/>
    <n v="4.87"/>
    <n v="44.79"/>
    <n v="174.33"/>
  </r>
  <r>
    <x v="4"/>
    <n v="2836.74"/>
    <n v="53.25"/>
    <m/>
    <n v="43.94"/>
    <n v="46.78"/>
    <n v="18.95"/>
    <m/>
    <n v="26.844999999999999"/>
    <m/>
    <n v="94.62"/>
    <n v="183.54"/>
    <n v="7.4269999999999996"/>
    <m/>
    <n v="2.0299999999999998"/>
    <n v="67.298000000000002"/>
    <n v="41.39"/>
    <m/>
    <m/>
    <n v="51.39"/>
    <m/>
    <n v="174.05"/>
    <n v="70.792500000000004"/>
    <n v="24.96"/>
    <m/>
    <n v="140.25"/>
    <n v="17.6614"/>
    <m/>
    <n v="268.51"/>
    <m/>
    <m/>
    <n v="265.12"/>
    <n v="139.69999999999999"/>
    <n v="91.84"/>
    <n v="32.86"/>
    <n v="4.9000000000000004"/>
    <n v="74.92"/>
    <n v="13.19"/>
    <n v="46.89"/>
    <n v="5.17"/>
    <n v="44.08"/>
    <n v="179.59"/>
  </r>
  <r>
    <x v="5"/>
    <n v="2878.48"/>
    <n v="51.274700000000003"/>
    <m/>
    <n v="44.97"/>
    <n v="46.74"/>
    <n v="19.21"/>
    <m/>
    <n v="26.472999999999999"/>
    <m/>
    <n v="95.29"/>
    <n v="187.01"/>
    <n v="7.2839999999999998"/>
    <m/>
    <n v="2.2000000000000002"/>
    <n v="70.427099999999996"/>
    <n v="41.9"/>
    <m/>
    <m/>
    <n v="51.4"/>
    <m/>
    <n v="169.81"/>
    <n v="69.644999999999996"/>
    <n v="25.42"/>
    <m/>
    <n v="139.78"/>
    <n v="17.3672"/>
    <m/>
    <n v="256.95999999999998"/>
    <m/>
    <m/>
    <n v="264.60000000000002"/>
    <n v="141.56"/>
    <n v="89.59"/>
    <n v="32.68"/>
    <n v="4.91"/>
    <n v="77.25"/>
    <n v="13.79"/>
    <n v="46.96"/>
    <n v="5.38"/>
    <n v="44.37"/>
    <n v="182.12"/>
  </r>
  <r>
    <x v="6"/>
    <n v="2863.39"/>
    <n v="53.367400000000004"/>
    <m/>
    <n v="47.46"/>
    <n v="47.12"/>
    <n v="19.75"/>
    <m/>
    <n v="27.602"/>
    <m/>
    <n v="97.86"/>
    <n v="190.03"/>
    <n v="7.4615"/>
    <m/>
    <n v="2.86"/>
    <n v="69.777699999999996"/>
    <n v="44.92"/>
    <m/>
    <m/>
    <n v="54.12"/>
    <m/>
    <n v="177.43"/>
    <n v="71.932500000000005"/>
    <n v="26.49"/>
    <m/>
    <n v="155.78"/>
    <n v="17.646799999999999"/>
    <m/>
    <n v="251.05"/>
    <m/>
    <m/>
    <n v="283.69"/>
    <n v="147.1"/>
    <n v="90.16"/>
    <n v="32.86"/>
    <n v="4.8099999999999996"/>
    <n v="76.5"/>
    <n v="14.64"/>
    <n v="48.87"/>
    <n v="5.26"/>
    <n v="45.18"/>
    <n v="184.87"/>
  </r>
  <r>
    <x v="7"/>
    <n v="2939.51"/>
    <n v="52.125399999999999"/>
    <m/>
    <n v="46.47"/>
    <n v="45.89"/>
    <n v="19.54"/>
    <m/>
    <n v="27.161999999999999"/>
    <m/>
    <n v="95.76"/>
    <n v="183.42"/>
    <n v="7.3070000000000004"/>
    <m/>
    <n v="2.86"/>
    <n v="69.794499999999999"/>
    <n v="42.93"/>
    <m/>
    <m/>
    <n v="52.24"/>
    <m/>
    <n v="179.21"/>
    <n v="73.45"/>
    <n v="25.21"/>
    <m/>
    <n v="151.57"/>
    <n v="17.571000000000002"/>
    <m/>
    <n v="251.2"/>
    <m/>
    <m/>
    <n v="274.97000000000003"/>
    <n v="145.06"/>
    <n v="89.23"/>
    <n v="32.22"/>
    <n v="4.74"/>
    <n v="74.599999999999994"/>
    <n v="14.3"/>
    <n v="46.19"/>
    <n v="5.09"/>
    <n v="44.47"/>
    <n v="181.22"/>
  </r>
  <r>
    <x v="8"/>
    <n v="2912.43"/>
    <n v="46.7547"/>
    <m/>
    <n v="43.14"/>
    <n v="45.6"/>
    <n v="19.350000000000001"/>
    <m/>
    <n v="25.97"/>
    <m/>
    <n v="93.25"/>
    <n v="177.1"/>
    <n v="7.0694999999999997"/>
    <m/>
    <n v="2.82"/>
    <n v="68.132999999999996"/>
    <n v="39.700000000000003"/>
    <m/>
    <m/>
    <n v="50.42"/>
    <m/>
    <n v="174.57"/>
    <n v="72.267499999999998"/>
    <n v="24.38"/>
    <m/>
    <n v="144.84"/>
    <n v="17.4984"/>
    <m/>
    <n v="254.9"/>
    <m/>
    <m/>
    <n v="268.74"/>
    <n v="138.19"/>
    <n v="86.85"/>
    <n v="32.44"/>
    <n v="4.5999999999999996"/>
    <n v="73.28"/>
    <n v="11.88"/>
    <n v="45.04"/>
    <n v="4.92"/>
    <n v="43.92"/>
    <n v="191.1"/>
  </r>
  <r>
    <x v="9"/>
    <n v="2830.71"/>
    <n v="50.746000000000002"/>
    <m/>
    <n v="44.88"/>
    <n v="45.14"/>
    <n v="18.97"/>
    <m/>
    <n v="26.225999999999999"/>
    <m/>
    <n v="92.14"/>
    <n v="176.03"/>
    <n v="7.2820999999999998"/>
    <m/>
    <n v="2.84"/>
    <n v="68.343800000000002"/>
    <n v="39.39"/>
    <m/>
    <m/>
    <n v="49.45"/>
    <m/>
    <n v="178.84"/>
    <n v="73.290000000000006"/>
    <n v="24.27"/>
    <m/>
    <n v="145.31"/>
    <n v="17.5"/>
    <m/>
    <n v="264.69"/>
    <m/>
    <m/>
    <n v="269.26"/>
    <n v="132.94"/>
    <n v="87.13"/>
    <n v="32.54"/>
    <n v="4.96"/>
    <n v="73.31"/>
    <n v="11.61"/>
    <n v="44.98"/>
    <n v="4.8600000000000003"/>
    <n v="44"/>
    <n v="170.66"/>
  </r>
  <r>
    <x v="10"/>
    <n v="2842.74"/>
    <n v="51.213999999999999"/>
    <m/>
    <n v="44.83"/>
    <n v="45.4"/>
    <n v="18.72"/>
    <m/>
    <n v="26.486999999999998"/>
    <m/>
    <n v="92"/>
    <n v="178.3"/>
    <n v="7.3434999999999997"/>
    <m/>
    <n v="2.62"/>
    <n v="68.774000000000001"/>
    <n v="39.590000000000003"/>
    <m/>
    <m/>
    <n v="50.66"/>
    <m/>
    <n v="180.76"/>
    <n v="74.39"/>
    <n v="24.6"/>
    <m/>
    <n v="145.02000000000001"/>
    <n v="17.404599999999999"/>
    <m/>
    <n v="272.33"/>
    <m/>
    <m/>
    <n v="273.98"/>
    <n v="135.15"/>
    <n v="87.74"/>
    <n v="32.619999999999997"/>
    <n v="4.8499999999999996"/>
    <n v="72.2"/>
    <n v="12.35"/>
    <n v="44.25"/>
    <n v="4.97"/>
    <n v="44.31"/>
    <n v="175.26"/>
  </r>
  <r>
    <x v="11"/>
    <n v="2868.44"/>
    <n v="52.171999999999997"/>
    <m/>
    <n v="43.99"/>
    <n v="44.75"/>
    <n v="18.23"/>
    <m/>
    <n v="26.417999999999999"/>
    <m/>
    <n v="90.27"/>
    <n v="176.92"/>
    <n v="7.4447999999999999"/>
    <m/>
    <n v="2.5499999999999998"/>
    <n v="66.083399999999997"/>
    <n v="38.15"/>
    <m/>
    <m/>
    <n v="51.19"/>
    <m/>
    <n v="182.54"/>
    <n v="75.157499999999999"/>
    <n v="26.03"/>
    <m/>
    <n v="148.47999999999999"/>
    <n v="17.340800000000002"/>
    <m/>
    <n v="270.06"/>
    <m/>
    <m/>
    <n v="272.44"/>
    <n v="132.13"/>
    <n v="86.94"/>
    <n v="32.28"/>
    <n v="4.7300000000000004"/>
    <n v="71.5"/>
    <n v="12.28"/>
    <n v="44.51"/>
    <n v="4.87"/>
    <n v="43.51"/>
    <n v="171"/>
  </r>
  <r>
    <x v="12"/>
    <n v="2848.42"/>
    <n v="52.002699999999997"/>
    <m/>
    <n v="44.24"/>
    <n v="44.6"/>
    <n v="17.95"/>
    <m/>
    <n v="26.774999999999999"/>
    <m/>
    <n v="91.21"/>
    <n v="182.32"/>
    <n v="7.6218000000000004"/>
    <m/>
    <n v="2.98"/>
    <n v="66.252099999999999"/>
    <n v="40.89"/>
    <m/>
    <m/>
    <n v="52.79"/>
    <m/>
    <n v="183.6"/>
    <n v="75.935000000000002"/>
    <n v="26.89"/>
    <m/>
    <n v="148.04"/>
    <n v="17.950199999999999"/>
    <m/>
    <n v="270.01"/>
    <m/>
    <m/>
    <n v="278.47000000000003"/>
    <n v="136"/>
    <n v="88.07"/>
    <n v="32.840000000000003"/>
    <n v="4.84"/>
    <n v="70.14"/>
    <n v="12.33"/>
    <n v="45.8"/>
    <n v="4.87"/>
    <n v="43.81"/>
    <n v="178.41"/>
  </r>
  <r>
    <x v="13"/>
    <n v="2881.19"/>
    <n v="54.628"/>
    <m/>
    <n v="46.18"/>
    <n v="46.11"/>
    <n v="18.899999999999999"/>
    <m/>
    <n v="27.503"/>
    <m/>
    <n v="92.7"/>
    <n v="185.39"/>
    <n v="7.8125"/>
    <m/>
    <n v="3.39"/>
    <n v="67.449799999999996"/>
    <n v="41.6"/>
    <m/>
    <m/>
    <n v="52.87"/>
    <m/>
    <n v="184.68"/>
    <n v="77.532499999999999"/>
    <n v="26.66"/>
    <m/>
    <n v="152.15"/>
    <n v="18.5166"/>
    <m/>
    <n v="271.63"/>
    <m/>
    <m/>
    <n v="282.44"/>
    <n v="137"/>
    <n v="89.97"/>
    <n v="32.619999999999997"/>
    <n v="4.8600000000000003"/>
    <n v="72"/>
    <n v="13.36"/>
    <n v="46.95"/>
    <n v="5.24"/>
    <n v="46.06"/>
    <n v="196.01"/>
  </r>
  <r>
    <x v="14"/>
    <n v="2929.8"/>
    <n v="54.085999999999999"/>
    <m/>
    <n v="45.74"/>
    <n v="45.54"/>
    <n v="18.32"/>
    <m/>
    <n v="27.54"/>
    <m/>
    <n v="89.97"/>
    <n v="183.16"/>
    <n v="8.0655000000000001"/>
    <m/>
    <n v="3.43"/>
    <n v="66.269000000000005"/>
    <n v="40.82"/>
    <m/>
    <m/>
    <n v="53.16"/>
    <m/>
    <n v="186.74"/>
    <n v="78.752499999999998"/>
    <n v="26.4"/>
    <m/>
    <n v="156.02000000000001"/>
    <n v="18.678599999999999"/>
    <m/>
    <n v="285.27999999999997"/>
    <m/>
    <m/>
    <n v="281.23"/>
    <n v="134.88999999999999"/>
    <n v="88.88"/>
    <n v="32.42"/>
    <n v="5.05"/>
    <n v="71.28"/>
    <n v="12.21"/>
    <n v="45.47"/>
    <n v="5.12"/>
    <n v="44.43"/>
    <n v="192.17"/>
  </r>
  <r>
    <x v="15"/>
    <n v="2930.32"/>
    <n v="53.960700000000003"/>
    <m/>
    <n v="44.12"/>
    <n v="44.82"/>
    <n v="18.100000000000001"/>
    <m/>
    <n v="26.844999999999999"/>
    <m/>
    <n v="87.03"/>
    <n v="177.21"/>
    <n v="7.8025000000000002"/>
    <m/>
    <n v="3.26"/>
    <n v="62.9711"/>
    <n v="37.200000000000003"/>
    <m/>
    <m/>
    <n v="52.47"/>
    <m/>
    <n v="182.51"/>
    <n v="77.852500000000006"/>
    <n v="25.71"/>
    <m/>
    <n v="153.94"/>
    <n v="18.597000000000001"/>
    <m/>
    <n v="276.47000000000003"/>
    <m/>
    <m/>
    <n v="272.11"/>
    <n v="130.05000000000001"/>
    <n v="84.22"/>
    <n v="32.56"/>
    <n v="4.585"/>
    <n v="69.87"/>
    <n v="13.09"/>
    <n v="44.99"/>
    <n v="4.9800000000000004"/>
    <n v="43.04"/>
    <n v="190.26"/>
  </r>
  <r>
    <x v="16"/>
    <n v="2870.12"/>
    <n v="52.730699999999999"/>
    <m/>
    <n v="41.93"/>
    <n v="43.94"/>
    <n v="17.82"/>
    <m/>
    <n v="26.315000000000001"/>
    <m/>
    <n v="84.03"/>
    <n v="171.8"/>
    <n v="7.78"/>
    <m/>
    <n v="3.03"/>
    <n v="60.7866"/>
    <n v="34.840000000000003"/>
    <m/>
    <m/>
    <n v="50.12"/>
    <m/>
    <n v="179.75"/>
    <n v="76.912499999999994"/>
    <n v="24.37"/>
    <m/>
    <n v="148.97999999999999"/>
    <n v="18.0518"/>
    <m/>
    <n v="277.02999999999997"/>
    <m/>
    <m/>
    <n v="269.16000000000003"/>
    <n v="125.82"/>
    <n v="82.84"/>
    <n v="32.799999999999997"/>
    <n v="4.3849999999999998"/>
    <n v="68.790000000000006"/>
    <n v="12.14"/>
    <n v="45.72"/>
    <n v="4.72"/>
    <n v="41.47"/>
    <n v="192.72"/>
  </r>
  <r>
    <x v="17"/>
    <n v="2820"/>
    <n v="53.555399999999999"/>
    <m/>
    <n v="42.3"/>
    <n v="43.7"/>
    <n v="18.71"/>
    <m/>
    <n v="26.66"/>
    <m/>
    <n v="87.52"/>
    <n v="174.45"/>
    <n v="8.0305"/>
    <m/>
    <n v="3.25"/>
    <n v="60.3902"/>
    <n v="35.85"/>
    <m/>
    <m/>
    <n v="50.6"/>
    <m/>
    <n v="180.53"/>
    <n v="77.385000000000005"/>
    <n v="24.85"/>
    <m/>
    <n v="152.07"/>
    <n v="18.643599999999999"/>
    <m/>
    <n v="277"/>
    <m/>
    <m/>
    <n v="277.31"/>
    <n v="126.8"/>
    <n v="84.08"/>
    <n v="33.14"/>
    <n v="4.26"/>
    <n v="67.959999999999994"/>
    <n v="12.11"/>
    <n v="46.56"/>
    <n v="4.8899999999999997"/>
    <n v="42.04"/>
    <n v="201.36"/>
  </r>
  <r>
    <x v="18"/>
    <n v="2852.5"/>
    <n v="53.277999999999999"/>
    <m/>
    <n v="42"/>
    <n v="43.26"/>
    <n v="18.57"/>
    <m/>
    <n v="26.041"/>
    <m/>
    <n v="85.9"/>
    <n v="171.87"/>
    <n v="8.4908000000000001"/>
    <m/>
    <n v="3.3"/>
    <n v="60.820399999999999"/>
    <n v="35.99"/>
    <m/>
    <m/>
    <n v="51.07"/>
    <m/>
    <n v="183.16"/>
    <n v="76.927499999999995"/>
    <n v="24.73"/>
    <m/>
    <n v="158.83000000000001"/>
    <n v="19.434999999999999"/>
    <m/>
    <n v="288.69"/>
    <m/>
    <m/>
    <n v="278.94"/>
    <n v="126.01"/>
    <n v="83.28"/>
    <n v="33.340000000000003"/>
    <n v="4.55"/>
    <n v="67.78"/>
    <n v="12.5"/>
    <n v="47.59"/>
    <n v="4.9000000000000004"/>
    <n v="41.64"/>
    <n v="201.13"/>
  </r>
  <r>
    <x v="19"/>
    <n v="2863.7"/>
    <n v="54.241999999999997"/>
    <m/>
    <n v="45.34"/>
    <n v="44.97"/>
    <n v="19.920000000000002"/>
    <m/>
    <n v="27.353000000000002"/>
    <m/>
    <n v="90.45"/>
    <n v="181.88"/>
    <n v="8.7501999999999995"/>
    <m/>
    <n v="3.41"/>
    <n v="65.256799999999998"/>
    <n v="39.090000000000003"/>
    <m/>
    <m/>
    <n v="53.57"/>
    <m/>
    <n v="184.91"/>
    <n v="78.739999999999995"/>
    <n v="25.85"/>
    <m/>
    <n v="161.43"/>
    <n v="19.971599999999999"/>
    <m/>
    <n v="284.13"/>
    <m/>
    <m/>
    <n v="289.89999999999998"/>
    <n v="137.9"/>
    <n v="86.83"/>
    <n v="33.1"/>
    <n v="4.55"/>
    <n v="68.25"/>
    <n v="14.33"/>
    <n v="51.42"/>
    <n v="5.31"/>
    <n v="43.56"/>
    <n v="205.71"/>
  </r>
  <r>
    <x v="20"/>
    <n v="2953.91"/>
    <n v="53.867400000000004"/>
    <m/>
    <n v="43.94"/>
    <n v="44.54"/>
    <n v="19.53"/>
    <m/>
    <n v="27.195"/>
    <m/>
    <n v="88.67"/>
    <n v="177.83"/>
    <n v="8.8055000000000003"/>
    <m/>
    <n v="3.39"/>
    <n v="62.650599999999997"/>
    <n v="37.97"/>
    <m/>
    <m/>
    <n v="52.86"/>
    <m/>
    <n v="183.63"/>
    <n v="78.284999999999997"/>
    <n v="25.87"/>
    <m/>
    <n v="175.03"/>
    <n v="20.1816"/>
    <m/>
    <n v="282.27999999999997"/>
    <m/>
    <m/>
    <n v="290.73"/>
    <n v="136.15"/>
    <n v="84.68"/>
    <n v="33.36"/>
    <n v="4.3"/>
    <n v="68.510000000000005"/>
    <n v="13.9"/>
    <n v="51.82"/>
    <n v="5.3"/>
    <n v="43.48"/>
    <n v="203.26"/>
  </r>
  <r>
    <x v="21"/>
    <n v="2922.94"/>
    <n v="54.370699999999999"/>
    <m/>
    <n v="45.37"/>
    <n v="45.89"/>
    <n v="19.989999999999998"/>
    <m/>
    <n v="27.867999999999999"/>
    <m/>
    <n v="91.33"/>
    <n v="181.44"/>
    <n v="8.9700000000000006"/>
    <m/>
    <n v="3.38"/>
    <n v="64.447100000000006"/>
    <n v="39.6"/>
    <m/>
    <m/>
    <n v="54.26"/>
    <m/>
    <n v="185.66"/>
    <n v="79.807500000000005"/>
    <n v="26.69"/>
    <m/>
    <n v="189.8"/>
    <n v="20.5992"/>
    <m/>
    <n v="284.62"/>
    <m/>
    <m/>
    <n v="298.8"/>
    <n v="142.31"/>
    <n v="87.12"/>
    <n v="33.46"/>
    <n v="4.47"/>
    <n v="70.47"/>
    <n v="14"/>
    <n v="52.39"/>
    <n v="5.49"/>
    <n v="45.75"/>
    <n v="196.21"/>
  </r>
  <r>
    <x v="22"/>
    <n v="2971.61"/>
    <n v="55.173400000000001"/>
    <m/>
    <n v="44.56"/>
    <n v="45.17"/>
    <n v="19.600000000000001"/>
    <m/>
    <n v="27.48"/>
    <m/>
    <n v="90.17"/>
    <n v="180.1"/>
    <n v="8.7751999999999999"/>
    <m/>
    <n v="3.35"/>
    <n v="64.919499999999999"/>
    <n v="40.75"/>
    <m/>
    <m/>
    <n v="53.61"/>
    <m/>
    <n v="183.43"/>
    <n v="79.212500000000006"/>
    <n v="26.55"/>
    <m/>
    <n v="192.74"/>
    <n v="20.534199999999998"/>
    <m/>
    <n v="284.63"/>
    <m/>
    <m/>
    <n v="294.26"/>
    <n v="142.81"/>
    <n v="86.4"/>
    <n v="32.96"/>
    <n v="4.4000000000000004"/>
    <n v="70.5"/>
    <n v="13.955"/>
    <n v="51.82"/>
    <n v="5.63"/>
    <n v="44.77"/>
    <n v="194.95"/>
  </r>
  <r>
    <x v="23"/>
    <n v="2948.51"/>
    <n v="54.4587"/>
    <m/>
    <n v="44.6"/>
    <n v="45.03"/>
    <n v="19.809999999999999"/>
    <m/>
    <n v="27.664999999999999"/>
    <m/>
    <n v="89.47"/>
    <n v="179.93"/>
    <n v="9.0263000000000009"/>
    <m/>
    <n v="3.28"/>
    <n v="65.0291"/>
    <n v="40.299999999999997"/>
    <m/>
    <m/>
    <n v="53.95"/>
    <m/>
    <n v="183.51"/>
    <n v="79.722499999999997"/>
    <n v="26.84"/>
    <m/>
    <n v="190.17"/>
    <n v="21.114000000000001"/>
    <m/>
    <n v="284.95999999999998"/>
    <m/>
    <m/>
    <n v="294.91000000000003"/>
    <n v="140.71"/>
    <n v="87.55"/>
    <n v="33.159999999999997"/>
    <n v="4.42"/>
    <n v="70.45"/>
    <n v="13.52"/>
    <n v="52.12"/>
    <n v="5.65"/>
    <n v="44.51"/>
    <n v="195.54"/>
  </r>
  <r>
    <x v="24"/>
    <n v="2955.45"/>
    <n v="54.5914"/>
    <m/>
    <n v="45.91"/>
    <n v="46.09"/>
    <n v="19.72"/>
    <m/>
    <n v="28.202000000000002"/>
    <m/>
    <n v="95.82"/>
    <n v="196.06"/>
    <n v="8.7178000000000004"/>
    <m/>
    <n v="3.18"/>
    <n v="67.989599999999996"/>
    <n v="43.94"/>
    <m/>
    <m/>
    <n v="56.21"/>
    <m/>
    <n v="181.57"/>
    <n v="79.182500000000005"/>
    <n v="28.56"/>
    <m/>
    <n v="191"/>
    <n v="20.34"/>
    <m/>
    <n v="266.5"/>
    <m/>
    <m/>
    <n v="303.33"/>
    <n v="148.03"/>
    <n v="90.02"/>
    <n v="32.72"/>
    <n v="4.4000000000000004"/>
    <n v="72.13"/>
    <n v="14.35"/>
    <n v="51.46"/>
    <n v="5.84"/>
    <n v="44.98"/>
    <n v="192.82"/>
  </r>
  <r>
    <x v="25"/>
    <n v="2991.77"/>
    <n v="54.682000000000002"/>
    <m/>
    <n v="46.24"/>
    <n v="46.73"/>
    <n v="20.12"/>
    <m/>
    <n v="28.759"/>
    <m/>
    <n v="101.37"/>
    <n v="209.66"/>
    <n v="8.5251999999999999"/>
    <m/>
    <n v="3.09"/>
    <n v="71.034400000000005"/>
    <n v="45.15"/>
    <m/>
    <m/>
    <n v="56.46"/>
    <m/>
    <n v="181.81"/>
    <n v="79.527500000000003"/>
    <n v="28.67"/>
    <m/>
    <n v="185.95"/>
    <n v="19.8"/>
    <m/>
    <n v="278.51"/>
    <m/>
    <m/>
    <n v="299.77"/>
    <n v="153.36000000000001"/>
    <n v="91.76"/>
    <n v="32.76"/>
    <n v="4.43"/>
    <n v="73.91"/>
    <n v="15.07"/>
    <n v="52.34"/>
    <n v="6.03"/>
    <n v="45.87"/>
    <n v="195.74"/>
  </r>
  <r>
    <x v="26"/>
    <n v="3036.13"/>
    <n v="53.720700000000001"/>
    <m/>
    <n v="45.04"/>
    <n v="47.09"/>
    <n v="20.81"/>
    <m/>
    <n v="28.314"/>
    <m/>
    <n v="99.86"/>
    <n v="201.22"/>
    <n v="8.4870000000000001"/>
    <m/>
    <n v="2.9449999999999998"/>
    <n v="71.093400000000003"/>
    <n v="44.12"/>
    <m/>
    <m/>
    <n v="56.66"/>
    <m/>
    <n v="181.4"/>
    <n v="79.5625"/>
    <n v="28.27"/>
    <m/>
    <n v="177.22"/>
    <n v="19.901800000000001"/>
    <m/>
    <n v="277.38"/>
    <m/>
    <m/>
    <n v="302.3"/>
    <n v="153.16"/>
    <n v="93.05"/>
    <n v="32.840000000000003"/>
    <n v="4.3099999999999996"/>
    <n v="73.510000000000005"/>
    <n v="14.99"/>
    <n v="52.51"/>
    <n v="5.85"/>
    <n v="45.03"/>
    <n v="197.95"/>
  </r>
  <r>
    <x v="27"/>
    <n v="3029.73"/>
    <n v="55.666699999999999"/>
    <m/>
    <n v="45.47"/>
    <n v="46.68"/>
    <n v="20.440000000000001"/>
    <m/>
    <n v="29.126999999999999"/>
    <m/>
    <n v="97.31"/>
    <n v="196.49"/>
    <n v="8.8755000000000006"/>
    <m/>
    <n v="2.94"/>
    <n v="70.865700000000004"/>
    <n v="43.98"/>
    <m/>
    <m/>
    <n v="56.8"/>
    <m/>
    <n v="183.25"/>
    <n v="79.484999999999999"/>
    <n v="27.75"/>
    <m/>
    <n v="180.93"/>
    <n v="20.078199999999999"/>
    <m/>
    <n v="287.95999999999998"/>
    <m/>
    <m/>
    <n v="300.89"/>
    <n v="152.12"/>
    <n v="91.5"/>
    <n v="33.06"/>
    <n v="4.3099999999999996"/>
    <n v="73.36"/>
    <n v="15.2"/>
    <n v="53.92"/>
    <n v="5.71"/>
    <n v="46.27"/>
    <n v="193.89"/>
  </r>
  <r>
    <x v="28"/>
    <n v="3044.31"/>
    <n v="59.873399999999997"/>
    <m/>
    <n v="46.28"/>
    <n v="46.99"/>
    <n v="20.94"/>
    <m/>
    <n v="28.998999999999999"/>
    <m/>
    <n v="98.6"/>
    <n v="199.93"/>
    <n v="8.8063000000000002"/>
    <m/>
    <n v="2.99"/>
    <n v="71.768199999999993"/>
    <n v="44.14"/>
    <m/>
    <m/>
    <n v="57.21"/>
    <m/>
    <n v="182.83"/>
    <n v="80.462500000000006"/>
    <n v="28.29"/>
    <m/>
    <n v="182.71"/>
    <n v="20.957599999999999"/>
    <m/>
    <n v="286.64"/>
    <m/>
    <m/>
    <n v="301.39999999999998"/>
    <n v="149.13999999999999"/>
    <n v="93.7"/>
    <n v="33.28"/>
    <n v="4.47"/>
    <n v="73.790000000000006"/>
    <n v="14.66"/>
    <n v="54.87"/>
    <n v="5.87"/>
    <n v="47.15"/>
    <n v="198.89"/>
  </r>
  <r>
    <x v="29"/>
    <n v="3055.73"/>
    <n v="58.770699999999998"/>
    <m/>
    <n v="47.31"/>
    <n v="46.9"/>
    <n v="20.63"/>
    <m/>
    <n v="29.806000000000001"/>
    <m/>
    <n v="98.93"/>
    <n v="204.14"/>
    <n v="8.8253000000000004"/>
    <m/>
    <n v="3.2"/>
    <n v="71.995900000000006"/>
    <n v="45.99"/>
    <m/>
    <m/>
    <n v="57.84"/>
    <m/>
    <n v="184.91"/>
    <n v="80.834999999999994"/>
    <n v="29.34"/>
    <m/>
    <n v="189.36"/>
    <n v="21.177800000000001"/>
    <m/>
    <n v="284.27"/>
    <m/>
    <m/>
    <n v="303.58999999999997"/>
    <n v="152.94999999999999"/>
    <n v="95.46"/>
    <n v="33.04"/>
    <n v="4.5"/>
    <n v="73.73"/>
    <n v="15.23"/>
    <n v="55.75"/>
    <n v="5.9"/>
    <n v="47.39"/>
    <n v="196.59"/>
  </r>
  <r>
    <x v="30"/>
    <n v="3080.82"/>
    <n v="58.863999999999997"/>
    <m/>
    <n v="49.24"/>
    <n v="47.9"/>
    <n v="20.81"/>
    <m/>
    <n v="30.952999999999999"/>
    <m/>
    <n v="104.27"/>
    <n v="210.57"/>
    <n v="8.7695000000000007"/>
    <m/>
    <n v="3.46"/>
    <n v="74.062299999999993"/>
    <n v="49.5"/>
    <m/>
    <m/>
    <n v="59.2"/>
    <m/>
    <n v="185.36"/>
    <n v="81.28"/>
    <n v="30.18"/>
    <m/>
    <n v="184.63"/>
    <n v="20.994199999999999"/>
    <m/>
    <n v="277.01"/>
    <m/>
    <m/>
    <n v="307.07"/>
    <n v="158.35"/>
    <n v="97.32"/>
    <n v="32.44"/>
    <n v="4.45"/>
    <n v="74.209999999999994"/>
    <n v="15.45"/>
    <n v="56.53"/>
    <n v="6.19"/>
    <n v="47.73"/>
    <n v="194.54"/>
  </r>
  <r>
    <x v="31"/>
    <n v="3122.87"/>
    <n v="57.625399999999999"/>
    <m/>
    <n v="49.1"/>
    <n v="47.92"/>
    <n v="20.28"/>
    <m/>
    <n v="30.888999999999999"/>
    <m/>
    <n v="106.44"/>
    <n v="214.82"/>
    <n v="8.7665000000000006"/>
    <m/>
    <n v="3.47"/>
    <n v="73.876800000000003"/>
    <n v="50.41"/>
    <m/>
    <m/>
    <n v="58.49"/>
    <m/>
    <n v="182.92"/>
    <n v="80.58"/>
    <n v="30.31"/>
    <m/>
    <n v="181.84"/>
    <n v="20.831199999999999"/>
    <m/>
    <n v="272.82"/>
    <m/>
    <m/>
    <n v="301.37"/>
    <n v="161.13999999999999"/>
    <n v="93.35"/>
    <n v="32.78"/>
    <n v="4.33"/>
    <n v="75.19"/>
    <n v="15.015000000000001"/>
    <n v="56.65"/>
    <n v="6.57"/>
    <n v="47.02"/>
    <n v="199.25"/>
  </r>
  <r>
    <x v="32"/>
    <n v="3112.35"/>
    <n v="59.043999999999997"/>
    <m/>
    <n v="53.08"/>
    <n v="49.09"/>
    <n v="20.87"/>
    <m/>
    <n v="31.707999999999998"/>
    <m/>
    <n v="111.23"/>
    <n v="217.92"/>
    <n v="8.92"/>
    <m/>
    <n v="3.61"/>
    <n v="75.116600000000005"/>
    <n v="54.02"/>
    <m/>
    <m/>
    <n v="58.95"/>
    <m/>
    <n v="187.2"/>
    <n v="82.875"/>
    <n v="30.36"/>
    <m/>
    <n v="184.28"/>
    <n v="21.069199999999999"/>
    <m/>
    <n v="265.69"/>
    <m/>
    <m/>
    <n v="311.88"/>
    <n v="166.72"/>
    <n v="95.71"/>
    <n v="32.119999999999997"/>
    <n v="4.4850000000000003"/>
    <n v="75.91"/>
    <n v="16.295000000000002"/>
    <n v="56.55"/>
    <n v="7.34"/>
    <n v="48.19"/>
    <n v="200.7"/>
  </r>
  <r>
    <x v="33"/>
    <n v="3193.93"/>
    <n v="63.328000000000003"/>
    <m/>
    <n v="54.74"/>
    <n v="49.85"/>
    <n v="22"/>
    <m/>
    <n v="31.751999999999999"/>
    <m/>
    <n v="113.45"/>
    <n v="220.81"/>
    <n v="8.8049999999999997"/>
    <m/>
    <n v="3.8"/>
    <n v="75.496200000000002"/>
    <n v="55.49"/>
    <m/>
    <m/>
    <n v="59.45"/>
    <m/>
    <n v="188.36"/>
    <n v="83.364999999999995"/>
    <n v="31.7"/>
    <m/>
    <n v="187.3"/>
    <n v="20.9846"/>
    <m/>
    <n v="265.01"/>
    <m/>
    <m/>
    <n v="310.41000000000003"/>
    <n v="168.81"/>
    <n v="97.77"/>
    <n v="32.44"/>
    <n v="4.58"/>
    <n v="77.7"/>
    <n v="17.5"/>
    <n v="58.28"/>
    <n v="7.53"/>
    <n v="48.76"/>
    <n v="208.36"/>
  </r>
  <r>
    <x v="34"/>
    <n v="3232.39"/>
    <n v="62.711399999999998"/>
    <m/>
    <n v="53.52"/>
    <n v="49"/>
    <n v="21.17"/>
    <m/>
    <n v="31.532"/>
    <m/>
    <n v="110.54"/>
    <n v="218.1"/>
    <n v="9.0459999999999994"/>
    <m/>
    <n v="3.77"/>
    <n v="74.720200000000006"/>
    <n v="53.33"/>
    <m/>
    <m/>
    <n v="58.35"/>
    <m/>
    <n v="189.8"/>
    <n v="85.997500000000002"/>
    <n v="31.55"/>
    <m/>
    <n v="191.31"/>
    <n v="20.789400000000001"/>
    <m/>
    <n v="270.85000000000002"/>
    <m/>
    <m/>
    <n v="311.49"/>
    <n v="164.81"/>
    <n v="97.33"/>
    <n v="32.76"/>
    <n v="4.5650000000000004"/>
    <n v="75.650000000000006"/>
    <n v="16.75"/>
    <n v="57.75"/>
    <n v="7.24"/>
    <n v="46.69"/>
    <n v="203.8"/>
  </r>
  <r>
    <x v="35"/>
    <n v="3207.18"/>
    <n v="68.336699999999993"/>
    <m/>
    <n v="50.65"/>
    <n v="48.62"/>
    <n v="21.22"/>
    <m/>
    <n v="31.504000000000001"/>
    <m/>
    <n v="106.06"/>
    <n v="213.52"/>
    <n v="9.3667999999999996"/>
    <m/>
    <n v="3.78"/>
    <n v="71.582599999999999"/>
    <n v="51.33"/>
    <m/>
    <m/>
    <n v="58.32"/>
    <m/>
    <n v="196.84"/>
    <n v="88.21"/>
    <n v="30.64"/>
    <m/>
    <n v="189.4"/>
    <n v="20.5792"/>
    <m/>
    <n v="274.33999999999997"/>
    <m/>
    <m/>
    <n v="313.14999999999998"/>
    <n v="161"/>
    <n v="96.41"/>
    <n v="33.22"/>
    <n v="4.54"/>
    <n v="75.14"/>
    <n v="16.62"/>
    <n v="58.57"/>
    <n v="6.81"/>
    <n v="46.7"/>
    <n v="205.02"/>
  </r>
  <r>
    <x v="36"/>
    <n v="3190.14"/>
    <n v="64.855999999999995"/>
    <m/>
    <n v="46.18"/>
    <n v="45.54"/>
    <n v="19.75"/>
    <m/>
    <n v="29.375"/>
    <m/>
    <n v="97.21"/>
    <n v="194.13"/>
    <n v="8.7963000000000005"/>
    <m/>
    <n v="3.1"/>
    <n v="67.584699999999998"/>
    <n v="46.31"/>
    <m/>
    <m/>
    <n v="55"/>
    <m/>
    <n v="186.27"/>
    <n v="83.974999999999994"/>
    <n v="27.95"/>
    <m/>
    <n v="178.68"/>
    <n v="20.014800000000001"/>
    <m/>
    <n v="263.89"/>
    <m/>
    <m/>
    <n v="291.25"/>
    <n v="151.09"/>
    <n v="90.91"/>
    <n v="32.979999999999997"/>
    <n v="4.26"/>
    <n v="71.25"/>
    <n v="14.59"/>
    <n v="55.55"/>
    <n v="6.13"/>
    <n v="43.94"/>
    <n v="212.28"/>
  </r>
  <r>
    <x v="37"/>
    <n v="3002.1"/>
    <n v="62.351999999999997"/>
    <m/>
    <n v="47.17"/>
    <n v="45.6"/>
    <n v="20.2"/>
    <m/>
    <n v="30.024999999999999"/>
    <m/>
    <n v="99.87"/>
    <n v="201.78"/>
    <n v="8.9324999999999992"/>
    <m/>
    <n v="3.46"/>
    <n v="67.888400000000004"/>
    <n v="47.57"/>
    <m/>
    <m/>
    <n v="55.73"/>
    <m/>
    <n v="187.74"/>
    <n v="84.7"/>
    <n v="29.15"/>
    <m/>
    <n v="180.07"/>
    <n v="19.836600000000001"/>
    <m/>
    <n v="268.56"/>
    <m/>
    <m/>
    <n v="297.79000000000002"/>
    <n v="154.97"/>
    <n v="94.46"/>
    <n v="33.06"/>
    <n v="4.0999999999999996"/>
    <n v="70.42"/>
    <n v="15.46"/>
    <n v="57.5"/>
    <n v="6.46"/>
    <n v="44.47"/>
    <n v="208.74"/>
  </r>
  <r>
    <x v="38"/>
    <n v="3041.31"/>
    <n v="66.06"/>
    <m/>
    <n v="47.14"/>
    <n v="46.3"/>
    <n v="19.87"/>
    <m/>
    <n v="30.408999999999999"/>
    <m/>
    <n v="101.25"/>
    <n v="206.31"/>
    <n v="9.1738"/>
    <m/>
    <n v="3.46"/>
    <n v="69.490899999999996"/>
    <n v="47.86"/>
    <m/>
    <m/>
    <n v="56.65"/>
    <m/>
    <n v="188.94"/>
    <n v="85.747500000000002"/>
    <n v="30.11"/>
    <m/>
    <n v="187.88"/>
    <n v="20.465"/>
    <m/>
    <n v="267.77"/>
    <m/>
    <m/>
    <n v="297.17"/>
    <n v="155.47"/>
    <n v="94.39"/>
    <n v="32.96"/>
    <n v="4.3899999999999997"/>
    <n v="72.2"/>
    <n v="14.9"/>
    <n v="57.09"/>
    <n v="6.5"/>
    <n v="45.25"/>
    <n v="214.35"/>
  </r>
  <r>
    <x v="39"/>
    <n v="3066.59"/>
    <n v="65.475399999999993"/>
    <m/>
    <n v="48.2"/>
    <n v="46.77"/>
    <n v="20.49"/>
    <m/>
    <n v="31.071999999999999"/>
    <m/>
    <n v="102.06"/>
    <n v="209.59"/>
    <n v="9.0685000000000002"/>
    <m/>
    <n v="3.59"/>
    <n v="71.793499999999995"/>
    <n v="48.37"/>
    <m/>
    <m/>
    <n v="57.5"/>
    <m/>
    <n v="193.57"/>
    <n v="88.02"/>
    <n v="30.65"/>
    <m/>
    <n v="185.48"/>
    <n v="20.635999999999999"/>
    <m/>
    <n v="273.77"/>
    <m/>
    <m/>
    <n v="304.48"/>
    <n v="158.30000000000001"/>
    <n v="96.9"/>
    <n v="33"/>
    <n v="4.4550000000000001"/>
    <n v="74.66"/>
    <n v="15.58"/>
    <n v="57.45"/>
    <n v="6.55"/>
    <n v="44.61"/>
    <n v="212.8"/>
  </r>
  <r>
    <x v="40"/>
    <n v="3124.74"/>
    <n v="66.119399999999999"/>
    <m/>
    <n v="46.63"/>
    <n v="46.58"/>
    <n v="20.28"/>
    <m/>
    <n v="31.344000000000001"/>
    <m/>
    <n v="99.48"/>
    <n v="206.19"/>
    <n v="9.2360000000000007"/>
    <m/>
    <n v="3.3849999999999998"/>
    <n v="72.046499999999995"/>
    <n v="47.79"/>
    <m/>
    <m/>
    <n v="57.09"/>
    <m/>
    <n v="194.24"/>
    <n v="87.897499999999994"/>
    <n v="30.83"/>
    <m/>
    <n v="199.83"/>
    <n v="20.457599999999999"/>
    <m/>
    <n v="280.08999999999997"/>
    <m/>
    <m/>
    <n v="303.76"/>
    <n v="155.51"/>
    <n v="96.7"/>
    <n v="33.04"/>
    <n v="4.5049999999999999"/>
    <n v="74.09"/>
    <n v="14.51"/>
    <n v="57.46"/>
    <n v="6.33"/>
    <n v="44.84"/>
    <n v="212.71"/>
  </r>
  <r>
    <x v="41"/>
    <n v="3113.49"/>
    <n v="66.930700000000002"/>
    <m/>
    <n v="46.92"/>
    <n v="46.99"/>
    <n v="20.29"/>
    <m/>
    <n v="31.870999999999999"/>
    <m/>
    <n v="98.94"/>
    <n v="203.84"/>
    <n v="9.218"/>
    <m/>
    <n v="3.37"/>
    <n v="71.810400000000001"/>
    <n v="47.48"/>
    <m/>
    <m/>
    <n v="57.65"/>
    <m/>
    <n v="196.32"/>
    <n v="87.932500000000005"/>
    <n v="31.71"/>
    <m/>
    <n v="225.28"/>
    <n v="20.6"/>
    <m/>
    <n v="279.19"/>
    <m/>
    <m/>
    <n v="304.85000000000002"/>
    <n v="154.87"/>
    <n v="95.09"/>
    <n v="32.94"/>
    <n v="4.49"/>
    <n v="74.599999999999994"/>
    <n v="14.33"/>
    <n v="56.13"/>
    <n v="6.33"/>
    <n v="45.25"/>
    <n v="216.58"/>
  </r>
  <r>
    <x v="42"/>
    <n v="3115.34"/>
    <n v="66.726699999999994"/>
    <m/>
    <n v="45.98"/>
    <n v="46.02"/>
    <n v="19.829999999999998"/>
    <m/>
    <n v="30.277000000000001"/>
    <m/>
    <n v="97.81"/>
    <n v="201.63"/>
    <n v="9.2613000000000003"/>
    <m/>
    <n v="3.47"/>
    <n v="72.1815"/>
    <n v="46.74"/>
    <m/>
    <m/>
    <n v="59"/>
    <m/>
    <n v="195.15"/>
    <n v="87.43"/>
    <n v="31.8"/>
    <m/>
    <n v="231.29"/>
    <n v="20.2166"/>
    <m/>
    <n v="293.27"/>
    <m/>
    <m/>
    <n v="296.5"/>
    <n v="154.87"/>
    <n v="91.87"/>
    <n v="33.32"/>
    <n v="4.57"/>
    <n v="72.2"/>
    <n v="14.14"/>
    <n v="55.02"/>
    <n v="6.23"/>
    <n v="45.21"/>
    <n v="222.88"/>
  </r>
  <r>
    <x v="43"/>
    <n v="3097.74"/>
    <n v="66.287999999999997"/>
    <m/>
    <n v="46.42"/>
    <n v="45.74"/>
    <n v="19.649999999999999"/>
    <m/>
    <n v="31.353999999999999"/>
    <m/>
    <n v="96.75"/>
    <n v="203.42"/>
    <n v="9.5266999999999999"/>
    <m/>
    <n v="3.55"/>
    <n v="72.248999999999995"/>
    <n v="46.19"/>
    <m/>
    <m/>
    <n v="56.81"/>
    <m/>
    <n v="200.57"/>
    <n v="89.717500000000001"/>
    <n v="31.33"/>
    <m/>
    <n v="236.06"/>
    <n v="21.405000000000001"/>
    <m/>
    <n v="293.2"/>
    <m/>
    <m/>
    <n v="304.44"/>
    <n v="154.56"/>
    <n v="92.56"/>
    <n v="33.56"/>
    <n v="4.78"/>
    <n v="72.040000000000006"/>
    <n v="13.55"/>
    <n v="56.12"/>
    <n v="6.28"/>
    <n v="44.84"/>
    <n v="226.63"/>
  </r>
  <r>
    <x v="44"/>
    <n v="3117.86"/>
    <n v="66.785399999999996"/>
    <m/>
    <n v="46.7"/>
    <n v="45.64"/>
    <n v="18.89"/>
    <m/>
    <n v="31.13"/>
    <m/>
    <n v="97.93"/>
    <n v="204.78"/>
    <n v="9.4499999999999993"/>
    <m/>
    <n v="3.39"/>
    <n v="71.962199999999996"/>
    <n v="46.01"/>
    <m/>
    <m/>
    <n v="57.07"/>
    <m/>
    <n v="201.91"/>
    <n v="91.632499999999993"/>
    <n v="31.49"/>
    <m/>
    <n v="241.76"/>
    <n v="20.783200000000001"/>
    <m/>
    <n v="295.8"/>
    <m/>
    <m/>
    <n v="306.88"/>
    <n v="153.96"/>
    <n v="91.45"/>
    <n v="33.82"/>
    <n v="4.7"/>
    <n v="71.489999999999995"/>
    <n v="13.8"/>
    <n v="56.92"/>
    <n v="6.15"/>
    <n v="44.74"/>
    <n v="226.65"/>
  </r>
  <r>
    <x v="45"/>
    <n v="3131.29"/>
    <n v="64.056700000000006"/>
    <m/>
    <n v="44.5"/>
    <n v="44.65"/>
    <n v="18.61"/>
    <m/>
    <n v="30.696999999999999"/>
    <m/>
    <n v="94.66"/>
    <n v="198.02"/>
    <n v="9.2355"/>
    <m/>
    <n v="3.31"/>
    <n v="69.904200000000003"/>
    <n v="42.75"/>
    <m/>
    <m/>
    <n v="55.19"/>
    <m/>
    <n v="197.84"/>
    <n v="90.015000000000001"/>
    <n v="30.31"/>
    <m/>
    <n v="242.86"/>
    <n v="20.959"/>
    <m/>
    <n v="291.18"/>
    <m/>
    <m/>
    <n v="294.01"/>
    <n v="150.49"/>
    <n v="89.8"/>
    <n v="33.74"/>
    <n v="4.5999999999999996"/>
    <n v="70.09"/>
    <n v="13.99"/>
    <n v="55.63"/>
    <n v="5.95"/>
    <n v="43.85"/>
    <n v="228.68"/>
  </r>
  <r>
    <x v="46"/>
    <n v="3050.33"/>
    <n v="65.731999999999999"/>
    <m/>
    <n v="45.17"/>
    <n v="44.93"/>
    <n v="18.87"/>
    <m/>
    <n v="30.885000000000002"/>
    <m/>
    <n v="97.96"/>
    <n v="207.1"/>
    <n v="9.49"/>
    <m/>
    <n v="3.34"/>
    <n v="70.545199999999994"/>
    <n v="43.52"/>
    <m/>
    <m/>
    <n v="57.23"/>
    <m/>
    <n v="200.34"/>
    <n v="91.21"/>
    <n v="31.47"/>
    <m/>
    <n v="267.47000000000003"/>
    <n v="20.978000000000002"/>
    <m/>
    <n v="295.14999999999998"/>
    <m/>
    <m/>
    <n v="298.01"/>
    <n v="154.44999999999999"/>
    <n v="91.47"/>
    <n v="33.700000000000003"/>
    <n v="4.8"/>
    <n v="70.67"/>
    <n v="13.3"/>
    <n v="56.76"/>
    <n v="6.03"/>
    <n v="43.02"/>
    <n v="230.37"/>
  </r>
  <r>
    <x v="47"/>
    <n v="3083.76"/>
    <n v="63.982700000000001"/>
    <m/>
    <n v="43.62"/>
    <n v="43.57"/>
    <n v="18.13"/>
    <m/>
    <n v="30.741"/>
    <m/>
    <n v="92.59"/>
    <n v="189.19"/>
    <n v="9.1549999999999994"/>
    <m/>
    <n v="3.06"/>
    <n v="69.583699999999993"/>
    <n v="43.04"/>
    <m/>
    <m/>
    <n v="54.35"/>
    <m/>
    <n v="196.33"/>
    <n v="88.407499999999999"/>
    <n v="29.59"/>
    <m/>
    <n v="264.95"/>
    <n v="20.663"/>
    <m/>
    <n v="286.14"/>
    <m/>
    <m/>
    <n v="289.33999999999997"/>
    <n v="149.04"/>
    <n v="89.83"/>
    <n v="33.86"/>
    <n v="4.51"/>
    <n v="68.87"/>
    <n v="12.79"/>
    <n v="55.8"/>
    <n v="5.91"/>
    <n v="41.36"/>
    <n v="228.93"/>
  </r>
  <r>
    <x v="48"/>
    <n v="3009.05"/>
    <n v="67.290000000000006"/>
    <m/>
    <n v="44.32"/>
    <n v="44.36"/>
    <n v="18.739999999999998"/>
    <m/>
    <n v="30.978000000000002"/>
    <m/>
    <n v="93"/>
    <n v="193.47"/>
    <n v="9.1999999999999993"/>
    <m/>
    <n v="3.03"/>
    <n v="71.548900000000003"/>
    <n v="44.24"/>
    <m/>
    <m/>
    <n v="55.81"/>
    <m/>
    <n v="198.44"/>
    <n v="90.444999999999993"/>
    <n v="30.17"/>
    <m/>
    <n v="265.14"/>
    <n v="20.919"/>
    <m/>
    <n v="285.18"/>
    <m/>
    <m/>
    <n v="292.93"/>
    <n v="153.71"/>
    <n v="91.17"/>
    <n v="33.86"/>
    <n v="4.5599999999999996"/>
    <n v="70.510000000000005"/>
    <n v="13.47"/>
    <n v="55.59"/>
    <n v="6.01"/>
    <n v="43.59"/>
    <n v="232.76"/>
  </r>
  <r>
    <x v="49"/>
    <n v="3053.24"/>
    <n v="71.987399999999994"/>
    <m/>
    <n v="44.72"/>
    <n v="44.68"/>
    <n v="18.62"/>
    <m/>
    <n v="31.561"/>
    <m/>
    <n v="94.06"/>
    <n v="197.62"/>
    <n v="9.4977999999999998"/>
    <m/>
    <n v="3.05"/>
    <n v="71.523600000000002"/>
    <n v="45.22"/>
    <m/>
    <m/>
    <n v="56.66"/>
    <m/>
    <n v="203.51"/>
    <n v="91.2"/>
    <n v="30.88"/>
    <m/>
    <n v="258.19"/>
    <n v="21.0472"/>
    <m/>
    <n v="290.31"/>
    <m/>
    <m/>
    <n v="295.7"/>
    <n v="157.15"/>
    <n v="93.33"/>
    <n v="33.979999999999997"/>
    <n v="4.62"/>
    <n v="70.06"/>
    <n v="13.88"/>
    <n v="56.18"/>
    <n v="6.08"/>
    <n v="43.45"/>
    <n v="233.14"/>
  </r>
  <r>
    <x v="50"/>
    <n v="3100.29"/>
    <n v="74.641999999999996"/>
    <m/>
    <n v="43.71"/>
    <n v="44.82"/>
    <n v="19.14"/>
    <m/>
    <n v="31.273"/>
    <m/>
    <n v="93.26"/>
    <n v="197.57"/>
    <n v="9.5299999999999994"/>
    <m/>
    <n v="3.1"/>
    <n v="70.764499999999998"/>
    <n v="44.85"/>
    <m/>
    <m/>
    <n v="56.14"/>
    <m/>
    <n v="204.7"/>
    <n v="91.027500000000003"/>
    <n v="30.85"/>
    <m/>
    <n v="258.89999999999998"/>
    <n v="21.3672"/>
    <m/>
    <n v="286.27999999999997"/>
    <m/>
    <m/>
    <n v="301.17"/>
    <n v="156.85"/>
    <n v="95.15"/>
    <n v="33.840000000000003"/>
    <n v="4.82"/>
    <n v="69.989999999999995"/>
    <n v="13.25"/>
    <n v="55.98"/>
    <n v="5.98"/>
    <n v="44.82"/>
    <n v="229.15"/>
  </r>
  <r>
    <x v="51"/>
    <n v="3115.86"/>
    <n v="80.577399999999997"/>
    <m/>
    <n v="44.08"/>
    <n v="44.88"/>
    <n v="19.04"/>
    <m/>
    <n v="31.547000000000001"/>
    <m/>
    <n v="92.66"/>
    <n v="197.4"/>
    <n v="9.6122999999999994"/>
    <m/>
    <n v="3.13"/>
    <n v="72.248999999999995"/>
    <n v="45.51"/>
    <m/>
    <m/>
    <n v="55.39"/>
    <m/>
    <n v="206.26"/>
    <n v="91.027500000000003"/>
    <n v="31.2"/>
    <m/>
    <n v="271.49"/>
    <n v="21.129000000000001"/>
    <m/>
    <n v="291.10000000000002"/>
    <m/>
    <m/>
    <n v="302.42"/>
    <n v="157.9"/>
    <n v="95.55"/>
    <n v="33.92"/>
    <n v="4.8099999999999996"/>
    <n v="70.459999999999994"/>
    <n v="13.07"/>
    <n v="56.29"/>
    <n v="6.05"/>
    <n v="45.51"/>
    <n v="238.83"/>
  </r>
  <r>
    <x v="52"/>
    <n v="3130.01"/>
    <n v="91.438699999999997"/>
    <m/>
    <n v="44.39"/>
    <n v="45.23"/>
    <n v="19.28"/>
    <m/>
    <n v="31.879000000000001"/>
    <m/>
    <n v="95"/>
    <n v="207.36"/>
    <n v="9.8391999999999999"/>
    <m/>
    <n v="3.25"/>
    <n v="71.616399999999999"/>
    <n v="46.38"/>
    <m/>
    <m/>
    <n v="55.36"/>
    <m/>
    <n v="210.7"/>
    <n v="93.462500000000006"/>
    <n v="31.58"/>
    <m/>
    <n v="260.26"/>
    <n v="22.5184"/>
    <m/>
    <n v="291.31"/>
    <m/>
    <m/>
    <n v="305.57"/>
    <n v="160.22"/>
    <n v="95.56"/>
    <n v="34.119999999999997"/>
    <n v="4.9000000000000004"/>
    <n v="70.599999999999994"/>
    <n v="12.9"/>
    <n v="56.95"/>
    <n v="6.19"/>
    <n v="46.38"/>
    <n v="236.17"/>
  </r>
  <r>
    <x v="53"/>
    <n v="3179.72"/>
    <n v="92.657399999999996"/>
    <m/>
    <n v="43.24"/>
    <n v="45.21"/>
    <n v="18.98"/>
    <m/>
    <n v="31.312000000000001"/>
    <m/>
    <n v="92.32"/>
    <n v="199.36"/>
    <n v="9.8718000000000004"/>
    <m/>
    <n v="3.2"/>
    <n v="70.444000000000003"/>
    <n v="44.31"/>
    <m/>
    <m/>
    <n v="53.6"/>
    <m/>
    <n v="208.25"/>
    <n v="93.172499999999999"/>
    <n v="30.8"/>
    <m/>
    <n v="261.99"/>
    <n v="22.181999999999999"/>
    <m/>
    <n v="299.06"/>
    <m/>
    <m/>
    <n v="299.91000000000003"/>
    <n v="158.69999999999999"/>
    <n v="94.83"/>
    <n v="34.340000000000003"/>
    <n v="5.0199999999999996"/>
    <n v="72.94"/>
    <n v="12.69"/>
    <n v="56.91"/>
    <n v="6.12"/>
    <n v="45"/>
    <n v="242.06"/>
  </r>
  <r>
    <x v="54"/>
    <n v="3145.32"/>
    <n v="91.058700000000002"/>
    <m/>
    <n v="43.14"/>
    <n v="45.07"/>
    <n v="19.559999999999999"/>
    <m/>
    <n v="31.957000000000001"/>
    <m/>
    <n v="93.3"/>
    <n v="202.25"/>
    <n v="10.215999999999999"/>
    <m/>
    <n v="3.21"/>
    <n v="68.824600000000004"/>
    <n v="44.49"/>
    <m/>
    <m/>
    <n v="54.47"/>
    <m/>
    <n v="212.83"/>
    <n v="95.342500000000001"/>
    <n v="33.880000000000003"/>
    <m/>
    <n v="269.26"/>
    <n v="22.288599999999999"/>
    <m/>
    <n v="295.92"/>
    <m/>
    <m/>
    <n v="300.14999999999998"/>
    <n v="158.38"/>
    <n v="95.76"/>
    <n v="34.54"/>
    <n v="5.08"/>
    <n v="72.3"/>
    <n v="12.68"/>
    <n v="58.3"/>
    <n v="6.09"/>
    <n v="45.86"/>
    <n v="237.42"/>
  </r>
  <r>
    <x v="55"/>
    <n v="3169.94"/>
    <n v="92.951999999999998"/>
    <m/>
    <n v="41.36"/>
    <n v="43.91"/>
    <n v="19"/>
    <m/>
    <n v="32.15"/>
    <m/>
    <n v="91.28"/>
    <n v="196.83"/>
    <n v="10.509"/>
    <m/>
    <n v="3.14"/>
    <n v="66.505099999999999"/>
    <n v="43.87"/>
    <m/>
    <m/>
    <n v="53.37"/>
    <m/>
    <n v="214.32"/>
    <n v="95.682500000000005"/>
    <n v="34.729999999999997"/>
    <m/>
    <n v="274.79000000000002"/>
    <n v="22.311599999999999"/>
    <m/>
    <n v="295.39999999999998"/>
    <m/>
    <m/>
    <n v="294.58999999999997"/>
    <n v="157.65"/>
    <n v="96.57"/>
    <n v="34.479999999999997"/>
    <n v="5.0199999999999996"/>
    <n v="70.14"/>
    <n v="11.97"/>
    <n v="57.96"/>
    <n v="5.84"/>
    <n v="45.17"/>
    <n v="237.68"/>
  </r>
  <r>
    <x v="56"/>
    <n v="3152.05"/>
    <n v="102.97669999999999"/>
    <m/>
    <n v="42.65"/>
    <n v="45.15"/>
    <n v="18.87"/>
    <m/>
    <n v="31.943999999999999"/>
    <m/>
    <n v="96.27"/>
    <n v="205.56"/>
    <n v="10.4793"/>
    <m/>
    <n v="3.21"/>
    <n v="66.269000000000005"/>
    <n v="44.2"/>
    <m/>
    <m/>
    <n v="53.73"/>
    <m/>
    <n v="213.67"/>
    <n v="95.92"/>
    <n v="34.89"/>
    <m/>
    <n v="278.24"/>
    <n v="22.360800000000001"/>
    <m/>
    <n v="294.45"/>
    <m/>
    <m/>
    <n v="295.68"/>
    <n v="159.09"/>
    <n v="94.82"/>
    <n v="34.36"/>
    <n v="4.9400000000000004"/>
    <n v="72.959999999999994"/>
    <n v="12.13"/>
    <n v="58.9"/>
    <n v="6.1"/>
    <n v="46.25"/>
    <n v="234.64"/>
  </r>
  <r>
    <x v="57"/>
    <n v="3185.04"/>
    <n v="99.804000000000002"/>
    <m/>
    <n v="42.66"/>
    <n v="45.25"/>
    <n v="19.11"/>
    <m/>
    <n v="31.131"/>
    <m/>
    <n v="97.65"/>
    <n v="208.88"/>
    <n v="10.052300000000001"/>
    <m/>
    <n v="3.13"/>
    <n v="66.403899999999993"/>
    <n v="43.19"/>
    <m/>
    <m/>
    <n v="53.52"/>
    <m/>
    <n v="207.07"/>
    <n v="95.477500000000006"/>
    <n v="34.19"/>
    <m/>
    <n v="261.19"/>
    <n v="21.778400000000001"/>
    <m/>
    <n v="284.82"/>
    <m/>
    <m/>
    <n v="290.18"/>
    <n v="163.83000000000001"/>
    <n v="93.57"/>
    <n v="34.42"/>
    <n v="4.74"/>
    <n v="73.5"/>
    <n v="12.89"/>
    <n v="58.75"/>
    <n v="6.06"/>
    <n v="44.48"/>
    <n v="237.07"/>
  </r>
  <r>
    <x v="58"/>
    <n v="3155.22"/>
    <n v="101.12009999999999"/>
    <m/>
    <n v="44.07"/>
    <n v="45.87"/>
    <n v="19.190000000000001"/>
    <m/>
    <n v="31.507999999999999"/>
    <m/>
    <n v="98.21"/>
    <n v="214.01"/>
    <n v="10.377000000000001"/>
    <m/>
    <n v="3.165"/>
    <n v="66.665400000000005"/>
    <n v="43.35"/>
    <m/>
    <m/>
    <n v="54.53"/>
    <m/>
    <n v="208.35"/>
    <n v="97.057500000000005"/>
    <n v="34.49"/>
    <m/>
    <n v="262.8"/>
    <n v="22.060400000000001"/>
    <m/>
    <n v="293.83"/>
    <m/>
    <m/>
    <n v="298.95"/>
    <n v="169.56"/>
    <n v="93.38"/>
    <n v="34.58"/>
    <n v="4.96"/>
    <n v="74.31"/>
    <n v="13.42"/>
    <n v="60.84"/>
    <n v="6.36"/>
    <n v="45.57"/>
    <n v="238.15"/>
  </r>
  <r>
    <x v="59"/>
    <n v="3197.52"/>
    <n v="103.06740000000001"/>
    <m/>
    <n v="44.63"/>
    <n v="46.4"/>
    <n v="19.3"/>
    <m/>
    <n v="31.378"/>
    <m/>
    <n v="99.73"/>
    <n v="216.9"/>
    <n v="10.2273"/>
    <m/>
    <n v="3.15"/>
    <n v="68.453500000000005"/>
    <n v="45.22"/>
    <m/>
    <m/>
    <n v="56.01"/>
    <m/>
    <n v="208.04"/>
    <n v="97.724999999999994"/>
    <n v="35.01"/>
    <m/>
    <n v="258.5"/>
    <n v="22.672999999999998"/>
    <m/>
    <n v="295.11"/>
    <m/>
    <m/>
    <n v="305.72000000000003"/>
    <n v="172.39"/>
    <n v="93.74"/>
    <n v="34.659999999999997"/>
    <n v="5.08"/>
    <n v="75"/>
    <n v="14.484999999999999"/>
    <n v="60.87"/>
    <n v="6.74"/>
    <n v="47.12"/>
    <n v="235.42"/>
  </r>
  <r>
    <x v="60"/>
    <n v="3226.56"/>
    <n v="100.0427"/>
    <m/>
    <n v="44.28"/>
    <n v="46.15"/>
    <n v="19.399999999999999"/>
    <m/>
    <n v="31.134"/>
    <m/>
    <n v="100.01"/>
    <n v="214.67"/>
    <n v="10.1348"/>
    <m/>
    <n v="3.4"/>
    <n v="69.684899999999999"/>
    <n v="44.59"/>
    <m/>
    <m/>
    <n v="55.4"/>
    <m/>
    <n v="203.92"/>
    <n v="96.522499999999994"/>
    <n v="34.67"/>
    <m/>
    <n v="268.68"/>
    <n v="22.590199999999999"/>
    <m/>
    <n v="290.56"/>
    <m/>
    <m/>
    <n v="299.35000000000002"/>
    <n v="173.42"/>
    <n v="92.1"/>
    <n v="34.299999999999997"/>
    <n v="5.0549999999999997"/>
    <n v="75.349999999999994"/>
    <n v="14.19"/>
    <n v="61.18"/>
    <n v="6.86"/>
    <n v="46.73"/>
    <n v="234.85"/>
  </r>
  <r>
    <x v="61"/>
    <n v="3215.57"/>
    <n v="100.0561"/>
    <m/>
    <n v="43.52"/>
    <n v="46.82"/>
    <n v="19.62"/>
    <m/>
    <n v="31.271000000000001"/>
    <m/>
    <n v="98.16"/>
    <n v="211.41"/>
    <n v="10.201499999999999"/>
    <m/>
    <n v="3.17"/>
    <n v="70.444000000000003"/>
    <n v="44.95"/>
    <m/>
    <m/>
    <n v="55.97"/>
    <m/>
    <n v="202.88"/>
    <n v="96.327500000000001"/>
    <n v="34.979999999999997"/>
    <m/>
    <n v="263.23"/>
    <n v="22.724399999999999"/>
    <m/>
    <n v="294.52999999999997"/>
    <m/>
    <m/>
    <n v="304.06"/>
    <n v="176.51"/>
    <n v="95.34"/>
    <n v="34.58"/>
    <n v="5.01"/>
    <n v="75.03"/>
    <n v="14.53"/>
    <n v="62.15"/>
    <n v="6.8"/>
    <n v="46.06"/>
    <n v="235.42"/>
  </r>
  <r>
    <x v="62"/>
    <n v="3224.73"/>
    <n v="109.5334"/>
    <m/>
    <n v="42.5"/>
    <n v="46.12"/>
    <n v="19.100000000000001"/>
    <m/>
    <n v="31.713000000000001"/>
    <m/>
    <n v="97.3"/>
    <n v="211.71"/>
    <n v="10.5108"/>
    <m/>
    <n v="3.36"/>
    <n v="69.988500000000002"/>
    <n v="44.26"/>
    <m/>
    <m/>
    <n v="56.14"/>
    <m/>
    <n v="211.6"/>
    <n v="98.357500000000002"/>
    <n v="35.01"/>
    <m/>
    <n v="291.19"/>
    <n v="23.2744"/>
    <m/>
    <n v="303.10000000000002"/>
    <m/>
    <m/>
    <n v="311.95999999999998"/>
    <n v="173.81"/>
    <n v="94.73"/>
    <n v="34.74"/>
    <n v="4.96"/>
    <n v="72.89"/>
    <n v="16"/>
    <n v="62.42"/>
    <n v="6.66"/>
    <n v="46.26"/>
    <n v="235.01"/>
  </r>
  <r>
    <x v="63"/>
    <n v="3251.84"/>
    <n v="104.5574"/>
    <m/>
    <n v="44.65"/>
    <n v="47.2"/>
    <n v="19.239999999999998"/>
    <m/>
    <n v="31.434000000000001"/>
    <m/>
    <n v="99.41"/>
    <n v="212.02"/>
    <n v="10.3285"/>
    <m/>
    <n v="3.45"/>
    <n v="70.815100000000001"/>
    <n v="43.94"/>
    <m/>
    <m/>
    <n v="57.62"/>
    <m/>
    <n v="208.75"/>
    <n v="97"/>
    <n v="35.619999999999997"/>
    <m/>
    <n v="276.38"/>
    <n v="23.262"/>
    <m/>
    <n v="291.39999999999998"/>
    <m/>
    <m/>
    <n v="307.60000000000002"/>
    <n v="175.65"/>
    <n v="97.93"/>
    <n v="35.18"/>
    <n v="4.7949999999999999"/>
    <n v="75.92"/>
    <n v="13.52"/>
    <n v="61.31"/>
    <n v="6.68"/>
    <n v="45.84"/>
    <n v="230.71"/>
  </r>
  <r>
    <x v="64"/>
    <n v="3257.3"/>
    <n v="106.1554"/>
    <m/>
    <n v="43.61"/>
    <n v="48.48"/>
    <n v="19.52"/>
    <m/>
    <n v="31.38"/>
    <m/>
    <n v="98.69"/>
    <n v="206"/>
    <n v="10.438800000000001"/>
    <m/>
    <n v="3.61"/>
    <n v="71.177800000000005"/>
    <n v="44.36"/>
    <m/>
    <m/>
    <n v="58"/>
    <m/>
    <n v="211.75"/>
    <n v="97.272499999999994"/>
    <n v="35.57"/>
    <m/>
    <n v="289.62"/>
    <n v="23.705400000000001"/>
    <m/>
    <n v="291.23"/>
    <m/>
    <m/>
    <n v="313.37"/>
    <n v="175.49"/>
    <n v="98.38"/>
    <n v="35.700000000000003"/>
    <n v="4.91"/>
    <n v="76"/>
    <n v="11.8"/>
    <n v="61.44"/>
    <n v="6.84"/>
    <n v="45.93"/>
    <n v="225.94"/>
  </r>
  <r>
    <x v="65"/>
    <n v="3276.02"/>
    <n v="100.87139999999999"/>
    <m/>
    <n v="43.7"/>
    <n v="48.28"/>
    <n v="19.16"/>
    <m/>
    <n v="30.966999999999999"/>
    <m/>
    <n v="98.98"/>
    <n v="203.02"/>
    <n v="10.129799999999999"/>
    <m/>
    <n v="3.7"/>
    <n v="71.388599999999997"/>
    <n v="43.92"/>
    <m/>
    <m/>
    <n v="56.67"/>
    <m/>
    <n v="202.54"/>
    <n v="92.844999999999999"/>
    <n v="35.049999999999997"/>
    <m/>
    <n v="267.54000000000002"/>
    <n v="22.4206"/>
    <m/>
    <n v="284.45999999999998"/>
    <m/>
    <m/>
    <n v="309.89999999999998"/>
    <n v="176.73"/>
    <n v="98.9"/>
    <n v="36.04"/>
    <n v="4.7699999999999996"/>
    <n v="76.3"/>
    <n v="12.11"/>
    <n v="60.68"/>
    <n v="6.98"/>
    <n v="45.56"/>
    <n v="220.66"/>
  </r>
  <r>
    <x v="66"/>
    <n v="3235.66"/>
    <n v="94.466700000000003"/>
    <m/>
    <n v="43.43"/>
    <n v="48.49"/>
    <n v="18.88"/>
    <m/>
    <n v="30.579000000000001"/>
    <m/>
    <n v="98.28"/>
    <n v="201.47"/>
    <n v="10.1945"/>
    <m/>
    <n v="3.62"/>
    <n v="70.798199999999994"/>
    <n v="43.16"/>
    <m/>
    <m/>
    <n v="55.7"/>
    <m/>
    <n v="201.3"/>
    <n v="92.614999999999995"/>
    <n v="34.69"/>
    <m/>
    <n v="268.74"/>
    <n v="22.6052"/>
    <m/>
    <n v="278.49"/>
    <m/>
    <m/>
    <n v="306.92"/>
    <n v="175.35"/>
    <n v="99.91"/>
    <n v="36.32"/>
    <n v="4.72"/>
    <n v="76.849999999999994"/>
    <n v="11.87"/>
    <n v="60.77"/>
    <n v="6.88"/>
    <n v="44.72"/>
    <n v="223.35"/>
  </r>
  <r>
    <x v="67"/>
    <n v="3215.63"/>
    <n v="102.6401"/>
    <m/>
    <n v="44.07"/>
    <n v="48.48"/>
    <n v="18.2"/>
    <m/>
    <n v="31.268000000000001"/>
    <m/>
    <n v="96.9"/>
    <n v="203.02"/>
    <n v="10.4215"/>
    <m/>
    <n v="3.7"/>
    <n v="71.025999999999996"/>
    <n v="42.33"/>
    <m/>
    <m/>
    <n v="55.25"/>
    <m/>
    <n v="203.85"/>
    <n v="94.81"/>
    <n v="35.200000000000003"/>
    <m/>
    <n v="272.5"/>
    <n v="22.858599999999999"/>
    <m/>
    <n v="284.20999999999998"/>
    <m/>
    <m/>
    <n v="308.86"/>
    <n v="176"/>
    <n v="101.76"/>
    <n v="37.020000000000003"/>
    <n v="4.8499999999999996"/>
    <n v="78.540000000000006"/>
    <n v="11.9"/>
    <n v="62.57"/>
    <n v="6.93"/>
    <n v="44.91"/>
    <n v="217.76"/>
  </r>
  <r>
    <x v="68"/>
    <n v="3239.41"/>
    <n v="98.432699999999997"/>
    <m/>
    <n v="43.55"/>
    <n v="48.18"/>
    <n v="18.440000000000001"/>
    <m/>
    <n v="30.734999999999999"/>
    <m/>
    <n v="97.32"/>
    <n v="201.62"/>
    <n v="10.2155"/>
    <m/>
    <n v="3.7"/>
    <n v="70.604200000000006"/>
    <n v="41.85"/>
    <m/>
    <m/>
    <n v="54.15"/>
    <m/>
    <n v="202.02"/>
    <n v="93.252499999999998"/>
    <n v="34.96"/>
    <m/>
    <n v="267.12"/>
    <n v="22.244599999999998"/>
    <m/>
    <n v="278.52"/>
    <m/>
    <m/>
    <n v="306.33"/>
    <n v="175.79"/>
    <n v="102.54"/>
    <n v="37.36"/>
    <n v="4.67"/>
    <n v="77.97"/>
    <n v="11.6"/>
    <n v="61.28"/>
    <n v="7.01"/>
    <n v="44.9"/>
    <n v="218.46"/>
  </r>
  <r>
    <x v="69"/>
    <n v="3218.44"/>
    <n v="99.940700000000007"/>
    <m/>
    <n v="44.03"/>
    <n v="48.02"/>
    <n v="18.87"/>
    <m/>
    <n v="30.885000000000002"/>
    <m/>
    <n v="99.68"/>
    <n v="202.58"/>
    <n v="10.4655"/>
    <m/>
    <n v="3.62"/>
    <n v="73.143000000000001"/>
    <n v="43"/>
    <m/>
    <m/>
    <n v="55.14"/>
    <m/>
    <n v="204.06"/>
    <n v="95.04"/>
    <n v="35.909999999999997"/>
    <m/>
    <n v="262.20999999999998"/>
    <n v="23.061399999999999"/>
    <m/>
    <n v="278.72000000000003"/>
    <m/>
    <m/>
    <n v="309.3"/>
    <n v="180.25"/>
    <n v="106.17"/>
    <n v="37.619999999999997"/>
    <n v="4.54"/>
    <n v="78.39"/>
    <n v="11.62"/>
    <n v="62.68"/>
    <n v="6.92"/>
    <n v="44.56"/>
    <n v="218.94"/>
  </r>
  <r>
    <x v="70"/>
    <n v="3258.44"/>
    <n v="99.165999999999997"/>
    <m/>
    <n v="41.87"/>
    <n v="47.69"/>
    <n v="18.8"/>
    <m/>
    <n v="31.21"/>
    <m/>
    <n v="97.02"/>
    <n v="199.53"/>
    <n v="10.614000000000001"/>
    <m/>
    <n v="3.53"/>
    <n v="72.012799999999999"/>
    <n v="43.27"/>
    <m/>
    <m/>
    <n v="54.67"/>
    <m/>
    <n v="203.9"/>
    <n v="96.19"/>
    <n v="35.409999999999997"/>
    <m/>
    <n v="261.79000000000002"/>
    <n v="22.968"/>
    <m/>
    <n v="279.39999999999998"/>
    <m/>
    <m/>
    <n v="309"/>
    <n v="178.04"/>
    <n v="105.19"/>
    <n v="37.32"/>
    <n v="4.7"/>
    <n v="77.45"/>
    <n v="11.91"/>
    <n v="61.04"/>
    <n v="6.74"/>
    <n v="45.43"/>
    <n v="222.13"/>
  </r>
  <r>
    <x v="71"/>
    <n v="3246.22"/>
    <n v="95.384"/>
    <m/>
    <n v="42.08"/>
    <n v="47.24"/>
    <n v="18.66"/>
    <m/>
    <n v="31.675000000000001"/>
    <m/>
    <n v="96.64"/>
    <n v="197.96"/>
    <n v="10.614800000000001"/>
    <m/>
    <n v="3.52"/>
    <n v="71.987499999999997"/>
    <n v="43.81"/>
    <m/>
    <m/>
    <n v="53.28"/>
    <m/>
    <n v="205.01"/>
    <n v="106.26"/>
    <n v="35.369999999999997"/>
    <m/>
    <n v="257.82"/>
    <n v="23.103200000000001"/>
    <m/>
    <n v="272"/>
    <m/>
    <m/>
    <n v="308.52999999999997"/>
    <n v="176.31"/>
    <n v="105.42"/>
    <n v="37.72"/>
    <n v="4.3"/>
    <n v="76.81"/>
    <n v="11.78"/>
    <n v="61.04"/>
    <n v="6.61"/>
    <n v="46.61"/>
    <n v="222.11"/>
  </r>
  <r>
    <x v="72"/>
    <n v="3271.12"/>
    <n v="99"/>
    <m/>
    <n v="42.25"/>
    <n v="46.3"/>
    <n v="18.760000000000002"/>
    <m/>
    <n v="32.122999999999998"/>
    <m/>
    <n v="96.1"/>
    <n v="199.39"/>
    <n v="11.010300000000001"/>
    <m/>
    <n v="3.63"/>
    <n v="76.331199999999995"/>
    <n v="41.35"/>
    <m/>
    <m/>
    <n v="53.06"/>
    <m/>
    <n v="216.54"/>
    <n v="108.9375"/>
    <n v="35.799999999999997"/>
    <m/>
    <n v="254.43"/>
    <n v="22.934200000000001"/>
    <m/>
    <n v="279.52"/>
    <m/>
    <m/>
    <n v="312.58999999999997"/>
    <n v="177.62"/>
    <n v="104.98"/>
    <n v="37.700000000000003"/>
    <n v="4.13"/>
    <n v="76.53"/>
    <n v="11.87"/>
    <n v="61.91"/>
    <n v="6.69"/>
    <n v="44.17"/>
    <n v="227.61"/>
  </r>
  <r>
    <x v="73"/>
    <n v="3294.61"/>
    <n v="99.133399999999995"/>
    <m/>
    <n v="43.47"/>
    <n v="46.69"/>
    <n v="18.760000000000002"/>
    <m/>
    <n v="32.838999999999999"/>
    <m/>
    <n v="95.55"/>
    <n v="201.64"/>
    <n v="11.2278"/>
    <m/>
    <n v="3.58"/>
    <n v="77.900000000000006"/>
    <n v="41.49"/>
    <m/>
    <m/>
    <n v="52.16"/>
    <m/>
    <n v="213.29"/>
    <n v="109.66500000000001"/>
    <n v="36.229999999999997"/>
    <m/>
    <n v="250.02"/>
    <n v="23.291399999999999"/>
    <m/>
    <n v="275.70999999999998"/>
    <m/>
    <m/>
    <n v="314.39"/>
    <n v="178.11"/>
    <n v="105.59"/>
    <n v="38.54"/>
    <n v="4.13"/>
    <n v="77.099999999999994"/>
    <n v="12.23"/>
    <n v="61.86"/>
    <n v="6.86"/>
    <n v="44.31"/>
    <n v="224.19"/>
  </r>
  <r>
    <x v="74"/>
    <n v="3306.51"/>
    <n v="99.001400000000004"/>
    <m/>
    <n v="43.85"/>
    <n v="47.22"/>
    <n v="18.260000000000002"/>
    <m/>
    <n v="32.954000000000001"/>
    <m/>
    <n v="97.21"/>
    <n v="204.52"/>
    <n v="11.286799999999999"/>
    <m/>
    <n v="3.49"/>
    <n v="77.697599999999994"/>
    <n v="42.83"/>
    <m/>
    <m/>
    <n v="52.94"/>
    <m/>
    <n v="212.94"/>
    <n v="110.0625"/>
    <n v="36.31"/>
    <m/>
    <n v="249.25"/>
    <n v="23.404800000000002"/>
    <m/>
    <n v="273.23"/>
    <m/>
    <m/>
    <n v="328"/>
    <n v="182.82"/>
    <n v="104.9"/>
    <n v="38.9"/>
    <n v="4.13"/>
    <n v="76.959999999999994"/>
    <n v="12.3"/>
    <n v="64.599999999999994"/>
    <n v="6.96"/>
    <n v="45.26"/>
    <n v="220.22"/>
  </r>
  <r>
    <x v="75"/>
    <n v="3327.77"/>
    <n v="99.305400000000006"/>
    <m/>
    <n v="43.64"/>
    <n v="47.48"/>
    <n v="18.829999999999998"/>
    <m/>
    <n v="32.915999999999997"/>
    <m/>
    <n v="97.24"/>
    <n v="204.25"/>
    <n v="11.3355"/>
    <m/>
    <n v="3.5"/>
    <n v="76.305899999999994"/>
    <n v="42.25"/>
    <m/>
    <m/>
    <n v="53"/>
    <m/>
    <n v="216.35"/>
    <n v="113.9025"/>
    <n v="36.64"/>
    <m/>
    <n v="255.32"/>
    <n v="23.736000000000001"/>
    <m/>
    <n v="273.33999999999997"/>
    <m/>
    <m/>
    <n v="330.14"/>
    <n v="181.26"/>
    <n v="104.88"/>
    <n v="39.42"/>
    <n v="4.1449999999999996"/>
    <n v="77.12"/>
    <n v="12.16"/>
    <n v="62.46"/>
    <n v="6.93"/>
    <n v="45.42"/>
    <n v="219.39"/>
  </r>
  <r>
    <x v="76"/>
    <n v="3349.16"/>
    <n v="96.847399999999993"/>
    <m/>
    <n v="43.44"/>
    <n v="47.8"/>
    <n v="18.899999999999999"/>
    <m/>
    <n v="32.593000000000004"/>
    <m/>
    <n v="99.38"/>
    <n v="208.27"/>
    <n v="11.1995"/>
    <m/>
    <n v="3.49"/>
    <n v="77.022800000000004"/>
    <n v="44.02"/>
    <m/>
    <m/>
    <n v="52.52"/>
    <m/>
    <n v="212.48"/>
    <n v="111.1125"/>
    <n v="36.9"/>
    <m/>
    <n v="252.12"/>
    <n v="23.612400000000001"/>
    <m/>
    <n v="272.99"/>
    <m/>
    <m/>
    <n v="328.02"/>
    <n v="183.5"/>
    <n v="105.07"/>
    <n v="38.74"/>
    <n v="4.05"/>
    <n v="77.5"/>
    <n v="12.07"/>
    <n v="60.95"/>
    <n v="6.86"/>
    <n v="43.7"/>
    <n v="221.3"/>
  </r>
  <r>
    <x v="77"/>
    <n v="3351.28"/>
    <n v="94.571399999999997"/>
    <m/>
    <n v="44.51"/>
    <n v="47.72"/>
    <n v="19.2"/>
    <m/>
    <n v="32.735999999999997"/>
    <m/>
    <n v="100.64"/>
    <n v="209.38"/>
    <n v="11.164999999999999"/>
    <m/>
    <n v="3.44"/>
    <n v="76.854100000000003"/>
    <n v="45.37"/>
    <m/>
    <m/>
    <n v="52.33"/>
    <m/>
    <n v="208.25"/>
    <n v="112.72750000000001"/>
    <n v="37.01"/>
    <m/>
    <n v="248.99"/>
    <n v="23.22"/>
    <m/>
    <n v="268.73"/>
    <m/>
    <m/>
    <n v="322.88"/>
    <n v="189.91"/>
    <n v="103.73"/>
    <n v="38.619999999999997"/>
    <n v="4.2649999999999997"/>
    <n v="78.37"/>
    <n v="12.11"/>
    <n v="61.61"/>
    <n v="7.09"/>
    <n v="44.09"/>
    <n v="223.75"/>
  </r>
  <r>
    <x v="78"/>
    <n v="3360.47"/>
    <n v="91.626000000000005"/>
    <m/>
    <n v="44.97"/>
    <n v="47.93"/>
    <n v="18.89"/>
    <m/>
    <n v="32.402999999999999"/>
    <m/>
    <n v="103.82"/>
    <n v="211.06"/>
    <n v="10.85"/>
    <m/>
    <n v="3.25"/>
    <n v="76.736000000000004"/>
    <n v="47.2"/>
    <m/>
    <m/>
    <n v="52.51"/>
    <m/>
    <n v="203.38"/>
    <n v="109.375"/>
    <n v="35"/>
    <m/>
    <n v="253.72"/>
    <n v="22.943200000000001"/>
    <m/>
    <n v="261.86"/>
    <m/>
    <m/>
    <n v="328.54"/>
    <n v="193.22"/>
    <n v="100.51"/>
    <n v="36.56"/>
    <n v="3.34"/>
    <n v="78.72"/>
    <n v="11.85"/>
    <n v="61.35"/>
    <n v="7.23"/>
    <n v="45.41"/>
    <n v="227.05"/>
  </r>
  <r>
    <x v="79"/>
    <n v="3333.69"/>
    <n v="103.6507"/>
    <m/>
    <n v="44.09"/>
    <n v="48.43"/>
    <n v="19.34"/>
    <m/>
    <n v="33.363999999999997"/>
    <m/>
    <n v="102.94"/>
    <n v="212.13"/>
    <n v="11.440300000000001"/>
    <m/>
    <n v="3.02"/>
    <n v="76.322800000000001"/>
    <n v="47.28"/>
    <m/>
    <m/>
    <n v="52.86"/>
    <m/>
    <n v="209.19"/>
    <n v="113.01"/>
    <n v="36.36"/>
    <m/>
    <n v="253.29"/>
    <n v="23.218399999999999"/>
    <m/>
    <n v="270.85000000000002"/>
    <m/>
    <m/>
    <n v="327.63"/>
    <n v="192.31"/>
    <n v="102.88"/>
    <n v="36.4"/>
    <n v="3.36"/>
    <n v="79.69"/>
    <n v="12.2"/>
    <n v="62.32"/>
    <n v="7.11"/>
    <n v="45.51"/>
    <n v="229.05"/>
  </r>
  <r>
    <x v="80"/>
    <n v="3380.35"/>
    <n v="108.0667"/>
    <m/>
    <n v="43.01"/>
    <n v="48.38"/>
    <n v="19.11"/>
    <m/>
    <n v="32.942"/>
    <m/>
    <n v="102.37"/>
    <n v="208.39"/>
    <n v="11.443"/>
    <m/>
    <n v="3.14"/>
    <n v="75.875699999999995"/>
    <n v="46.03"/>
    <m/>
    <m/>
    <n v="53.18"/>
    <m/>
    <n v="208.7"/>
    <n v="115.01"/>
    <n v="36.369999999999997"/>
    <m/>
    <n v="253.66"/>
    <n v="23.898599999999998"/>
    <m/>
    <n v="267.14999999999998"/>
    <m/>
    <m/>
    <n v="326.19"/>
    <n v="189.5"/>
    <n v="102.64"/>
    <n v="37.24"/>
    <n v="3.41"/>
    <n v="78.14"/>
    <n v="12.46"/>
    <n v="61.8"/>
    <n v="7.03"/>
    <n v="45.83"/>
    <n v="225.06"/>
  </r>
  <r>
    <x v="81"/>
    <n v="3373.43"/>
    <n v="110.0474"/>
    <m/>
    <n v="43.2"/>
    <n v="48.45"/>
    <n v="19.05"/>
    <m/>
    <n v="32.781999999999996"/>
    <m/>
    <n v="102.41"/>
    <n v="207.97"/>
    <n v="11.564"/>
    <m/>
    <n v="3.09"/>
    <n v="75.909499999999994"/>
    <n v="46.02"/>
    <m/>
    <m/>
    <n v="52.74"/>
    <m/>
    <n v="208.9"/>
    <n v="114.9075"/>
    <n v="36.630000000000003"/>
    <m/>
    <n v="251.32"/>
    <n v="23.730599999999999"/>
    <m/>
    <n v="267.29000000000002"/>
    <m/>
    <m/>
    <n v="326.8"/>
    <n v="191.13"/>
    <n v="102.32"/>
    <n v="37.1"/>
    <n v="3.47"/>
    <n v="77.709999999999994"/>
    <n v="12.64"/>
    <n v="61.59"/>
    <n v="7.04"/>
    <n v="45.37"/>
    <n v="224.92"/>
  </r>
  <r>
    <x v="82"/>
    <n v="3372.85"/>
    <n v="122.37609999999999"/>
    <m/>
    <n v="42.64"/>
    <n v="48.21"/>
    <n v="19.350000000000001"/>
    <m/>
    <n v="33.031999999999996"/>
    <m/>
    <n v="99.71"/>
    <n v="203.07"/>
    <n v="12.337"/>
    <m/>
    <n v="3.1"/>
    <n v="75.884200000000007"/>
    <n v="45.09"/>
    <m/>
    <m/>
    <n v="53.38"/>
    <m/>
    <n v="210.28"/>
    <n v="114.6075"/>
    <n v="36.03"/>
    <m/>
    <n v="259.91000000000003"/>
    <n v="24.324400000000001"/>
    <m/>
    <n v="273.83999999999997"/>
    <m/>
    <m/>
    <n v="330.23"/>
    <n v="192.99"/>
    <n v="104.21"/>
    <n v="37.86"/>
    <n v="3.69"/>
    <n v="78.260000000000005"/>
    <n v="12.64"/>
    <n v="62.46"/>
    <n v="6.98"/>
    <n v="44.89"/>
    <n v="223.29"/>
  </r>
  <r>
    <x v="83"/>
    <n v="3381.99"/>
    <n v="125.8061"/>
    <m/>
    <n v="42.43"/>
    <n v="48.42"/>
    <n v="20.14"/>
    <m/>
    <n v="32.863999999999997"/>
    <m/>
    <n v="98.32"/>
    <n v="201.31"/>
    <n v="12.2608"/>
    <m/>
    <n v="3.07"/>
    <n v="75.791399999999996"/>
    <n v="44.66"/>
    <m/>
    <m/>
    <n v="53.56"/>
    <m/>
    <n v="211.49"/>
    <n v="115.5625"/>
    <n v="35.729999999999997"/>
    <m/>
    <n v="256.8"/>
    <n v="24.738600000000002"/>
    <m/>
    <n v="271.31"/>
    <m/>
    <m/>
    <n v="331"/>
    <n v="192.13"/>
    <n v="103.65"/>
    <n v="38.24"/>
    <n v="3.64"/>
    <n v="79.180000000000007"/>
    <n v="12.41"/>
    <n v="63.58"/>
    <n v="6.89"/>
    <n v="44.77"/>
    <n v="220.52"/>
  </r>
  <r>
    <x v="84"/>
    <n v="3389.78"/>
    <n v="125.2354"/>
    <m/>
    <n v="41.96"/>
    <n v="47.37"/>
    <n v="19.73"/>
    <m/>
    <n v="32.920999999999999"/>
    <m/>
    <n v="98.55"/>
    <n v="203.02"/>
    <n v="12.138500000000001"/>
    <m/>
    <n v="3.05"/>
    <n v="75.7239"/>
    <n v="44.31"/>
    <m/>
    <m/>
    <n v="53.99"/>
    <m/>
    <n v="209.7"/>
    <n v="115.7075"/>
    <n v="35.770000000000003"/>
    <m/>
    <n v="261.72000000000003"/>
    <n v="24.3874"/>
    <m/>
    <n v="270.07"/>
    <m/>
    <m/>
    <n v="332.4"/>
    <n v="191.99"/>
    <n v="101.74"/>
    <n v="37.06"/>
    <n v="3.62"/>
    <n v="78.7"/>
    <n v="12.2"/>
    <n v="62.23"/>
    <n v="6.87"/>
    <n v="44.68"/>
    <n v="231.15"/>
  </r>
  <r>
    <x v="85"/>
    <n v="3374.85"/>
    <n v="133.4554"/>
    <m/>
    <n v="41.32"/>
    <n v="47.35"/>
    <n v="19.399999999999999"/>
    <m/>
    <n v="32.883000000000003"/>
    <m/>
    <n v="97.37"/>
    <n v="201.85"/>
    <n v="12.141"/>
    <m/>
    <n v="3.02"/>
    <n v="75.091300000000004"/>
    <n v="44.08"/>
    <m/>
    <m/>
    <n v="52.49"/>
    <m/>
    <n v="214.58"/>
    <n v="118.27500000000001"/>
    <n v="34.33"/>
    <m/>
    <n v="269.33"/>
    <n v="24.797799999999999"/>
    <m/>
    <n v="271.43"/>
    <m/>
    <m/>
    <n v="337.32"/>
    <n v="191.1"/>
    <n v="102.69"/>
    <n v="37.28"/>
    <n v="3.51"/>
    <n v="78.22"/>
    <n v="12.135"/>
    <n v="62.16"/>
    <n v="6.84"/>
    <n v="44.03"/>
    <n v="232.93"/>
  </r>
  <r>
    <x v="86"/>
    <n v="3385.51"/>
    <n v="136.66540000000001"/>
    <m/>
    <n v="41.01"/>
    <n v="47.28"/>
    <n v="19.100000000000001"/>
    <m/>
    <n v="33.002000000000002"/>
    <m/>
    <n v="97.32"/>
    <n v="202.43"/>
    <n v="12.6835"/>
    <m/>
    <n v="3"/>
    <n v="74.914199999999994"/>
    <n v="44.91"/>
    <m/>
    <m/>
    <n v="52.97"/>
    <m/>
    <n v="213.02"/>
    <n v="124.37"/>
    <n v="34.82"/>
    <m/>
    <n v="270.98"/>
    <n v="25.064800000000002"/>
    <m/>
    <n v="271.27999999999997"/>
    <m/>
    <m/>
    <n v="337.1"/>
    <n v="199.5"/>
    <n v="103.04"/>
    <n v="36.96"/>
    <n v="3.47"/>
    <n v="78.06"/>
    <n v="11.62"/>
    <n v="61.53"/>
    <n v="6.66"/>
    <n v="42.73"/>
    <n v="227.46"/>
  </r>
  <r>
    <x v="87"/>
    <n v="3397.16"/>
    <n v="134.2801"/>
    <m/>
    <n v="42.22"/>
    <n v="47.97"/>
    <n v="19.3"/>
    <m/>
    <n v="33.4"/>
    <m/>
    <n v="100.06"/>
    <n v="207.34"/>
    <n v="12.7203"/>
    <m/>
    <n v="2.91"/>
    <n v="75.378100000000003"/>
    <n v="47.01"/>
    <m/>
    <m/>
    <n v="53.3"/>
    <m/>
    <n v="213.69"/>
    <n v="125.8575"/>
    <n v="34.79"/>
    <m/>
    <n v="269.13"/>
    <n v="24.835000000000001"/>
    <m/>
    <n v="267.43"/>
    <m/>
    <m/>
    <n v="343.64"/>
    <n v="205.4"/>
    <n v="102"/>
    <n v="36.799999999999997"/>
    <n v="3.34"/>
    <n v="79.63"/>
    <n v="11.52"/>
    <n v="61.82"/>
    <n v="6.98"/>
    <n v="44.98"/>
    <n v="228.97"/>
  </r>
  <r>
    <x v="88"/>
    <n v="3431.28"/>
    <n v="134.88939999999999"/>
    <m/>
    <n v="40.880000000000003"/>
    <n v="47.91"/>
    <n v="19.14"/>
    <m/>
    <n v="33.613999999999997"/>
    <m/>
    <n v="100.5"/>
    <n v="206"/>
    <n v="12.75"/>
    <m/>
    <n v="2.99"/>
    <n v="74.627399999999994"/>
    <n v="47.39"/>
    <m/>
    <m/>
    <n v="53.03"/>
    <m/>
    <n v="216.47"/>
    <n v="124.825"/>
    <n v="34.72"/>
    <m/>
    <n v="268.69"/>
    <n v="25.393000000000001"/>
    <m/>
    <n v="272.35000000000002"/>
    <m/>
    <m/>
    <n v="347.66"/>
    <n v="205.6"/>
    <n v="101.98"/>
    <n v="36.840000000000003"/>
    <n v="3.34"/>
    <n v="79.62"/>
    <n v="11.4"/>
    <n v="61.04"/>
    <n v="6.94"/>
    <n v="44.5"/>
    <n v="230.26"/>
  </r>
  <r>
    <x v="89"/>
    <n v="3443.62"/>
    <n v="143.54470000000001"/>
    <m/>
    <n v="40.01"/>
    <n v="48.16"/>
    <n v="18.760000000000002"/>
    <m/>
    <n v="33.966999999999999"/>
    <m/>
    <n v="99.09"/>
    <n v="207.22"/>
    <n v="12.773"/>
    <m/>
    <n v="2.91"/>
    <n v="74.593699999999998"/>
    <n v="46.98"/>
    <m/>
    <m/>
    <n v="54.08"/>
    <m/>
    <n v="221.15"/>
    <n v="126.52249999999999"/>
    <n v="34.99"/>
    <m/>
    <n v="278.29000000000002"/>
    <n v="25.5456"/>
    <m/>
    <n v="271.29000000000002"/>
    <m/>
    <m/>
    <n v="351.02"/>
    <n v="211.01"/>
    <n v="101.03"/>
    <n v="37.26"/>
    <n v="3.34"/>
    <n v="79.98"/>
    <n v="11.09"/>
    <n v="61.76"/>
    <n v="6.82"/>
    <n v="45.46"/>
    <n v="225.04"/>
  </r>
  <r>
    <x v="90"/>
    <n v="3478.73"/>
    <n v="149.2501"/>
    <m/>
    <n v="39.74"/>
    <n v="48.23"/>
    <n v="19.100000000000001"/>
    <m/>
    <n v="33.914000000000001"/>
    <m/>
    <n v="102.35"/>
    <n v="210.15"/>
    <n v="12.628299999999999"/>
    <m/>
    <n v="2.92"/>
    <n v="75.133499999999998"/>
    <n v="47.35"/>
    <m/>
    <m/>
    <n v="53.54"/>
    <m/>
    <n v="226.58"/>
    <n v="125.01"/>
    <n v="34.82"/>
    <m/>
    <n v="272.01"/>
    <n v="25.592600000000001"/>
    <m/>
    <n v="274.33999999999997"/>
    <m/>
    <m/>
    <n v="356"/>
    <n v="209.83"/>
    <n v="101.9"/>
    <n v="36.799999999999997"/>
    <n v="3.22"/>
    <n v="80"/>
    <n v="11.39"/>
    <n v="61.21"/>
    <n v="6.91"/>
    <n v="45.14"/>
    <n v="226.09"/>
  </r>
  <r>
    <x v="91"/>
    <n v="3484.55"/>
    <n v="147.56010000000001"/>
    <m/>
    <n v="40.69"/>
    <n v="49.83"/>
    <n v="19.3"/>
    <m/>
    <n v="34.481999999999999"/>
    <m/>
    <n v="102.77"/>
    <n v="207.71"/>
    <n v="13.1478"/>
    <m/>
    <n v="2.99"/>
    <n v="75.453999999999994"/>
    <n v="47.85"/>
    <m/>
    <m/>
    <n v="52.95"/>
    <m/>
    <n v="228.91"/>
    <n v="124.8075"/>
    <n v="34.93"/>
    <m/>
    <n v="279.36"/>
    <n v="26.030200000000001"/>
    <m/>
    <n v="269.95999999999998"/>
    <m/>
    <m/>
    <n v="366.12"/>
    <n v="209.9"/>
    <n v="102.49"/>
    <n v="37.46"/>
    <n v="3.32"/>
    <n v="80.739999999999995"/>
    <n v="11.79"/>
    <n v="61.98"/>
    <n v="6.94"/>
    <n v="44.92"/>
    <n v="227.03"/>
  </r>
  <r>
    <x v="92"/>
    <n v="3508.01"/>
    <n v="166.10669999999999"/>
    <m/>
    <n v="39.94"/>
    <n v="49.53"/>
    <n v="19.23"/>
    <m/>
    <n v="34.715000000000003"/>
    <m/>
    <n v="100.19"/>
    <n v="204.87"/>
    <n v="13.374499999999999"/>
    <m/>
    <n v="2.87"/>
    <n v="76.137200000000007"/>
    <n v="47.03"/>
    <m/>
    <m/>
    <n v="52.95"/>
    <m/>
    <n v="225.53"/>
    <n v="129.04"/>
    <n v="35.82"/>
    <m/>
    <n v="282.16000000000003"/>
    <n v="26.2056"/>
    <m/>
    <n v="279.12"/>
    <m/>
    <m/>
    <n v="358.19"/>
    <n v="210.06"/>
    <n v="101.86"/>
    <n v="37.54"/>
    <n v="3.28"/>
    <n v="79.790000000000006"/>
    <n v="11.62"/>
    <n v="61.23"/>
    <n v="6.82"/>
    <n v="44.07"/>
    <n v="220.55"/>
  </r>
  <r>
    <x v="93"/>
    <n v="3500.31"/>
    <n v="158.35"/>
    <m/>
    <n v="39.43"/>
    <n v="49.12"/>
    <n v="18.760000000000002"/>
    <m/>
    <n v="35.954000000000001"/>
    <m/>
    <n v="100.14"/>
    <n v="205.46"/>
    <n v="13.821"/>
    <m/>
    <n v="2.92"/>
    <n v="77.123999999999995"/>
    <n v="47.77"/>
    <m/>
    <m/>
    <n v="53.72"/>
    <m/>
    <n v="227.27"/>
    <n v="134.18"/>
    <n v="36.26"/>
    <m/>
    <n v="291.75"/>
    <n v="27.444400000000002"/>
    <m/>
    <n v="275.49"/>
    <m/>
    <m/>
    <n v="356.9"/>
    <n v="217.69"/>
    <n v="101.5"/>
    <n v="37.6"/>
    <n v="3.13"/>
    <n v="79.040000000000006"/>
    <n v="11.16"/>
    <n v="62.21"/>
    <n v="6.83"/>
    <n v="43.53"/>
    <n v="218.16"/>
  </r>
  <r>
    <x v="94"/>
    <n v="3526.65"/>
    <n v="149.1233"/>
    <m/>
    <n v="39.19"/>
    <n v="51.19"/>
    <n v="19.29"/>
    <m/>
    <n v="37.500999999999998"/>
    <m/>
    <n v="101.65"/>
    <n v="210.04"/>
    <n v="14.346500000000001"/>
    <m/>
    <n v="2.83"/>
    <n v="78.532600000000002"/>
    <n v="49.04"/>
    <m/>
    <m/>
    <n v="54.46"/>
    <m/>
    <n v="231.65"/>
    <n v="131.4"/>
    <n v="36.78"/>
    <m/>
    <n v="276.29000000000002"/>
    <n v="27.5806"/>
    <m/>
    <n v="281.89"/>
    <m/>
    <m/>
    <n v="360.7"/>
    <n v="217.11"/>
    <n v="104.58"/>
    <n v="37.14"/>
    <n v="3.3"/>
    <n v="79.98"/>
    <n v="11.75"/>
    <n v="62.32"/>
    <n v="6.95"/>
    <n v="44.36"/>
    <n v="213.44"/>
  </r>
  <r>
    <x v="95"/>
    <n v="3580.84"/>
    <n v="135.66669999999999"/>
    <m/>
    <n v="39.11"/>
    <n v="50.48"/>
    <n v="18.75"/>
    <m/>
    <n v="35.209000000000003"/>
    <m/>
    <n v="101.33"/>
    <n v="207.56"/>
    <n v="13.015499999999999"/>
    <m/>
    <n v="2.66"/>
    <n v="76.752899999999997"/>
    <n v="48.62"/>
    <m/>
    <m/>
    <n v="53.86"/>
    <m/>
    <n v="217.3"/>
    <n v="120.88"/>
    <n v="35.67"/>
    <m/>
    <n v="261.66000000000003"/>
    <n v="26.5746"/>
    <m/>
    <n v="267.42"/>
    <m/>
    <m/>
    <n v="343.84"/>
    <n v="210.81"/>
    <n v="101.61"/>
    <n v="36.799999999999997"/>
    <n v="3.18"/>
    <n v="79.319999999999993"/>
    <n v="11.54"/>
    <n v="60.25"/>
    <n v="6.82"/>
    <n v="42.52"/>
    <n v="210.71"/>
  </r>
  <r>
    <x v="96"/>
    <n v="3455.06"/>
    <n v="139.44"/>
    <m/>
    <n v="39.08"/>
    <n v="51.04"/>
    <n v="18.23"/>
    <m/>
    <n v="36.295000000000002"/>
    <m/>
    <n v="103.52"/>
    <n v="210.94"/>
    <n v="12.6225"/>
    <m/>
    <n v="2.52"/>
    <n v="77.562600000000003"/>
    <n v="48.22"/>
    <m/>
    <m/>
    <n v="52.99"/>
    <m/>
    <n v="214.25"/>
    <n v="120.96"/>
    <n v="35.700000000000003"/>
    <m/>
    <n v="248.21"/>
    <n v="26.2746"/>
    <m/>
    <n v="266.5"/>
    <m/>
    <m/>
    <n v="335.01"/>
    <n v="211.34"/>
    <n v="100.76"/>
    <n v="36.92"/>
    <n v="3.08"/>
    <n v="79.150000000000006"/>
    <n v="11.07"/>
    <n v="61.5"/>
    <n v="6.9"/>
    <n v="43.08"/>
    <n v="207.89"/>
  </r>
  <r>
    <x v="97"/>
    <n v="3426.96"/>
    <n v="110.07"/>
    <m/>
    <n v="38.18"/>
    <n v="49.81"/>
    <n v="17.850000000000001"/>
    <m/>
    <n v="35.054000000000002"/>
    <m/>
    <n v="99.92"/>
    <n v="202.48"/>
    <n v="11.913"/>
    <m/>
    <n v="2.3450000000000002"/>
    <n v="76.432400000000001"/>
    <n v="47.63"/>
    <m/>
    <m/>
    <n v="51.14"/>
    <m/>
    <n v="202.66"/>
    <n v="112.82"/>
    <n v="34.26"/>
    <m/>
    <n v="240.02"/>
    <n v="25.995000000000001"/>
    <m/>
    <n v="258.61"/>
    <m/>
    <m/>
    <n v="329.88"/>
    <n v="210.24"/>
    <n v="98.8"/>
    <n v="36.82"/>
    <n v="3.09"/>
    <n v="79.03"/>
    <n v="11.09"/>
    <n v="60.87"/>
    <n v="7.03"/>
    <n v="42.72"/>
    <n v="205.74"/>
  </r>
  <r>
    <x v="98"/>
    <n v="3331.84"/>
    <n v="122.0933"/>
    <m/>
    <n v="37.950000000000003"/>
    <n v="50.19"/>
    <n v="18.420000000000002"/>
    <m/>
    <n v="36.003"/>
    <m/>
    <n v="100.87"/>
    <n v="202.22"/>
    <n v="12.715"/>
    <m/>
    <n v="2.2599999999999998"/>
    <n v="78.271100000000004"/>
    <n v="48.53"/>
    <m/>
    <m/>
    <n v="51.61"/>
    <m/>
    <n v="211.29"/>
    <n v="117.32"/>
    <n v="34.96"/>
    <m/>
    <n v="244.93"/>
    <n v="26.4206"/>
    <m/>
    <n v="263.04000000000002"/>
    <m/>
    <m/>
    <n v="339.64"/>
    <n v="215.52"/>
    <n v="100.98"/>
    <n v="37.200000000000003"/>
    <n v="3.165"/>
    <n v="80.47"/>
    <n v="11.255000000000001"/>
    <n v="61.93"/>
    <n v="6.97"/>
    <n v="42.26"/>
    <n v="207.86"/>
  </r>
  <r>
    <x v="99"/>
    <n v="3398.96"/>
    <n v="123.78"/>
    <m/>
    <n v="37"/>
    <n v="50"/>
    <n v="18.09"/>
    <m/>
    <n v="35.707999999999998"/>
    <m/>
    <n v="99.83"/>
    <n v="200.01"/>
    <n v="12.3118"/>
    <m/>
    <n v="2.4500000000000002"/>
    <n v="76.854100000000003"/>
    <n v="47.52"/>
    <m/>
    <m/>
    <n v="51.43"/>
    <m/>
    <n v="205.37"/>
    <n v="113.49"/>
    <n v="34.68"/>
    <m/>
    <n v="247.78"/>
    <n v="26.169799999999999"/>
    <m/>
    <n v="255.65"/>
    <m/>
    <m/>
    <n v="332.88"/>
    <n v="215.11"/>
    <n v="100.01"/>
    <n v="37.06"/>
    <n v="3.18"/>
    <n v="80.41"/>
    <n v="10.86"/>
    <n v="60.89"/>
    <n v="6.91"/>
    <n v="42.46"/>
    <n v="201.45"/>
  </r>
  <r>
    <x v="100"/>
    <n v="3339.19"/>
    <n v="124.24"/>
    <m/>
    <n v="36.9"/>
    <n v="51.06"/>
    <n v="18.510000000000002"/>
    <m/>
    <n v="35.97"/>
    <m/>
    <n v="101.07"/>
    <n v="200.92"/>
    <n v="12.1645"/>
    <m/>
    <n v="2.4500000000000002"/>
    <n v="78.271100000000004"/>
    <n v="46.91"/>
    <m/>
    <m/>
    <n v="51.47"/>
    <m/>
    <n v="204.03"/>
    <n v="112"/>
    <n v="34.65"/>
    <m/>
    <n v="241.6"/>
    <n v="25.949400000000001"/>
    <m/>
    <n v="257.95999999999998"/>
    <m/>
    <m/>
    <n v="330.15"/>
    <n v="215.96"/>
    <n v="100.21"/>
    <n v="37.1"/>
    <n v="3.2"/>
    <n v="81.23"/>
    <n v="10.69"/>
    <n v="63.94"/>
    <n v="7"/>
    <n v="41.4"/>
    <n v="197.12"/>
  </r>
  <r>
    <x v="101"/>
    <n v="3340.97"/>
    <n v="139.8733"/>
    <m/>
    <n v="36.659999999999997"/>
    <n v="50.71"/>
    <n v="18.87"/>
    <m/>
    <n v="36.22"/>
    <m/>
    <n v="102.47"/>
    <n v="201.34"/>
    <n v="12.872299999999999"/>
    <m/>
    <n v="2.33"/>
    <n v="79.308499999999995"/>
    <n v="48.78"/>
    <m/>
    <m/>
    <n v="52.67"/>
    <m/>
    <n v="205.41"/>
    <n v="115.355"/>
    <n v="35.19"/>
    <m/>
    <n v="238.55"/>
    <n v="25.343800000000002"/>
    <m/>
    <n v="264.8"/>
    <m/>
    <m/>
    <n v="338.6"/>
    <n v="218.33"/>
    <n v="101.95"/>
    <n v="37.380000000000003"/>
    <n v="3.37"/>
    <n v="81.94"/>
    <n v="10.81"/>
    <n v="63.86"/>
    <n v="7.12"/>
    <n v="41.12"/>
    <n v="198.38"/>
  </r>
  <r>
    <x v="102"/>
    <n v="3383.54"/>
    <n v="149.91999999999999"/>
    <m/>
    <n v="36.270000000000003"/>
    <n v="51.05"/>
    <n v="18.420000000000002"/>
    <m/>
    <n v="36.691000000000003"/>
    <m/>
    <n v="99.28"/>
    <n v="198"/>
    <n v="12.991"/>
    <m/>
    <n v="2.46"/>
    <n v="80.016999999999996"/>
    <n v="49.63"/>
    <m/>
    <m/>
    <n v="53.2"/>
    <m/>
    <n v="208.78"/>
    <n v="115.54"/>
    <n v="36.03"/>
    <m/>
    <n v="237.91"/>
    <n v="25.5472"/>
    <m/>
    <n v="266.85000000000002"/>
    <m/>
    <m/>
    <n v="339.14"/>
    <n v="215.77"/>
    <n v="102.73"/>
    <n v="37.299999999999997"/>
    <n v="3.36"/>
    <n v="81.400000000000006"/>
    <n v="10.97"/>
    <n v="65.430000000000007"/>
    <n v="7.04"/>
    <n v="41.15"/>
    <n v="202.88"/>
  </r>
  <r>
    <x v="103"/>
    <n v="3401.2"/>
    <n v="147.2533"/>
    <m/>
    <n v="37.81"/>
    <n v="50.79"/>
    <n v="18.61"/>
    <m/>
    <n v="36.704000000000001"/>
    <m/>
    <n v="99.7"/>
    <n v="200.68"/>
    <n v="12.5145"/>
    <m/>
    <n v="2.41"/>
    <n v="79.822999999999993"/>
    <n v="49.99"/>
    <m/>
    <m/>
    <n v="53.53"/>
    <n v="253.93"/>
    <n v="205.05"/>
    <n v="112.13"/>
    <n v="36.14"/>
    <m/>
    <n v="234.85"/>
    <n v="25.317399999999999"/>
    <m/>
    <n v="267.55"/>
    <m/>
    <m/>
    <n v="341.85"/>
    <n v="215.4"/>
    <n v="102.04"/>
    <n v="37.4"/>
    <n v="3.42"/>
    <n v="80.599999999999994"/>
    <n v="10.98"/>
    <n v="64.84"/>
    <n v="7.02"/>
    <n v="41.08"/>
    <n v="204.61"/>
  </r>
  <r>
    <x v="104"/>
    <n v="3385.49"/>
    <n v="141.14330000000001"/>
    <m/>
    <n v="37.799999999999997"/>
    <n v="50.55"/>
    <n v="18.28"/>
    <m/>
    <n v="36.591999999999999"/>
    <m/>
    <n v="98.56"/>
    <n v="194.83"/>
    <n v="12.4635"/>
    <m/>
    <n v="2.2599999999999998"/>
    <n v="79.603700000000003"/>
    <n v="49.57"/>
    <m/>
    <m/>
    <n v="52.2"/>
    <n v="227.54"/>
    <n v="202.91"/>
    <n v="110.34"/>
    <n v="35.4"/>
    <m/>
    <n v="234.31"/>
    <n v="24.507400000000001"/>
    <m/>
    <n v="271.45999999999998"/>
    <m/>
    <m/>
    <n v="339.43"/>
    <n v="219.94"/>
    <n v="101.1"/>
    <n v="37.18"/>
    <n v="3.39"/>
    <n v="79.47"/>
    <n v="11.18"/>
    <n v="64.72"/>
    <n v="7.28"/>
    <n v="40.729999999999997"/>
    <n v="201.7"/>
  </r>
  <r>
    <x v="105"/>
    <n v="3357.01"/>
    <n v="147.38329999999999"/>
    <m/>
    <n v="37.19"/>
    <n v="50.45"/>
    <n v="18.11"/>
    <m/>
    <n v="35.972999999999999"/>
    <m/>
    <n v="98.35"/>
    <n v="194.86"/>
    <n v="12.189299999999999"/>
    <m/>
    <n v="2.35"/>
    <n v="79.376000000000005"/>
    <n v="48.48"/>
    <m/>
    <m/>
    <n v="52.7"/>
    <n v="240"/>
    <n v="200.39"/>
    <n v="106.84"/>
    <n v="35.04"/>
    <m/>
    <n v="233.89"/>
    <n v="24.3096"/>
    <m/>
    <n v="265.39"/>
    <m/>
    <m/>
    <n v="335.26"/>
    <n v="221.97"/>
    <n v="99.52"/>
    <n v="37.24"/>
    <n v="3.36"/>
    <n v="78.08"/>
    <n v="11.77"/>
    <n v="64.42"/>
    <n v="7.23"/>
    <n v="40.159999999999997"/>
    <n v="202.61"/>
  </r>
  <r>
    <x v="106"/>
    <n v="3319.47"/>
    <n v="149.79669999999999"/>
    <m/>
    <n v="36.43"/>
    <n v="49.09"/>
    <n v="17.89"/>
    <m/>
    <n v="35.179000000000002"/>
    <m/>
    <n v="95.31"/>
    <n v="194"/>
    <n v="12.517300000000001"/>
    <m/>
    <n v="2.17"/>
    <n v="75.310599999999994"/>
    <n v="46.45"/>
    <m/>
    <m/>
    <n v="51.73"/>
    <n v="228.85"/>
    <n v="202.54"/>
    <n v="110.08"/>
    <n v="34.53"/>
    <m/>
    <n v="239.34"/>
    <n v="24.130400000000002"/>
    <m/>
    <n v="264"/>
    <m/>
    <m/>
    <n v="327.85"/>
    <n v="214.21"/>
    <n v="96.55"/>
    <n v="36.44"/>
    <n v="3.21"/>
    <n v="77.83"/>
    <n v="11.23"/>
    <n v="61.6"/>
    <n v="6.87"/>
    <n v="39.36"/>
    <n v="211.48"/>
  </r>
  <r>
    <x v="107"/>
    <n v="3281.06"/>
    <n v="141.41"/>
    <m/>
    <n v="35.53"/>
    <n v="49.66"/>
    <n v="17.82"/>
    <m/>
    <n v="36.158999999999999"/>
    <m/>
    <n v="94.27"/>
    <n v="191.62"/>
    <n v="12.6378"/>
    <m/>
    <n v="2.08"/>
    <n v="77.031199999999998"/>
    <n v="46.01"/>
    <m/>
    <m/>
    <n v="51.3"/>
    <n v="235.16"/>
    <n v="207.42"/>
    <n v="111.81"/>
    <n v="34.65"/>
    <m/>
    <n v="241.01"/>
    <n v="24.691600000000001"/>
    <m/>
    <n v="267.58"/>
    <m/>
    <m/>
    <n v="335.31"/>
    <n v="217.58"/>
    <n v="99.19"/>
    <n v="36.299999999999997"/>
    <n v="3.27"/>
    <n v="77.010000000000005"/>
    <n v="11.71"/>
    <n v="61.41"/>
    <n v="6.78"/>
    <n v="39.21"/>
    <n v="214.1"/>
  </r>
  <r>
    <x v="108"/>
    <n v="3315.57"/>
    <n v="126.7867"/>
    <m/>
    <n v="34.39"/>
    <n v="48.21"/>
    <n v="17.96"/>
    <m/>
    <n v="35.158999999999999"/>
    <m/>
    <n v="92.74"/>
    <n v="186.12"/>
    <n v="12.123799999999999"/>
    <m/>
    <n v="2.09"/>
    <n v="75.293800000000005"/>
    <n v="45"/>
    <m/>
    <m/>
    <n v="50.79"/>
    <n v="217.39"/>
    <n v="200.59"/>
    <n v="107.12"/>
    <n v="34.1"/>
    <m/>
    <n v="235.05"/>
    <n v="24.9678"/>
    <m/>
    <n v="263.82"/>
    <m/>
    <m/>
    <n v="324.52999999999997"/>
    <n v="214.55"/>
    <n v="95.3"/>
    <n v="35.5"/>
    <n v="3.11"/>
    <n v="75.5"/>
    <n v="12.14"/>
    <n v="60.4"/>
    <n v="6.64"/>
    <n v="38.35"/>
    <n v="208.91"/>
  </r>
  <r>
    <x v="109"/>
    <n v="3236.92"/>
    <n v="129.26329999999999"/>
    <m/>
    <n v="34.32"/>
    <n v="48.7"/>
    <n v="17.989999999999998"/>
    <m/>
    <n v="35.252000000000002"/>
    <m/>
    <n v="92.66"/>
    <n v="195.11"/>
    <n v="12.348000000000001"/>
    <m/>
    <n v="2.21"/>
    <n v="75.926299999999998"/>
    <n v="45.66"/>
    <m/>
    <m/>
    <n v="49.95"/>
    <n v="226.74"/>
    <n v="203.19"/>
    <n v="108.22"/>
    <n v="33.06"/>
    <m/>
    <n v="231.26"/>
    <n v="24.585599999999999"/>
    <m/>
    <n v="263.13"/>
    <m/>
    <m/>
    <n v="328.21"/>
    <n v="216.52"/>
    <n v="95.36"/>
    <n v="35.64"/>
    <n v="3.0750000000000002"/>
    <n v="76.349999999999994"/>
    <n v="11.93"/>
    <n v="61.17"/>
    <n v="6.66"/>
    <n v="38.82"/>
    <n v="206.84"/>
  </r>
  <r>
    <x v="110"/>
    <n v="3246.59"/>
    <n v="135.78"/>
    <m/>
    <n v="34.64"/>
    <n v="48.72"/>
    <n v="18.010000000000002"/>
    <m/>
    <n v="35.68"/>
    <m/>
    <n v="93.47"/>
    <n v="194.95"/>
    <n v="12.873799999999999"/>
    <m/>
    <n v="2.19"/>
    <n v="76.2637"/>
    <n v="46.32"/>
    <m/>
    <m/>
    <n v="51.15"/>
    <n v="229"/>
    <n v="207.82"/>
    <n v="112.28"/>
    <n v="33.909999999999997"/>
    <m/>
    <n v="235.98"/>
    <n v="24.89"/>
    <m/>
    <n v="268.18"/>
    <m/>
    <m/>
    <n v="331.78"/>
    <n v="219.25"/>
    <n v="97.67"/>
    <n v="35.54"/>
    <n v="3.16"/>
    <n v="75.400000000000006"/>
    <n v="12.67"/>
    <n v="60.36"/>
    <n v="6.51"/>
    <n v="39.15"/>
    <n v="208.18"/>
  </r>
  <r>
    <x v="111"/>
    <n v="3298.46"/>
    <n v="140.4"/>
    <m/>
    <n v="35.31"/>
    <n v="49.28"/>
    <n v="17.97"/>
    <m/>
    <n v="36.729999999999997"/>
    <m/>
    <n v="96.16"/>
    <n v="199.07"/>
    <n v="13.035"/>
    <m/>
    <n v="2.36"/>
    <n v="77.992800000000003"/>
    <n v="47.34"/>
    <m/>
    <m/>
    <n v="52.66"/>
    <n v="250.41"/>
    <n v="209.44"/>
    <n v="114.96"/>
    <n v="34.950000000000003"/>
    <m/>
    <n v="236.42"/>
    <n v="25.266999999999999"/>
    <m/>
    <n v="267.73"/>
    <m/>
    <m/>
    <n v="338.39"/>
    <n v="221.9"/>
    <n v="100.03"/>
    <n v="35.880000000000003"/>
    <n v="3.16"/>
    <n v="76.31"/>
    <n v="12.92"/>
    <n v="60.49"/>
    <n v="6.69"/>
    <n v="39.869999999999997"/>
    <n v="210.05"/>
  </r>
  <r>
    <x v="112"/>
    <n v="3351.6"/>
    <n v="139.69"/>
    <m/>
    <n v="34.28"/>
    <n v="48.92"/>
    <n v="18.53"/>
    <m/>
    <n v="36.426000000000002"/>
    <m/>
    <n v="95.35"/>
    <n v="196.79"/>
    <n v="13.2258"/>
    <m/>
    <n v="2.33"/>
    <n v="78.422899999999998"/>
    <n v="46.77"/>
    <m/>
    <m/>
    <n v="52.71"/>
    <n v="259.13"/>
    <n v="207.26"/>
    <n v="114.09"/>
    <n v="34.19"/>
    <m/>
    <n v="242.45"/>
    <n v="25.232199999999999"/>
    <m/>
    <n v="270.31"/>
    <m/>
    <m/>
    <n v="336.23"/>
    <n v="220.18"/>
    <n v="99.61"/>
    <n v="36.22"/>
    <n v="3.21"/>
    <n v="74.34"/>
    <n v="12.8"/>
    <n v="60.21"/>
    <n v="6.6"/>
    <n v="40.03"/>
    <n v="207.09"/>
  </r>
  <r>
    <x v="113"/>
    <n v="3335.47"/>
    <n v="143.0033"/>
    <n v="9.5"/>
    <n v="34.33"/>
    <n v="49.37"/>
    <n v="18.86"/>
    <m/>
    <n v="36.432000000000002"/>
    <m/>
    <n v="96.27"/>
    <n v="200.97"/>
    <n v="13.5305"/>
    <m/>
    <n v="2.25"/>
    <n v="78.245800000000003"/>
    <n v="46.97"/>
    <m/>
    <m/>
    <n v="52.2"/>
    <n v="251"/>
    <n v="210.33"/>
    <n v="115.81"/>
    <n v="34.340000000000003"/>
    <m/>
    <n v="242.57"/>
    <n v="24.874199999999998"/>
    <m/>
    <n v="272.12"/>
    <m/>
    <m/>
    <n v="338.17"/>
    <n v="221.63"/>
    <n v="100.62"/>
    <n v="35.979999999999997"/>
    <n v="2.97"/>
    <n v="74.989999999999995"/>
    <n v="13.37"/>
    <n v="60.39"/>
    <n v="6.66"/>
    <n v="40.47"/>
    <n v="199.5"/>
  </r>
  <r>
    <x v="114"/>
    <n v="3363"/>
    <n v="149.38669999999999"/>
    <n v="9.4600000000000009"/>
    <n v="33.130000000000003"/>
    <n v="49.18"/>
    <n v="17.89"/>
    <m/>
    <n v="36.86"/>
    <m/>
    <n v="96.97"/>
    <n v="198.55"/>
    <n v="13.6145"/>
    <m/>
    <n v="2.2999999999999998"/>
    <n v="77.132499999999993"/>
    <n v="47.4"/>
    <m/>
    <m/>
    <n v="53.51"/>
    <n v="243.46"/>
    <n v="212.46"/>
    <n v="116.79"/>
    <n v="34.69"/>
    <m/>
    <n v="250.19"/>
    <n v="24.760400000000001"/>
    <m/>
    <n v="273.51"/>
    <m/>
    <m/>
    <n v="343.37"/>
    <n v="219.04"/>
    <n v="102.16"/>
    <n v="36.28"/>
    <n v="3.13"/>
    <n v="74.14"/>
    <n v="12.86"/>
    <n v="59.82"/>
    <n v="6.75"/>
    <n v="40.369999999999997"/>
    <n v="195.78"/>
  </r>
  <r>
    <x v="115"/>
    <n v="3380.8"/>
    <n v="138.36330000000001"/>
    <n v="9.1999999999999993"/>
    <n v="32.979999999999997"/>
    <n v="49.36"/>
    <n v="17.989999999999998"/>
    <m/>
    <n v="35.683"/>
    <m/>
    <n v="97.89"/>
    <n v="199.9"/>
    <n v="13.0623"/>
    <m/>
    <n v="2.4300000000000002"/>
    <n v="79.485699999999994"/>
    <n v="48.07"/>
    <m/>
    <m/>
    <n v="53.68"/>
    <n v="227.1"/>
    <n v="206.19"/>
    <n v="113.02"/>
    <n v="35.11"/>
    <m/>
    <n v="240.28"/>
    <n v="25.096"/>
    <m/>
    <n v="260.8"/>
    <m/>
    <m/>
    <n v="338.83"/>
    <n v="224.79"/>
    <n v="104.22"/>
    <n v="36.26"/>
    <n v="3.05"/>
    <n v="74.459999999999994"/>
    <n v="13.17"/>
    <n v="60.49"/>
    <n v="6.89"/>
    <n v="40.159999999999997"/>
    <n v="197.93"/>
  </r>
  <r>
    <x v="116"/>
    <n v="3348.44"/>
    <n v="141.89330000000001"/>
    <n v="9.0299999999999994"/>
    <n v="33.74"/>
    <n v="49.38"/>
    <n v="17.809999999999999"/>
    <m/>
    <n v="36.61"/>
    <m/>
    <n v="99.04"/>
    <n v="201.8"/>
    <n v="13.6425"/>
    <m/>
    <n v="2.46"/>
    <n v="81.282200000000003"/>
    <n v="48.61"/>
    <m/>
    <m/>
    <n v="54.29"/>
    <n v="240"/>
    <n v="210.38"/>
    <n v="116.5"/>
    <n v="36.06"/>
    <m/>
    <n v="251.37"/>
    <n v="25.060199999999998"/>
    <m/>
    <n v="268.98"/>
    <m/>
    <m/>
    <n v="343.25"/>
    <n v="226.96"/>
    <n v="105.19"/>
    <n v="36.479999999999997"/>
    <n v="3.21"/>
    <n v="75.91"/>
    <n v="13.36"/>
    <n v="61.23"/>
    <n v="7.02"/>
    <n v="39.22"/>
    <n v="186.4"/>
  </r>
  <r>
    <x v="117"/>
    <n v="3408.63"/>
    <n v="137.9933"/>
    <n v="9.9"/>
    <n v="33.39"/>
    <n v="48.94"/>
    <n v="17.95"/>
    <m/>
    <n v="36.398000000000003"/>
    <m/>
    <n v="98.02"/>
    <n v="201.09"/>
    <n v="13.736499999999999"/>
    <m/>
    <n v="2.4500000000000002"/>
    <n v="80.354399999999998"/>
    <n v="48.57"/>
    <m/>
    <m/>
    <n v="54.04"/>
    <n v="245.1"/>
    <n v="205.91"/>
    <n v="113.16"/>
    <n v="34.950000000000003"/>
    <m/>
    <n v="248.54"/>
    <n v="25.1282"/>
    <m/>
    <n v="260.98"/>
    <m/>
    <m/>
    <n v="337.43"/>
    <n v="226.12"/>
    <n v="104.48"/>
    <n v="36"/>
    <n v="3.11"/>
    <n v="75.5"/>
    <n v="13.28"/>
    <n v="59.61"/>
    <n v="6.98"/>
    <n v="39.76"/>
    <n v="192.73"/>
  </r>
  <r>
    <x v="118"/>
    <n v="3360.95"/>
    <n v="141.76669999999999"/>
    <n v="10"/>
    <n v="33.5"/>
    <n v="49.56"/>
    <n v="17.829999999999998"/>
    <m/>
    <n v="36.673999999999999"/>
    <m/>
    <n v="99.73"/>
    <n v="203.6"/>
    <n v="13.964"/>
    <m/>
    <n v="2.4300000000000002"/>
    <n v="82.091899999999995"/>
    <n v="48.95"/>
    <m/>
    <m/>
    <n v="54.46"/>
    <n v="246"/>
    <n v="209.83"/>
    <n v="115.08"/>
    <n v="35.25"/>
    <m/>
    <n v="251.51"/>
    <n v="25.573599999999999"/>
    <m/>
    <n v="265.82"/>
    <m/>
    <m/>
    <n v="343.9"/>
    <n v="230.57"/>
    <n v="105.76"/>
    <n v="35.979999999999997"/>
    <n v="3.25"/>
    <n v="79.05"/>
    <n v="13.59"/>
    <n v="61.2"/>
    <n v="7.23"/>
    <n v="40.08"/>
    <n v="190.83"/>
  </r>
  <r>
    <x v="119"/>
    <n v="3419.45"/>
    <n v="141.97329999999999"/>
    <n v="10"/>
    <n v="35.26"/>
    <n v="50.46"/>
    <n v="18.28"/>
    <m/>
    <n v="37.332999999999998"/>
    <m/>
    <n v="101.78"/>
    <n v="207.98"/>
    <n v="13.838699999999999"/>
    <m/>
    <n v="2.4449999999999998"/>
    <n v="83.492000000000004"/>
    <n v="50.99"/>
    <m/>
    <m/>
    <n v="55.09"/>
    <n v="240.19"/>
    <n v="210.58"/>
    <n v="114.97"/>
    <n v="36.049999999999997"/>
    <m/>
    <n v="249.8"/>
    <n v="25.635000000000002"/>
    <m/>
    <n v="268.52999999999997"/>
    <m/>
    <m/>
    <n v="345.15"/>
    <n v="234.24"/>
    <n v="106.84"/>
    <n v="36.159999999999997"/>
    <n v="3.3"/>
    <n v="78.33"/>
    <n v="13.88"/>
    <n v="61.52"/>
    <n v="7.35"/>
    <n v="39.85"/>
    <n v="188.39"/>
  </r>
  <r>
    <x v="120"/>
    <n v="3446.83"/>
    <n v="144.66669999999999"/>
    <n v="9.9499999999999993"/>
    <n v="34.74"/>
    <n v="50.81"/>
    <n v="17.989999999999998"/>
    <m/>
    <n v="37.67"/>
    <m/>
    <n v="101.2"/>
    <n v="207.54"/>
    <n v="13.7628"/>
    <m/>
    <n v="2.4300000000000002"/>
    <n v="83.770300000000006"/>
    <n v="49.9"/>
    <m/>
    <m/>
    <n v="54.72"/>
    <n v="238"/>
    <n v="215.81"/>
    <n v="116.97"/>
    <n v="35.83"/>
    <m/>
    <n v="250"/>
    <n v="25.639800000000001"/>
    <m/>
    <n v="269.95"/>
    <m/>
    <m/>
    <n v="352.39"/>
    <n v="234.81"/>
    <n v="106.91"/>
    <n v="36.82"/>
    <n v="3.29"/>
    <n v="78.88"/>
    <n v="13.74"/>
    <n v="62.09"/>
    <n v="7.25"/>
    <n v="40.159999999999997"/>
    <n v="187.83"/>
  </r>
  <r>
    <x v="121"/>
    <n v="3477.13"/>
    <n v="147.4333"/>
    <n v="9.89"/>
    <n v="34.630000000000003"/>
    <n v="51.09"/>
    <n v="18"/>
    <m/>
    <n v="38.243000000000002"/>
    <m/>
    <n v="102.44"/>
    <n v="214.12"/>
    <n v="14.226000000000001"/>
    <m/>
    <n v="2.39"/>
    <n v="85.0017"/>
    <n v="50.31"/>
    <m/>
    <m/>
    <n v="54.97"/>
    <n v="243.97"/>
    <n v="221.4"/>
    <n v="124.4"/>
    <n v="36.270000000000003"/>
    <m/>
    <n v="251.44"/>
    <n v="25.578600000000002"/>
    <m/>
    <n v="274.60000000000002"/>
    <m/>
    <m/>
    <n v="352.04"/>
    <n v="236.52"/>
    <n v="108.29"/>
    <n v="36.72"/>
    <n v="3.22"/>
    <n v="79.319999999999993"/>
    <n v="13.6"/>
    <n v="61.69"/>
    <n v="7.67"/>
    <n v="40.08"/>
    <n v="186.38"/>
  </r>
  <r>
    <x v="122"/>
    <n v="3534.22"/>
    <n v="148.88329999999999"/>
    <n v="9.4700000000000006"/>
    <n v="34.22"/>
    <n v="50.22"/>
    <n v="18.03"/>
    <m/>
    <n v="38.149000000000001"/>
    <m/>
    <n v="100.78"/>
    <n v="210.81"/>
    <n v="14.248200000000001"/>
    <m/>
    <n v="2.4500000000000002"/>
    <n v="83.736599999999996"/>
    <n v="49.05"/>
    <m/>
    <m/>
    <n v="55.36"/>
    <n v="249.61"/>
    <n v="222.86"/>
    <n v="121.1"/>
    <n v="36.299999999999997"/>
    <m/>
    <n v="266.95"/>
    <n v="26.5044"/>
    <m/>
    <n v="276.08999999999997"/>
    <m/>
    <m/>
    <n v="345.84"/>
    <n v="237.22"/>
    <n v="106.63"/>
    <n v="36.1"/>
    <n v="3.25"/>
    <n v="79.209999999999994"/>
    <n v="13.82"/>
    <n v="61.07"/>
    <n v="7.76"/>
    <n v="40.57"/>
    <n v="184.71"/>
  </r>
  <r>
    <x v="123"/>
    <n v="3511.93"/>
    <n v="153.76669999999999"/>
    <n v="9.34"/>
    <n v="34.15"/>
    <n v="50.12"/>
    <n v="18.760000000000002"/>
    <m/>
    <n v="38.03"/>
    <m/>
    <n v="100.22"/>
    <n v="211.23"/>
    <n v="14.0953"/>
    <m/>
    <n v="2.4700000000000002"/>
    <n v="83.424499999999995"/>
    <n v="49.02"/>
    <m/>
    <m/>
    <n v="55.1"/>
    <n v="243.18"/>
    <n v="220.86"/>
    <n v="121.19"/>
    <n v="36.409999999999997"/>
    <m/>
    <n v="257.62"/>
    <n v="26.427399999999999"/>
    <m/>
    <n v="271.45999999999998"/>
    <m/>
    <m/>
    <n v="342.7"/>
    <n v="238.47"/>
    <n v="104.03"/>
    <n v="36.22"/>
    <n v="3.19"/>
    <n v="78.91"/>
    <n v="13.824999999999999"/>
    <n v="61"/>
    <n v="7.57"/>
    <n v="41.65"/>
    <n v="189.7"/>
  </r>
  <r>
    <x v="124"/>
    <n v="3488.67"/>
    <n v="149.6267"/>
    <n v="9.91"/>
    <n v="34.450000000000003"/>
    <n v="49.99"/>
    <n v="18.75"/>
    <m/>
    <n v="37.993000000000002"/>
    <m/>
    <n v="101.72"/>
    <n v="208.6"/>
    <n v="13.97"/>
    <m/>
    <n v="2.36"/>
    <n v="83.8125"/>
    <n v="49.04"/>
    <m/>
    <m/>
    <n v="55.4"/>
    <n v="241"/>
    <n v="219.66"/>
    <n v="120.71"/>
    <n v="37.090000000000003"/>
    <m/>
    <n v="261.55"/>
    <n v="26.864999999999998"/>
    <m/>
    <n v="215.28"/>
    <m/>
    <m/>
    <n v="338.57"/>
    <n v="238.24"/>
    <n v="104.98"/>
    <n v="36.36"/>
    <n v="3.19"/>
    <n v="79.14"/>
    <n v="14.21"/>
    <n v="60.55"/>
    <n v="7.62"/>
    <n v="40.96"/>
    <n v="189.07"/>
  </r>
  <r>
    <x v="125"/>
    <n v="3483.34"/>
    <n v="146.55670000000001"/>
    <n v="9.7100000000000009"/>
    <n v="34.1"/>
    <n v="50.03"/>
    <n v="19.02"/>
    <m/>
    <n v="37.865000000000002"/>
    <m/>
    <n v="101.51"/>
    <n v="206.21"/>
    <n v="13.811500000000001"/>
    <m/>
    <n v="2.25"/>
    <n v="83.778800000000004"/>
    <n v="48.61"/>
    <m/>
    <m/>
    <n v="55.78"/>
    <n v="242.52"/>
    <n v="219.66"/>
    <n v="119.02"/>
    <n v="36.94"/>
    <m/>
    <n v="262.55"/>
    <n v="26.793600000000001"/>
    <m/>
    <n v="218.08"/>
    <m/>
    <m/>
    <n v="339.4"/>
    <n v="240.06"/>
    <n v="104.26"/>
    <n v="36.22"/>
    <n v="3.27"/>
    <n v="79.27"/>
    <n v="14.05"/>
    <n v="60.05"/>
    <n v="7.67"/>
    <n v="39.78"/>
    <n v="188.99"/>
  </r>
  <r>
    <x v="126"/>
    <n v="3483.81"/>
    <n v="143.61000000000001"/>
    <n v="9.57"/>
    <n v="33.42"/>
    <n v="49.62"/>
    <n v="18.809999999999999"/>
    <m/>
    <n v="37.576999999999998"/>
    <m/>
    <n v="99.8"/>
    <n v="205.69"/>
    <n v="13.4978"/>
    <m/>
    <n v="2.2400000000000002"/>
    <n v="82.429299999999998"/>
    <n v="47.58"/>
    <m/>
    <m/>
    <n v="54.91"/>
    <n v="246.78"/>
    <n v="214.22"/>
    <n v="115.98"/>
    <n v="36.799999999999997"/>
    <m/>
    <n v="261.01"/>
    <n v="26.7118"/>
    <m/>
    <n v="220.51"/>
    <m/>
    <m/>
    <n v="331.67"/>
    <n v="238.17"/>
    <n v="103.02"/>
    <n v="36.26"/>
    <n v="3.25"/>
    <n v="77.84"/>
    <n v="13.77"/>
    <n v="59.23"/>
    <n v="7.59"/>
    <n v="38.65"/>
    <n v="187.53"/>
  </r>
  <r>
    <x v="127"/>
    <n v="3426.92"/>
    <n v="140.64670000000001"/>
    <n v="9.27"/>
    <n v="33.700000000000003"/>
    <n v="50.25"/>
    <n v="18.95"/>
    <m/>
    <n v="37.698999999999998"/>
    <m/>
    <n v="100.37"/>
    <n v="208.03"/>
    <n v="13.6455"/>
    <m/>
    <n v="2.31"/>
    <n v="82.623199999999997"/>
    <n v="47.9"/>
    <m/>
    <m/>
    <n v="54.67"/>
    <n v="251.77"/>
    <n v="214.65"/>
    <n v="117.51"/>
    <n v="37.47"/>
    <m/>
    <n v="260.95"/>
    <n v="26.9694"/>
    <m/>
    <n v="214.54"/>
    <m/>
    <m/>
    <n v="331.72"/>
    <n v="238.87"/>
    <n v="103.53"/>
    <n v="36.44"/>
    <n v="3.19"/>
    <n v="73.33"/>
    <n v="13.69"/>
    <n v="59.58"/>
    <n v="7.74"/>
    <n v="38.71"/>
    <n v="186.89"/>
  </r>
  <r>
    <x v="128"/>
    <n v="3443.12"/>
    <n v="140.88"/>
    <n v="9.1999999999999993"/>
    <n v="33.159999999999997"/>
    <n v="49.99"/>
    <n v="18.940000000000001"/>
    <m/>
    <n v="37.204999999999998"/>
    <m/>
    <n v="99.37"/>
    <n v="202.91"/>
    <n v="13.524800000000001"/>
    <m/>
    <n v="2.2200000000000002"/>
    <n v="82.370199999999997"/>
    <n v="47.05"/>
    <m/>
    <m/>
    <n v="54.44"/>
    <n v="270.61"/>
    <n v="214.8"/>
    <n v="116.87"/>
    <n v="37.15"/>
    <m/>
    <n v="271.32"/>
    <n v="27.333200000000001"/>
    <m/>
    <n v="211.38"/>
    <m/>
    <m/>
    <n v="333.42"/>
    <n v="236.4"/>
    <n v="102.65"/>
    <n v="36.74"/>
    <n v="3.1"/>
    <n v="73.819999999999993"/>
    <n v="13.7"/>
    <n v="60.22"/>
    <n v="7.85"/>
    <n v="38.99"/>
    <n v="187.69"/>
  </r>
  <r>
    <x v="129"/>
    <n v="3435.56"/>
    <n v="141.93"/>
    <n v="9.68"/>
    <n v="34.86"/>
    <n v="50.68"/>
    <n v="19.059999999999999"/>
    <m/>
    <n v="37.337000000000003"/>
    <m/>
    <n v="102.88"/>
    <n v="205.4"/>
    <n v="13.361000000000001"/>
    <m/>
    <n v="2.1800000000000002"/>
    <n v="83.103999999999999"/>
    <n v="46.73"/>
    <m/>
    <m/>
    <n v="54.77"/>
    <n v="297.08999999999997"/>
    <n v="214.89"/>
    <n v="115.75"/>
    <n v="37.25"/>
    <m/>
    <n v="271.88"/>
    <n v="26.005800000000001"/>
    <m/>
    <n v="210.08"/>
    <m/>
    <m/>
    <n v="333.6"/>
    <n v="236.88"/>
    <n v="102.8"/>
    <n v="36.340000000000003"/>
    <n v="3.18"/>
    <n v="74.86"/>
    <n v="13.69"/>
    <n v="59.9"/>
    <n v="8.2100000000000009"/>
    <n v="38.6"/>
    <n v="187.54"/>
  </r>
  <r>
    <x v="130"/>
    <n v="3453.49"/>
    <n v="140.21"/>
    <n v="9.49"/>
    <n v="34.159999999999997"/>
    <n v="50.52"/>
    <n v="19.28"/>
    <m/>
    <n v="37.271999999999998"/>
    <m/>
    <n v="103.81"/>
    <n v="205.04"/>
    <n v="13.590299999999999"/>
    <m/>
    <n v="2.2000000000000002"/>
    <n v="83.677499999999995"/>
    <n v="46.66"/>
    <m/>
    <m/>
    <n v="54.64"/>
    <n v="265.05"/>
    <n v="216.23"/>
    <n v="115.04"/>
    <n v="37.4"/>
    <m/>
    <n v="283.49"/>
    <n v="26.781600000000001"/>
    <m/>
    <n v="211.58"/>
    <m/>
    <m/>
    <n v="329.61"/>
    <n v="239.53"/>
    <n v="103.24"/>
    <n v="36.32"/>
    <n v="3.19"/>
    <n v="74.45"/>
    <n v="14.15"/>
    <n v="59.6"/>
    <n v="8.16"/>
    <n v="38.28"/>
    <n v="188.82"/>
  </r>
  <r>
    <x v="131"/>
    <n v="3465.39"/>
    <n v="140.0933"/>
    <n v="9.9499999999999993"/>
    <n v="33.35"/>
    <n v="49.8"/>
    <n v="19.09"/>
    <m/>
    <n v="36.304000000000002"/>
    <m/>
    <n v="101.24"/>
    <n v="201.14"/>
    <n v="13.1412"/>
    <m/>
    <n v="2.11"/>
    <n v="81.425600000000003"/>
    <n v="45.58"/>
    <m/>
    <m/>
    <n v="52.84"/>
    <n v="251.39"/>
    <n v="210.08"/>
    <n v="115.05"/>
    <n v="36.5"/>
    <m/>
    <n v="284.95999999999998"/>
    <n v="26.239599999999999"/>
    <m/>
    <n v="207.15"/>
    <m/>
    <m/>
    <n v="318.06"/>
    <n v="234.25"/>
    <n v="100.47"/>
    <n v="36.299999999999997"/>
    <n v="3.0950000000000002"/>
    <n v="73.650000000000006"/>
    <n v="13.79"/>
    <n v="58.28"/>
    <n v="8.0299999999999994"/>
    <n v="37.65"/>
    <n v="186.65"/>
  </r>
  <r>
    <x v="132"/>
    <n v="3400.97"/>
    <n v="141.56"/>
    <n v="10.95"/>
    <n v="32.82"/>
    <n v="49.9"/>
    <n v="18.440000000000001"/>
    <m/>
    <n v="35.96"/>
    <m/>
    <n v="99.33"/>
    <n v="195.68"/>
    <n v="13.396800000000001"/>
    <m/>
    <n v="2.0299999999999998"/>
    <n v="80.666499999999999"/>
    <n v="44.86"/>
    <m/>
    <m/>
    <n v="51.87"/>
    <n v="266.77"/>
    <n v="213.25"/>
    <n v="116.6"/>
    <n v="35.81"/>
    <m/>
    <n v="287.45"/>
    <n v="26.202999999999999"/>
    <m/>
    <n v="212.19"/>
    <m/>
    <m/>
    <n v="317.11"/>
    <n v="228.51"/>
    <n v="99.14"/>
    <n v="36.4"/>
    <n v="3.12"/>
    <n v="71.33"/>
    <n v="13.66"/>
    <n v="57.95"/>
    <n v="7.92"/>
    <n v="37.479999999999997"/>
    <n v="185.17"/>
  </r>
  <r>
    <x v="133"/>
    <n v="3390.68"/>
    <n v="135.34"/>
    <n v="10.85"/>
    <n v="31.57"/>
    <n v="47.96"/>
    <n v="17.350000000000001"/>
    <m/>
    <n v="34.720999999999997"/>
    <m/>
    <n v="96.54"/>
    <n v="189.77"/>
    <n v="12.627000000000001"/>
    <m/>
    <n v="2.0099999999999998"/>
    <n v="78.608500000000006"/>
    <n v="43.92"/>
    <m/>
    <m/>
    <n v="50.29"/>
    <n v="272.44"/>
    <n v="202.68"/>
    <n v="111.2"/>
    <n v="34.770000000000003"/>
    <m/>
    <n v="276.14"/>
    <n v="25.070799999999998"/>
    <m/>
    <n v="208.34"/>
    <m/>
    <m/>
    <n v="291.38"/>
    <n v="223.37"/>
    <n v="97.51"/>
    <n v="35.78"/>
    <n v="3.0249999999999999"/>
    <n v="70.040000000000006"/>
    <n v="13.53"/>
    <n v="55.42"/>
    <n v="7.7"/>
    <n v="36.65"/>
    <n v="182.72"/>
  </r>
  <r>
    <x v="134"/>
    <n v="3271.03"/>
    <n v="136.94329999999999"/>
    <n v="10.75"/>
    <n v="32.97"/>
    <n v="48.02"/>
    <n v="17.34"/>
    <m/>
    <n v="35.500999999999998"/>
    <m/>
    <n v="97.17"/>
    <n v="189.94"/>
    <n v="13.023999999999999"/>
    <m/>
    <n v="2.04"/>
    <n v="79.898899999999998"/>
    <n v="51.3"/>
    <m/>
    <m/>
    <n v="50.99"/>
    <n v="265.88"/>
    <n v="204.72"/>
    <n v="115.32"/>
    <n v="34.79"/>
    <m/>
    <n v="266.87"/>
    <n v="24.856000000000002"/>
    <m/>
    <n v="207.01"/>
    <m/>
    <m/>
    <n v="293.18"/>
    <n v="228.02"/>
    <n v="100.18"/>
    <n v="35.64"/>
    <n v="3.11"/>
    <n v="70.64"/>
    <n v="13.63"/>
    <n v="56.65"/>
    <n v="7.9"/>
    <n v="37.33"/>
    <n v="180.8"/>
  </r>
  <r>
    <x v="135"/>
    <n v="3310.11"/>
    <n v="129.3467"/>
    <n v="10.130000000000001"/>
    <n v="32.619999999999997"/>
    <n v="48.06"/>
    <n v="17.37"/>
    <m/>
    <n v="34.963000000000001"/>
    <m/>
    <n v="98.04"/>
    <n v="189.04"/>
    <n v="12.534000000000001"/>
    <m/>
    <n v="1.99"/>
    <n v="80.1267"/>
    <n v="50.4"/>
    <m/>
    <m/>
    <n v="50.42"/>
    <n v="250.02"/>
    <n v="202.47"/>
    <n v="108.86"/>
    <n v="34.15"/>
    <m/>
    <n v="239.89"/>
    <n v="24.029599999999999"/>
    <m/>
    <n v="208.36"/>
    <m/>
    <m/>
    <n v="288.64"/>
    <n v="225.91"/>
    <n v="99.2"/>
    <n v="35.78"/>
    <n v="2.97"/>
    <n v="71.02"/>
    <n v="13.33"/>
    <n v="56.77"/>
    <n v="7.73"/>
    <n v="36.36"/>
    <n v="186.51"/>
  </r>
  <r>
    <x v="136"/>
    <n v="3269.96"/>
    <n v="133.5033"/>
    <n v="10.54"/>
    <n v="33.99"/>
    <n v="48.62"/>
    <n v="17.739999999999998"/>
    <m/>
    <n v="35.125"/>
    <m/>
    <n v="100.25"/>
    <n v="190.2"/>
    <n v="12.5808"/>
    <m/>
    <n v="2.0699999999999998"/>
    <n v="83.601600000000005"/>
    <n v="52.67"/>
    <m/>
    <m/>
    <n v="51.33"/>
    <n v="252.23"/>
    <n v="202.33"/>
    <n v="108.77"/>
    <n v="35.049999999999997"/>
    <m/>
    <n v="231.6"/>
    <n v="23.770800000000001"/>
    <m/>
    <n v="207.42"/>
    <m/>
    <m/>
    <n v="289.97000000000003"/>
    <n v="231.7"/>
    <n v="101.87"/>
    <n v="36.14"/>
    <n v="2.97"/>
    <n v="71.63"/>
    <n v="14"/>
    <n v="57.41"/>
    <n v="7.71"/>
    <n v="38.409999999999997"/>
    <n v="181.96"/>
  </r>
  <r>
    <x v="137"/>
    <n v="3310.24"/>
    <n v="141.30000000000001"/>
    <n v="10.5"/>
    <n v="33.409999999999997"/>
    <n v="49.35"/>
    <n v="18.39"/>
    <m/>
    <n v="35.375999999999998"/>
    <m/>
    <n v="103.41"/>
    <n v="197.93"/>
    <n v="13.019500000000001"/>
    <m/>
    <n v="2.15"/>
    <n v="85.980099999999993"/>
    <n v="51.93"/>
    <m/>
    <m/>
    <n v="51.98"/>
    <n v="262.13"/>
    <n v="206.43"/>
    <n v="110.44"/>
    <n v="34.89"/>
    <m/>
    <n v="236.53"/>
    <n v="24.190999999999999"/>
    <m/>
    <n v="211.14"/>
    <m/>
    <m/>
    <n v="295.39"/>
    <n v="239.96"/>
    <n v="104.39"/>
    <n v="36.340000000000003"/>
    <n v="3.1"/>
    <n v="71.819999999999993"/>
    <n v="15.18"/>
    <n v="58.82"/>
    <n v="7.88"/>
    <n v="38.5"/>
    <n v="184.76"/>
  </r>
  <r>
    <x v="138"/>
    <n v="3369.02"/>
    <n v="140.32669999999999"/>
    <n v="10.72"/>
    <n v="33.229999999999997"/>
    <n v="49.17"/>
    <n v="18.34"/>
    <m/>
    <n v="36.463000000000001"/>
    <m/>
    <n v="100.25"/>
    <n v="197.87"/>
    <n v="13.7943"/>
    <m/>
    <n v="2.11"/>
    <n v="80.674899999999994"/>
    <n v="51.99"/>
    <m/>
    <m/>
    <n v="54.95"/>
    <n v="263.91000000000003"/>
    <n v="216.39"/>
    <n v="114.95"/>
    <n v="37.15"/>
    <m/>
    <n v="239.28"/>
    <n v="25.5474"/>
    <m/>
    <n v="215.09"/>
    <m/>
    <m/>
    <n v="307.2"/>
    <n v="233.3"/>
    <n v="105.81"/>
    <n v="36.36"/>
    <n v="3.41"/>
    <n v="71.540000000000006"/>
    <n v="15.59"/>
    <n v="57.6"/>
    <n v="7.64"/>
    <n v="39.1"/>
    <n v="185.13"/>
  </r>
  <r>
    <x v="139"/>
    <n v="3443.44"/>
    <n v="146.03"/>
    <n v="11.88"/>
    <n v="33.17"/>
    <n v="49.44"/>
    <n v="18.489999999999998"/>
    <m/>
    <n v="38.087000000000003"/>
    <m/>
    <n v="104.35"/>
    <n v="202.96"/>
    <n v="14.16"/>
    <m/>
    <n v="2.15"/>
    <n v="82.454599999999999"/>
    <n v="52.92"/>
    <m/>
    <m/>
    <n v="57.45"/>
    <n v="263.20999999999998"/>
    <n v="223.29"/>
    <n v="119.03"/>
    <n v="38.19"/>
    <m/>
    <n v="256.38"/>
    <n v="26.206399999999999"/>
    <m/>
    <n v="219.48"/>
    <m/>
    <m/>
    <n v="316.52999999999997"/>
    <n v="246.02"/>
    <n v="105.88"/>
    <n v="37.159999999999997"/>
    <n v="3.33"/>
    <n v="70.900000000000006"/>
    <n v="15.65"/>
    <n v="58.78"/>
    <n v="7.99"/>
    <n v="37.78"/>
    <n v="186.33"/>
  </r>
  <r>
    <x v="140"/>
    <n v="3510.45"/>
    <n v="143.3167"/>
    <n v="13.83"/>
    <n v="32.78"/>
    <n v="49.45"/>
    <n v="18.260000000000002"/>
    <m/>
    <n v="38.061999999999998"/>
    <m/>
    <n v="102.96"/>
    <n v="201.26"/>
    <n v="14.561999999999999"/>
    <m/>
    <n v="2.2200000000000002"/>
    <n v="82.328000000000003"/>
    <n v="52.27"/>
    <m/>
    <m/>
    <n v="55.69"/>
    <n v="265"/>
    <n v="223.72"/>
    <n v="118.69"/>
    <n v="38.229999999999997"/>
    <m/>
    <n v="276.10000000000002"/>
    <n v="26.523399999999999"/>
    <m/>
    <n v="220.28"/>
    <m/>
    <m/>
    <n v="313.64"/>
    <n v="247.64"/>
    <n v="104.89"/>
    <n v="37.22"/>
    <n v="3.15"/>
    <n v="70.45"/>
    <n v="15.64"/>
    <n v="60.83"/>
    <n v="7.79"/>
    <n v="38.92"/>
    <n v="187.97"/>
  </r>
  <r>
    <x v="141"/>
    <n v="3509.44"/>
    <n v="140.41999999999999"/>
    <n v="14.67"/>
    <n v="36.93"/>
    <n v="52.57"/>
    <n v="18.91"/>
    <m/>
    <n v="37.554000000000002"/>
    <m/>
    <n v="116.9"/>
    <n v="214.93"/>
    <n v="13.630800000000001"/>
    <m/>
    <n v="2.4500000000000002"/>
    <n v="84.453500000000005"/>
    <n v="58.15"/>
    <m/>
    <m/>
    <n v="56.04"/>
    <n v="239.84"/>
    <n v="218.39"/>
    <n v="116.32"/>
    <n v="38.01"/>
    <m/>
    <n v="274.2"/>
    <n v="25.5626"/>
    <m/>
    <n v="222.85"/>
    <m/>
    <m/>
    <n v="344.56"/>
    <n v="248.87"/>
    <n v="99.61"/>
    <n v="35.6"/>
    <n v="3.31"/>
    <n v="71.63"/>
    <n v="15.66"/>
    <n v="61.56"/>
    <n v="8.1999999999999993"/>
    <n v="40.229999999999997"/>
    <n v="191.16"/>
  </r>
  <r>
    <x v="142"/>
    <n v="3550.5"/>
    <n v="136.7867"/>
    <n v="14"/>
    <n v="36.86"/>
    <n v="53.98"/>
    <n v="20.18"/>
    <m/>
    <n v="36.313000000000002"/>
    <m/>
    <n v="116.52"/>
    <n v="217.47"/>
    <n v="12.77"/>
    <m/>
    <n v="2.4750000000000001"/>
    <n v="85.701800000000006"/>
    <n v="56.53"/>
    <m/>
    <m/>
    <n v="57.11"/>
    <n v="235.68"/>
    <n v="211.01"/>
    <n v="115.97"/>
    <n v="38.380000000000003"/>
    <m/>
    <n v="249.99"/>
    <n v="24.861000000000001"/>
    <m/>
    <n v="215.35"/>
    <m/>
    <m/>
    <n v="334.78"/>
    <n v="253.97"/>
    <n v="99.94"/>
    <n v="35.700000000000003"/>
    <n v="3.4"/>
    <n v="74.75"/>
    <n v="15.7"/>
    <n v="62.71"/>
    <n v="8.3800000000000008"/>
    <n v="40.53"/>
    <n v="192.53"/>
  </r>
  <r>
    <x v="143"/>
    <n v="3545.53"/>
    <n v="139.04329999999999"/>
    <n v="15.96"/>
    <n v="36.479999999999997"/>
    <n v="53.58"/>
    <n v="19.64"/>
    <m/>
    <n v="37.591999999999999"/>
    <m/>
    <n v="114.78"/>
    <n v="218.05"/>
    <n v="13.417999999999999"/>
    <m/>
    <n v="2.4900000000000002"/>
    <n v="83.373900000000006"/>
    <n v="56.31"/>
    <m/>
    <m/>
    <n v="55.35"/>
    <n v="240.76"/>
    <n v="216.55"/>
    <n v="119.49"/>
    <n v="36.72"/>
    <m/>
    <n v="261.04000000000002"/>
    <n v="26.078600000000002"/>
    <m/>
    <n v="216.72"/>
    <m/>
    <m/>
    <n v="332.39"/>
    <n v="249.35"/>
    <n v="102.02"/>
    <n v="35.54"/>
    <n v="3.4"/>
    <n v="75.11"/>
    <n v="16.04"/>
    <n v="62.97"/>
    <n v="8.33"/>
    <n v="41.11"/>
    <n v="193.96"/>
  </r>
  <r>
    <x v="144"/>
    <n v="3572.66"/>
    <n v="137.2533"/>
    <n v="14.58"/>
    <n v="35.229999999999997"/>
    <n v="53.01"/>
    <n v="19.03"/>
    <m/>
    <n v="37.020000000000003"/>
    <m/>
    <n v="113.37"/>
    <n v="214.51"/>
    <n v="13.456799999999999"/>
    <m/>
    <n v="2.34"/>
    <n v="83.719700000000003"/>
    <n v="55.28"/>
    <m/>
    <m/>
    <n v="54.94"/>
    <n v="235.38"/>
    <n v="215.44"/>
    <n v="119.21"/>
    <n v="36.74"/>
    <m/>
    <n v="258.69"/>
    <n v="25.185400000000001"/>
    <m/>
    <n v="218.31"/>
    <m/>
    <m/>
    <n v="328.29"/>
    <n v="248.01"/>
    <n v="102.62"/>
    <n v="35.78"/>
    <n v="3.35"/>
    <n v="74.5"/>
    <n v="15.62"/>
    <n v="62.06"/>
    <n v="8.2100000000000009"/>
    <n v="40.299999999999997"/>
    <n v="193.88"/>
  </r>
  <r>
    <x v="145"/>
    <n v="3537.01"/>
    <n v="136.16669999999999"/>
    <n v="15.8"/>
    <n v="36.08"/>
    <n v="53.45"/>
    <n v="19.73"/>
    <m/>
    <n v="37.35"/>
    <m/>
    <n v="114.08"/>
    <n v="219.08"/>
    <n v="13.297000000000001"/>
    <m/>
    <n v="2.4"/>
    <n v="87.101900000000001"/>
    <n v="57.83"/>
    <m/>
    <m/>
    <n v="56.16"/>
    <n v="234.8"/>
    <n v="216.51"/>
    <n v="119.26"/>
    <n v="37.51"/>
    <m/>
    <n v="253.5"/>
    <n v="25.028600000000001"/>
    <m/>
    <n v="225.52"/>
    <m/>
    <m/>
    <n v="335.03"/>
    <n v="251.79"/>
    <n v="103.53"/>
    <n v="36"/>
    <n v="3.4"/>
    <n v="75.89"/>
    <n v="15.82"/>
    <n v="62.51"/>
    <n v="8.5399999999999991"/>
    <n v="40.880000000000003"/>
    <n v="191.6"/>
  </r>
  <r>
    <x v="146"/>
    <n v="3585.15"/>
    <n v="136.03"/>
    <n v="15.93"/>
    <n v="38.159999999999997"/>
    <n v="53.85"/>
    <n v="19.8"/>
    <m/>
    <n v="38.081000000000003"/>
    <n v="12.8"/>
    <n v="117.3"/>
    <n v="222.38"/>
    <n v="13.5153"/>
    <m/>
    <n v="2.46"/>
    <n v="90.4251"/>
    <n v="59.92"/>
    <m/>
    <m/>
    <n v="57.09"/>
    <n v="241.85"/>
    <n v="217.23"/>
    <n v="120.3"/>
    <n v="37.74"/>
    <m/>
    <n v="245.85"/>
    <n v="25.2134"/>
    <m/>
    <n v="224.27"/>
    <m/>
    <m/>
    <n v="335.45"/>
    <n v="259.10000000000002"/>
    <n v="103.26"/>
    <n v="36"/>
    <n v="3.36"/>
    <n v="78.63"/>
    <n v="15.44"/>
    <n v="63.17"/>
    <n v="8.8000000000000007"/>
    <n v="42.26"/>
    <n v="189.87"/>
  </r>
  <r>
    <x v="147"/>
    <n v="3626.91"/>
    <n v="147.20330000000001"/>
    <n v="17.850000000000001"/>
    <n v="38.67"/>
    <n v="53.68"/>
    <n v="19.329999999999998"/>
    <m/>
    <n v="38.06"/>
    <n v="12.8"/>
    <n v="116.11"/>
    <n v="224.65"/>
    <n v="13.4223"/>
    <m/>
    <n v="2.52"/>
    <n v="88.814099999999996"/>
    <n v="60.49"/>
    <m/>
    <m/>
    <n v="57.69"/>
    <n v="248.03"/>
    <n v="214.46"/>
    <n v="119.39"/>
    <n v="37.97"/>
    <m/>
    <n v="250.44"/>
    <n v="25.369599999999998"/>
    <m/>
    <n v="222.96"/>
    <m/>
    <m/>
    <n v="336.5"/>
    <n v="258.20999999999998"/>
    <n v="104.2"/>
    <n v="35.880000000000003"/>
    <n v="3.32"/>
    <n v="78.38"/>
    <n v="15.73"/>
    <n v="63.26"/>
    <n v="8.75"/>
    <n v="42.23"/>
    <n v="186.43"/>
  </r>
  <r>
    <x v="148"/>
    <n v="3609.53"/>
    <n v="162.2133"/>
    <n v="17.899999999999999"/>
    <n v="37.21"/>
    <n v="52.61"/>
    <n v="18.62"/>
    <m/>
    <n v="38.061999999999998"/>
    <n v="12.8"/>
    <n v="115.25"/>
    <n v="224.3"/>
    <n v="13.428800000000001"/>
    <m/>
    <n v="2.4300000000000002"/>
    <n v="88.763499999999993"/>
    <n v="58.13"/>
    <m/>
    <m/>
    <n v="57.81"/>
    <n v="260.54000000000002"/>
    <n v="211.08"/>
    <n v="118.03"/>
    <n v="38.06"/>
    <m/>
    <n v="253.02"/>
    <n v="25.92"/>
    <m/>
    <n v="216.35"/>
    <m/>
    <m/>
    <n v="335.94"/>
    <n v="257.33"/>
    <n v="101.4"/>
    <n v="35.68"/>
    <n v="3.26"/>
    <n v="77.47"/>
    <n v="15.57"/>
    <n v="63.09"/>
    <n v="8.82"/>
    <n v="41.47"/>
    <n v="186.88"/>
  </r>
  <r>
    <x v="149"/>
    <n v="3567.79"/>
    <n v="166.42330000000001"/>
    <n v="18.98"/>
    <n v="37.4"/>
    <n v="53.13"/>
    <n v="18.53"/>
    <m/>
    <n v="38.433"/>
    <n v="12.8"/>
    <n v="115.56"/>
    <n v="224.57"/>
    <n v="13.440300000000001"/>
    <m/>
    <n v="2.5449999999999999"/>
    <n v="88.687600000000003"/>
    <n v="58.47"/>
    <m/>
    <m/>
    <n v="58.64"/>
    <n v="264"/>
    <n v="212.42"/>
    <n v="118.64"/>
    <n v="38.47"/>
    <m/>
    <n v="249.94"/>
    <n v="26.209199999999999"/>
    <m/>
    <n v="211.97"/>
    <m/>
    <m/>
    <n v="333.88"/>
    <n v="255.59"/>
    <n v="99.99"/>
    <n v="35.619999999999997"/>
    <n v="3.32"/>
    <n v="77.510000000000005"/>
    <n v="15.55"/>
    <n v="63.11"/>
    <n v="8.82"/>
    <n v="41.95"/>
    <n v="184.89"/>
  </r>
  <r>
    <x v="150"/>
    <n v="3581.87"/>
    <n v="163.20330000000001"/>
    <n v="18.149999999999999"/>
    <n v="36.94"/>
    <n v="52.67"/>
    <n v="18.2"/>
    <m/>
    <n v="38.332999999999998"/>
    <n v="12.8"/>
    <n v="114.57"/>
    <n v="223.35"/>
    <n v="13.0878"/>
    <m/>
    <n v="2.44"/>
    <n v="87.548900000000003"/>
    <n v="58.3"/>
    <m/>
    <m/>
    <n v="58.65"/>
    <n v="266"/>
    <n v="210.39"/>
    <n v="117.34"/>
    <n v="38.19"/>
    <m/>
    <n v="260"/>
    <n v="25.851400000000002"/>
    <m/>
    <n v="215.21"/>
    <m/>
    <m/>
    <n v="323"/>
    <n v="258.56"/>
    <n v="100.27"/>
    <n v="35.74"/>
    <n v="3.35"/>
    <n v="76.73"/>
    <n v="15.865"/>
    <n v="63.53"/>
    <n v="8.74"/>
    <n v="40.97"/>
    <n v="186.49"/>
  </r>
  <r>
    <x v="151"/>
    <n v="3557.54"/>
    <n v="173.95"/>
    <n v="21.04"/>
    <n v="39.36"/>
    <n v="52.68"/>
    <n v="18.57"/>
    <m/>
    <n v="38.700000000000003"/>
    <n v="12.8"/>
    <n v="117.87"/>
    <n v="228.83"/>
    <n v="13.14"/>
    <m/>
    <n v="2.5099999999999998"/>
    <n v="88.147800000000004"/>
    <n v="59.78"/>
    <m/>
    <m/>
    <n v="59.11"/>
    <n v="274.14999999999998"/>
    <n v="210.11"/>
    <n v="113.85"/>
    <n v="38.61"/>
    <m/>
    <n v="268.86"/>
    <n v="25.62"/>
    <m/>
    <n v="217.87"/>
    <m/>
    <m/>
    <n v="332.04"/>
    <n v="261.11"/>
    <n v="99.56"/>
    <n v="35"/>
    <n v="3.44"/>
    <n v="76.63"/>
    <n v="15.67"/>
    <n v="65.38"/>
    <n v="8.86"/>
    <n v="41.3"/>
    <n v="187"/>
  </r>
  <r>
    <x v="152"/>
    <n v="3577.59"/>
    <n v="185.1266"/>
    <n v="23.82"/>
    <n v="41.98"/>
    <n v="53.22"/>
    <n v="19.37"/>
    <m/>
    <n v="39.222999999999999"/>
    <n v="9.7440999999999995"/>
    <n v="123.32"/>
    <n v="237.5"/>
    <n v="12.957700000000001"/>
    <m/>
    <n v="2.64"/>
    <n v="90.694999999999993"/>
    <n v="61.46"/>
    <m/>
    <m/>
    <n v="59.83"/>
    <n v="282.10000000000002"/>
    <n v="213.86"/>
    <n v="115.17"/>
    <n v="38.19"/>
    <m/>
    <n v="270.14"/>
    <n v="25.256399999999999"/>
    <m/>
    <n v="216.5"/>
    <m/>
    <m/>
    <n v="342.39"/>
    <n v="261.51"/>
    <n v="98.81"/>
    <n v="34.479999999999997"/>
    <n v="3.48"/>
    <n v="78.02"/>
    <n v="15.91"/>
    <n v="67.650000000000006"/>
    <n v="9.4499999999999993"/>
    <n v="42.03"/>
    <n v="184.52"/>
  </r>
  <r>
    <x v="153"/>
    <n v="3635.41"/>
    <n v="191.33330000000001"/>
    <n v="29.05"/>
    <n v="40.81"/>
    <n v="52.93"/>
    <n v="19.47"/>
    <m/>
    <n v="39.082999999999998"/>
    <n v="9.7440999999999995"/>
    <n v="122.03"/>
    <n v="236.54"/>
    <n v="13.2348"/>
    <m/>
    <n v="2.62"/>
    <n v="89.699700000000007"/>
    <n v="61.26"/>
    <m/>
    <m/>
    <n v="60.48"/>
    <n v="303.02"/>
    <n v="213.87"/>
    <n v="116.03"/>
    <n v="38.869999999999997"/>
    <m/>
    <n v="270.08999999999997"/>
    <n v="25.5336"/>
    <m/>
    <n v="218.1"/>
    <m/>
    <m/>
    <n v="341.32"/>
    <n v="256.43"/>
    <n v="99.01"/>
    <n v="34.46"/>
    <n v="3.49"/>
    <n v="76.89"/>
    <n v="15.81"/>
    <n v="66.28"/>
    <n v="9.08"/>
    <n v="41.97"/>
    <n v="179.55"/>
  </r>
  <r>
    <x v="154"/>
    <n v="3629.65"/>
    <n v="195.2533"/>
    <n v="27.66"/>
    <n v="40.19"/>
    <n v="52.7"/>
    <n v="19.59"/>
    <m/>
    <n v="39.494999999999997"/>
    <n v="9.82"/>
    <n v="121.22"/>
    <n v="235.4"/>
    <n v="13.2613"/>
    <m/>
    <n v="2.7"/>
    <n v="89.2864"/>
    <n v="61.13"/>
    <m/>
    <m/>
    <n v="60.53"/>
    <n v="328.79"/>
    <n v="215.23"/>
    <n v="116.59"/>
    <n v="38.71"/>
    <m/>
    <n v="277.62"/>
    <n v="25.955400000000001"/>
    <m/>
    <n v="226.71"/>
    <m/>
    <m/>
    <n v="339.07"/>
    <n v="261.95"/>
    <n v="100.6"/>
    <n v="34.08"/>
    <n v="3.7"/>
    <n v="75.900000000000006"/>
    <n v="15.87"/>
    <n v="66.05"/>
    <n v="9.09"/>
    <n v="41.8"/>
    <n v="175.4"/>
  </r>
  <r>
    <x v="155"/>
    <n v="3638.35"/>
    <n v="189.2"/>
    <n v="27.11"/>
    <n v="38.130000000000003"/>
    <n v="51.6"/>
    <n v="18.68"/>
    <m/>
    <n v="40.158000000000001"/>
    <n v="9.9499999999999993"/>
    <n v="117.88"/>
    <n v="230.58"/>
    <n v="13.4015"/>
    <m/>
    <n v="2.65"/>
    <n v="90.956400000000002"/>
    <n v="61.14"/>
    <m/>
    <m/>
    <n v="59.55"/>
    <n v="325.83999999999997"/>
    <n v="214.07"/>
    <n v="119.05"/>
    <n v="37.93"/>
    <m/>
    <n v="291.37"/>
    <n v="25.788599999999999"/>
    <m/>
    <n v="227.75"/>
    <m/>
    <m/>
    <n v="336.51"/>
    <n v="261.62"/>
    <n v="100.05"/>
    <n v="33.9"/>
    <n v="3.66"/>
    <n v="75.75"/>
    <n v="15.75"/>
    <n v="64.97"/>
    <n v="9.08"/>
    <n v="43.04"/>
    <n v="171.39"/>
  </r>
  <r>
    <x v="156"/>
    <n v="3621.63"/>
    <n v="194.92"/>
    <n v="25.67"/>
    <n v="38.5"/>
    <n v="52.04"/>
    <n v="18.78"/>
    <m/>
    <n v="40.457000000000001"/>
    <n v="9.9700000000000006"/>
    <n v="119.74"/>
    <n v="232.08"/>
    <n v="13.39"/>
    <m/>
    <n v="2.64"/>
    <n v="91.707099999999997"/>
    <n v="61.64"/>
    <m/>
    <m/>
    <n v="60.42"/>
    <n v="305.64"/>
    <n v="216.21"/>
    <n v="122.72"/>
    <n v="38.92"/>
    <m/>
    <n v="284.99"/>
    <n v="26.421199999999999"/>
    <m/>
    <n v="230.3"/>
    <m/>
    <m/>
    <n v="338.88"/>
    <n v="255.13"/>
    <n v="100.2"/>
    <n v="34.58"/>
    <n v="3.54"/>
    <n v="77.03"/>
    <n v="15.65"/>
    <n v="67.510000000000005"/>
    <n v="9.24"/>
    <n v="44.86"/>
    <n v="177.89"/>
  </r>
  <r>
    <x v="157"/>
    <n v="3662.45"/>
    <n v="189.60659999999999"/>
    <n v="22.51"/>
    <n v="39.94"/>
    <n v="52.11"/>
    <n v="18.87"/>
    <m/>
    <n v="40.372999999999998"/>
    <n v="10.050000000000001"/>
    <n v="122.04"/>
    <n v="237.65"/>
    <n v="13.544499999999999"/>
    <m/>
    <n v="2.81"/>
    <n v="90.155199999999994"/>
    <n v="61.85"/>
    <m/>
    <m/>
    <n v="61.6"/>
    <n v="292.69"/>
    <n v="215.37"/>
    <n v="123.08"/>
    <n v="39.22"/>
    <m/>
    <n v="320.89"/>
    <n v="25.94"/>
    <m/>
    <n v="226.7"/>
    <m/>
    <m/>
    <n v="340.22"/>
    <n v="259"/>
    <n v="97.52"/>
    <n v="34.840000000000003"/>
    <n v="3.5350000000000001"/>
    <n v="78.069999999999993"/>
    <n v="15.98"/>
    <n v="70.19"/>
    <n v="9.1999999999999993"/>
    <n v="44.48"/>
    <n v="173.33"/>
  </r>
  <r>
    <x v="158"/>
    <n v="3669.01"/>
    <n v="197.79329999999999"/>
    <n v="24.03"/>
    <n v="40.21"/>
    <n v="52.78"/>
    <n v="18.77"/>
    <m/>
    <n v="39.979999999999997"/>
    <n v="10.050000000000001"/>
    <n v="121.24"/>
    <n v="235.47"/>
    <n v="13.396000000000001"/>
    <m/>
    <n v="2.82"/>
    <n v="90.914199999999994"/>
    <n v="63.78"/>
    <m/>
    <m/>
    <n v="61.4"/>
    <n v="339.89"/>
    <n v="214.24"/>
    <n v="122.94"/>
    <n v="39.22"/>
    <m/>
    <n v="316.43"/>
    <n v="26.1752"/>
    <m/>
    <n v="226.87"/>
    <m/>
    <m/>
    <n v="335.14"/>
    <n v="252.68"/>
    <n v="97.1"/>
    <n v="35.119999999999997"/>
    <n v="3.63"/>
    <n v="78.5"/>
    <n v="15.98"/>
    <n v="72.569999999999993"/>
    <n v="9.2100000000000009"/>
    <n v="44.12"/>
    <n v="176.25"/>
  </r>
  <r>
    <x v="159"/>
    <n v="3666.72"/>
    <n v="199.68"/>
    <n v="23.85"/>
    <n v="41.68"/>
    <n v="53.85"/>
    <n v="19.149999999999999"/>
    <m/>
    <n v="41.167999999999999"/>
    <n v="10.06"/>
    <n v="122.34"/>
    <n v="239.58"/>
    <n v="13.558299999999999"/>
    <m/>
    <n v="2.9"/>
    <n v="91.9011"/>
    <n v="65.739999999999995"/>
    <m/>
    <n v="10.41"/>
    <n v="62.04"/>
    <n v="387.7"/>
    <n v="214.36"/>
    <n v="122.25"/>
    <n v="39.57"/>
    <m/>
    <n v="319.77"/>
    <n v="26.692399999999999"/>
    <m/>
    <n v="228.32"/>
    <m/>
    <m/>
    <n v="344.35"/>
    <n v="253.39"/>
    <n v="98.66"/>
    <n v="35.04"/>
    <n v="3.59"/>
    <n v="80.75"/>
    <n v="16.079999999999998"/>
    <n v="73.92"/>
    <n v="9.34"/>
    <n v="44.97"/>
    <n v="178.5"/>
  </r>
  <r>
    <x v="160"/>
    <n v="3699.12"/>
    <n v="213.92"/>
    <n v="28.94"/>
    <n v="40.9"/>
    <n v="52.99"/>
    <n v="18.97"/>
    <m/>
    <n v="42.088999999999999"/>
    <n v="10.199999999999999"/>
    <n v="121.88"/>
    <n v="238.45"/>
    <n v="13.6068"/>
    <m/>
    <n v="2.82"/>
    <n v="92.651700000000005"/>
    <n v="66.28"/>
    <m/>
    <n v="10.62"/>
    <n v="61.98"/>
    <n v="388.96"/>
    <n v="214.29"/>
    <n v="123.75"/>
    <n v="39.869999999999997"/>
    <m/>
    <n v="342"/>
    <n v="26.942"/>
    <m/>
    <n v="227.06"/>
    <m/>
    <m/>
    <n v="340.96"/>
    <n v="252.01"/>
    <n v="97.53"/>
    <n v="35.54"/>
    <n v="3.43"/>
    <n v="81.680000000000007"/>
    <n v="15.83"/>
    <n v="72.97"/>
    <n v="9.2200000000000006"/>
    <n v="44.3"/>
    <n v="172.12"/>
  </r>
  <r>
    <x v="161"/>
    <n v="3691.96"/>
    <n v="216.6266"/>
    <n v="28.59"/>
    <n v="42.24"/>
    <n v="53.18"/>
    <n v="18.95"/>
    <m/>
    <n v="42.341000000000001"/>
    <n v="10.19"/>
    <n v="122"/>
    <n v="238.84"/>
    <n v="13.35"/>
    <m/>
    <n v="2.73"/>
    <n v="92.440899999999999"/>
    <n v="66.75"/>
    <m/>
    <n v="10.87"/>
    <n v="62.45"/>
    <n v="390"/>
    <n v="216.01"/>
    <n v="124.38"/>
    <n v="39.74"/>
    <m/>
    <n v="332.86"/>
    <n v="26.92"/>
    <m/>
    <n v="229.83"/>
    <m/>
    <m/>
    <n v="340.79"/>
    <n v="252.6"/>
    <n v="96.91"/>
    <n v="35.659999999999997"/>
    <n v="3.55"/>
    <n v="82.64"/>
    <n v="16.2"/>
    <n v="72.89"/>
    <n v="9.25"/>
    <n v="43.77"/>
    <n v="170.8"/>
  </r>
  <r>
    <x v="162"/>
    <n v="3702.25"/>
    <n v="201.4933"/>
    <n v="26.63"/>
    <n v="42.8"/>
    <n v="53.33"/>
    <n v="19.010000000000002"/>
    <m/>
    <n v="41.622"/>
    <n v="10.3"/>
    <n v="121.05"/>
    <n v="242.82"/>
    <n v="12.9308"/>
    <m/>
    <n v="2.72"/>
    <n v="92.525199999999998"/>
    <n v="66.099999999999994"/>
    <m/>
    <n v="10.99"/>
    <n v="62.39"/>
    <n v="371.26"/>
    <n v="211.8"/>
    <n v="121.78"/>
    <n v="39.15"/>
    <m/>
    <n v="332.45"/>
    <n v="26.279599999999999"/>
    <m/>
    <n v="224.38"/>
    <m/>
    <m/>
    <n v="336.85"/>
    <n v="254.83"/>
    <n v="96.43"/>
    <n v="35.1"/>
    <n v="3.54"/>
    <n v="84.61"/>
    <n v="16.55"/>
    <n v="72.39"/>
    <n v="9.4499999999999993"/>
    <n v="43.82"/>
    <n v="173.12"/>
  </r>
  <r>
    <x v="163"/>
    <n v="3672.82"/>
    <n v="209.02330000000001"/>
    <n v="27.04"/>
    <n v="44.01"/>
    <n v="53.05"/>
    <n v="18.82"/>
    <m/>
    <n v="41.003999999999998"/>
    <n v="10.25"/>
    <n v="120.27"/>
    <n v="244.4"/>
    <n v="12.972300000000001"/>
    <m/>
    <n v="2.81"/>
    <n v="91.690200000000004"/>
    <n v="66.33"/>
    <m/>
    <n v="10.91"/>
    <n v="62.85"/>
    <n v="373.28"/>
    <n v="210.52"/>
    <n v="123.24"/>
    <n v="39.01"/>
    <m/>
    <n v="343.3"/>
    <n v="26.3446"/>
    <m/>
    <n v="224.04"/>
    <m/>
    <m/>
    <n v="331.52"/>
    <n v="253.45"/>
    <n v="97.18"/>
    <n v="35"/>
    <n v="3.61"/>
    <n v="84.97"/>
    <n v="16.25"/>
    <n v="73.98"/>
    <n v="9.1199999999999992"/>
    <n v="44.44"/>
    <n v="175.5"/>
  </r>
  <r>
    <x v="164"/>
    <n v="3668.1"/>
    <n v="203.33"/>
    <n v="27.2"/>
    <n v="43.8"/>
    <n v="53.35"/>
    <n v="18.28"/>
    <m/>
    <n v="40.582000000000001"/>
    <n v="10.35"/>
    <n v="119.56"/>
    <n v="239.99"/>
    <n v="13.013199999999999"/>
    <m/>
    <n v="2.83"/>
    <n v="91.639600000000002"/>
    <n v="66.150000000000006"/>
    <m/>
    <n v="11.06"/>
    <n v="63.84"/>
    <n v="353.96"/>
    <n v="213.26"/>
    <n v="122.41"/>
    <n v="39.619999999999997"/>
    <m/>
    <n v="341.22"/>
    <n v="26"/>
    <m/>
    <n v="224.17"/>
    <m/>
    <m/>
    <n v="327.42"/>
    <n v="255.77"/>
    <n v="97.37"/>
    <n v="35.08"/>
    <n v="3.63"/>
    <n v="85"/>
    <n v="14.87"/>
    <n v="74.12"/>
    <n v="9.02"/>
    <n v="44.25"/>
    <n v="177.04"/>
  </r>
  <r>
    <x v="165"/>
    <n v="3663.46"/>
    <n v="213.2766"/>
    <n v="27.24"/>
    <n v="42.22"/>
    <n v="53.27"/>
    <n v="18.14"/>
    <m/>
    <n v="41.18"/>
    <n v="10.3"/>
    <n v="118.3"/>
    <n v="237.79"/>
    <n v="13.3088"/>
    <m/>
    <n v="2.7"/>
    <n v="88.780299999999997"/>
    <n v="65.13"/>
    <m/>
    <n v="11.11"/>
    <n v="63.11"/>
    <n v="329.15"/>
    <n v="214.2"/>
    <n v="121.78"/>
    <n v="39.22"/>
    <m/>
    <n v="320.33999999999997"/>
    <n v="26.1904"/>
    <m/>
    <n v="228.13"/>
    <m/>
    <m/>
    <n v="331.15"/>
    <n v="252.72"/>
    <n v="96.87"/>
    <n v="34.880000000000003"/>
    <n v="3.83"/>
    <n v="84.4"/>
    <n v="14.43"/>
    <n v="74.39"/>
    <n v="8.91"/>
    <n v="44.61"/>
    <n v="176.13"/>
  </r>
  <r>
    <x v="166"/>
    <n v="3647.49"/>
    <n v="211.08330000000001"/>
    <n v="26.43"/>
    <n v="43.04"/>
    <n v="53.84"/>
    <n v="18.46"/>
    <m/>
    <n v="41.805999999999997"/>
    <n v="10.341200000000001"/>
    <n v="120.32"/>
    <n v="242.43"/>
    <n v="13.3605"/>
    <m/>
    <n v="2.75"/>
    <n v="89.328599999999994"/>
    <n v="66.13"/>
    <m/>
    <n v="11.08"/>
    <n v="65.14"/>
    <n v="328.61"/>
    <n v="214.13"/>
    <n v="127.88"/>
    <n v="39.630000000000003"/>
    <m/>
    <n v="326.97000000000003"/>
    <n v="26.929200000000002"/>
    <m/>
    <n v="228.81"/>
    <m/>
    <m/>
    <n v="333.65"/>
    <n v="261.99"/>
    <n v="99.55"/>
    <n v="35.380000000000003"/>
    <n v="3.83"/>
    <n v="84.29"/>
    <n v="14.63"/>
    <n v="76.19"/>
    <n v="9.15"/>
    <n v="45.68"/>
    <n v="180.11"/>
  </r>
  <r>
    <x v="167"/>
    <n v="3694.62"/>
    <n v="207.59"/>
    <n v="25.92"/>
    <n v="43.7"/>
    <n v="53.06"/>
    <n v="18.079999999999998"/>
    <m/>
    <n v="42.49"/>
    <n v="10.44"/>
    <n v="120.67"/>
    <n v="243.77"/>
    <n v="13.2425"/>
    <m/>
    <n v="2.77"/>
    <n v="89.598500000000001"/>
    <n v="65.83"/>
    <m/>
    <n v="10.99"/>
    <n v="64.930000000000007"/>
    <n v="329.97"/>
    <n v="219.28"/>
    <n v="127.81"/>
    <n v="40.21"/>
    <m/>
    <n v="318.52999999999997"/>
    <n v="28.0124"/>
    <m/>
    <n v="232.11"/>
    <m/>
    <m/>
    <n v="332.1"/>
    <n v="261.12"/>
    <n v="99.85"/>
    <n v="35.56"/>
    <n v="3.79"/>
    <n v="85.63"/>
    <n v="14.44"/>
    <n v="75.900000000000006"/>
    <n v="9.0399999999999991"/>
    <n v="45.53"/>
    <n v="178.88"/>
  </r>
  <r>
    <x v="168"/>
    <n v="3701.17"/>
    <n v="218.63329999999999"/>
    <n v="27.23"/>
    <n v="43.48"/>
    <n v="53.27"/>
    <n v="17.93"/>
    <m/>
    <n v="42.61"/>
    <n v="10.3"/>
    <n v="119.67"/>
    <n v="244.43"/>
    <n v="13.3413"/>
    <m/>
    <n v="2.88"/>
    <n v="90.247900000000001"/>
    <n v="64.41"/>
    <m/>
    <n v="11.03"/>
    <n v="65.34"/>
    <n v="325.54000000000002"/>
    <n v="219.42"/>
    <n v="128.69999999999999"/>
    <n v="40.42"/>
    <m/>
    <n v="328.06"/>
    <n v="28.1936"/>
    <m/>
    <n v="236.92"/>
    <m/>
    <m/>
    <n v="336.9"/>
    <n v="264.52999999999997"/>
    <n v="100.58"/>
    <n v="35.94"/>
    <n v="3.68"/>
    <n v="85.67"/>
    <n v="14.94"/>
    <n v="76.599999999999994"/>
    <n v="9.08"/>
    <n v="47.49"/>
    <n v="178.22"/>
  </r>
  <r>
    <x v="169"/>
    <n v="3722.48"/>
    <n v="231.66659999999999"/>
    <n v="25.97"/>
    <n v="42.73"/>
    <n v="53.74"/>
    <n v="17.649999999999999"/>
    <m/>
    <n v="43.456000000000003"/>
    <n v="10.34"/>
    <n v="119.08"/>
    <n v="242.13"/>
    <n v="13.272"/>
    <m/>
    <n v="2.7850000000000001"/>
    <n v="89.893699999999995"/>
    <n v="63.29"/>
    <m/>
    <n v="11.22"/>
    <n v="64.599999999999994"/>
    <n v="334.25"/>
    <n v="218.59"/>
    <n v="126.655"/>
    <n v="40.04"/>
    <m/>
    <n v="336.1"/>
    <n v="28.371400000000001"/>
    <m/>
    <n v="236.72"/>
    <m/>
    <m/>
    <n v="340.33"/>
    <n v="270.7"/>
    <n v="98.07"/>
    <n v="35.86"/>
    <n v="3.58"/>
    <n v="86.09"/>
    <n v="15"/>
    <n v="76.61"/>
    <n v="8.9499999999999993"/>
    <n v="46.43"/>
    <n v="177.06"/>
  </r>
  <r>
    <x v="170"/>
    <n v="3709.41"/>
    <n v="216.62"/>
    <n v="28.51"/>
    <n v="41.95"/>
    <n v="52.81"/>
    <n v="17.559999999999999"/>
    <m/>
    <n v="42.887999999999998"/>
    <n v="10.23"/>
    <n v="123.55"/>
    <n v="256.98"/>
    <n v="13.3323"/>
    <m/>
    <n v="2.72"/>
    <n v="89.961200000000005"/>
    <n v="62.39"/>
    <m/>
    <n v="11.4"/>
    <n v="64.45"/>
    <n v="349.85"/>
    <n v="222.59"/>
    <n v="128.22999999999999"/>
    <n v="39.700000000000003"/>
    <m/>
    <n v="325.57"/>
    <n v="28.3598"/>
    <m/>
    <n v="234.55"/>
    <m/>
    <m/>
    <n v="334.37"/>
    <n v="267.75"/>
    <n v="97.25"/>
    <n v="35.78"/>
    <n v="3.51"/>
    <n v="84.17"/>
    <n v="14.84"/>
    <n v="76.28"/>
    <n v="8.93"/>
    <n v="46.19"/>
    <n v="177.59"/>
  </r>
  <r>
    <x v="171"/>
    <n v="3694.92"/>
    <n v="213.44659999999999"/>
    <n v="28.04"/>
    <n v="41.24"/>
    <n v="52.76"/>
    <n v="18.13"/>
    <m/>
    <n v="43.31"/>
    <n v="10.24"/>
    <n v="121.67"/>
    <n v="250.09"/>
    <n v="13.2783"/>
    <m/>
    <n v="2.71"/>
    <n v="89.497299999999996"/>
    <n v="62.57"/>
    <m/>
    <n v="11.62"/>
    <n v="64.84"/>
    <n v="341.16"/>
    <n v="223.94"/>
    <n v="131.88"/>
    <n v="39.49"/>
    <m/>
    <n v="321.95999999999998"/>
    <n v="28.526"/>
    <m/>
    <n v="234.9"/>
    <m/>
    <m/>
    <n v="332.24"/>
    <n v="269.26"/>
    <n v="97.65"/>
    <n v="35.520000000000003"/>
    <n v="3.42"/>
    <n v="82.19"/>
    <n v="14.904999999999999"/>
    <n v="75.290000000000006"/>
    <n v="8.7899999999999991"/>
    <n v="47.14"/>
    <n v="170.1"/>
  </r>
  <r>
    <x v="172"/>
    <n v="3687.26"/>
    <n v="215.32660000000001"/>
    <n v="28.69"/>
    <n v="41.77"/>
    <n v="53.08"/>
    <n v="18.47"/>
    <m/>
    <n v="42.545999999999999"/>
    <n v="10.25"/>
    <n v="125.07"/>
    <n v="256.45"/>
    <n v="13.0093"/>
    <m/>
    <n v="2.75"/>
    <n v="90.121399999999994"/>
    <n v="62.75"/>
    <m/>
    <n v="12.05"/>
    <n v="65.05"/>
    <n v="331.65"/>
    <n v="221.02"/>
    <n v="130.96"/>
    <n v="39.65"/>
    <m/>
    <n v="330.79"/>
    <n v="28.219799999999999"/>
    <m/>
    <n v="235.84"/>
    <m/>
    <m/>
    <n v="329.23"/>
    <n v="267.94"/>
    <n v="96.19"/>
    <n v="35.72"/>
    <n v="3.42"/>
    <n v="82.2"/>
    <n v="15.24"/>
    <n v="76.13"/>
    <n v="8.99"/>
    <n v="47.76"/>
    <n v="170.23"/>
  </r>
  <r>
    <x v="173"/>
    <n v="3690.01"/>
    <n v="220.59"/>
    <n v="27.75"/>
    <n v="41.6"/>
    <n v="53.44"/>
    <n v="18.71"/>
    <m/>
    <n v="43.146000000000001"/>
    <n v="10.3"/>
    <n v="124.52"/>
    <n v="256.16000000000003"/>
    <n v="12.9938"/>
    <m/>
    <n v="2.6"/>
    <n v="90.484099999999998"/>
    <n v="62.93"/>
    <m/>
    <n v="12.4"/>
    <n v="64.989999999999995"/>
    <n v="323.04000000000002"/>
    <n v="222.75"/>
    <n v="131.97"/>
    <n v="39.840000000000003"/>
    <m/>
    <n v="328.39"/>
    <n v="28.251000000000001"/>
    <m/>
    <n v="234.46"/>
    <m/>
    <m/>
    <n v="336"/>
    <n v="269.20999999999998"/>
    <n v="97.24"/>
    <n v="35.840000000000003"/>
    <n v="3.42"/>
    <n v="82.51"/>
    <n v="15.55"/>
    <n v="75.94"/>
    <n v="8.86"/>
    <n v="47.32"/>
    <n v="166.8"/>
  </r>
  <r>
    <x v="174"/>
    <n v="3703.06"/>
    <n v="221.23"/>
    <n v="25.63"/>
    <n v="41.74"/>
    <n v="54.16"/>
    <n v="19.12"/>
    <m/>
    <n v="43.188000000000002"/>
    <n v="10.32"/>
    <n v="125.34"/>
    <n v="259.58999999999997"/>
    <n v="12.9"/>
    <m/>
    <n v="2.59"/>
    <n v="90.096100000000007"/>
    <n v="62.97"/>
    <m/>
    <n v="12.66"/>
    <n v="64.67"/>
    <n v="302.81"/>
    <n v="224.96"/>
    <n v="136.69"/>
    <n v="39.479999999999997"/>
    <m/>
    <n v="317.29000000000002"/>
    <n v="28.029800000000002"/>
    <m/>
    <n v="232.47"/>
    <m/>
    <m/>
    <n v="344.47"/>
    <n v="267.5"/>
    <n v="98.22"/>
    <n v="35.74"/>
    <n v="3.44"/>
    <n v="82.49"/>
    <n v="15.44"/>
    <n v="75.59"/>
    <n v="8.89"/>
    <n v="47.92"/>
    <n v="166.94"/>
  </r>
  <r>
    <x v="175"/>
    <n v="3735.36"/>
    <n v="221.9966"/>
    <n v="24.66"/>
    <n v="41.27"/>
    <n v="54.13"/>
    <n v="18.899999999999999"/>
    <m/>
    <n v="42.904000000000003"/>
    <n v="10.29"/>
    <n v="125.01"/>
    <n v="258.01"/>
    <n v="12.943300000000001"/>
    <m/>
    <n v="2.64"/>
    <n v="90.441900000000004"/>
    <n v="62.11"/>
    <m/>
    <n v="12.3"/>
    <n v="64.540000000000006"/>
    <n v="304.05"/>
    <n v="224.15"/>
    <n v="134.87"/>
    <n v="39.43"/>
    <m/>
    <n v="318.43"/>
    <n v="27.844200000000001"/>
    <m/>
    <n v="233.49"/>
    <m/>
    <m/>
    <n v="346.66"/>
    <n v="265.33999999999997"/>
    <n v="97.72"/>
    <n v="35.82"/>
    <n v="3.37"/>
    <n v="81.87"/>
    <n v="15.395"/>
    <n v="76.13"/>
    <n v="8.82"/>
    <n v="48.17"/>
    <n v="165.8"/>
  </r>
  <r>
    <x v="176"/>
    <n v="3727.04"/>
    <n v="231.5933"/>
    <n v="25.1"/>
    <n v="41.6"/>
    <n v="54.44"/>
    <n v="19.489999999999998"/>
    <m/>
    <n v="43.482999999999997"/>
    <n v="10.42"/>
    <n v="125.36"/>
    <n v="259.45"/>
    <n v="13.145799999999999"/>
    <m/>
    <n v="2.5550000000000002"/>
    <n v="90.661199999999994"/>
    <n v="62.4"/>
    <m/>
    <n v="12.46"/>
    <n v="64.7"/>
    <n v="300.92"/>
    <n v="221.68"/>
    <n v="133.72"/>
    <n v="39.69"/>
    <m/>
    <n v="319.35000000000002"/>
    <n v="27.4834"/>
    <m/>
    <n v="232.68"/>
    <m/>
    <m/>
    <n v="355.55"/>
    <n v="266.14999999999998"/>
    <n v="98.82"/>
    <n v="36.1"/>
    <n v="3.42"/>
    <n v="81.48"/>
    <n v="15.68"/>
    <n v="75.989999999999995"/>
    <n v="8.86"/>
    <n v="48.38"/>
    <n v="162.77000000000001"/>
  </r>
  <r>
    <x v="177"/>
    <n v="3732.04"/>
    <n v="235.22329999999999"/>
    <n v="23.55"/>
    <n v="41.22"/>
    <n v="54.84"/>
    <n v="19.66"/>
    <m/>
    <n v="43.784999999999997"/>
    <n v="10.11"/>
    <n v="127.07"/>
    <n v="263.70999999999998"/>
    <n v="13.055"/>
    <m/>
    <n v="2.56"/>
    <n v="91.9011"/>
    <n v="62.72"/>
    <m/>
    <n v="12.44"/>
    <n v="64.81"/>
    <n v="281.39999999999998"/>
    <n v="222.42"/>
    <n v="132.69"/>
    <n v="40.49"/>
    <m/>
    <n v="314.66000000000003"/>
    <n v="27.734200000000001"/>
    <m/>
    <n v="236.34"/>
    <m/>
    <m/>
    <n v="356.94"/>
    <n v="269.05"/>
    <n v="99.66"/>
    <n v="36.26"/>
    <n v="3.34"/>
    <n v="82.79"/>
    <n v="15.64"/>
    <n v="75.22"/>
    <n v="8.7899999999999991"/>
    <n v="48.05"/>
    <n v="161.93"/>
  </r>
  <r>
    <x v="178"/>
    <n v="3756.07"/>
    <n v="243.25659999999999"/>
    <n v="23.37"/>
    <n v="41.5"/>
    <n v="52.76"/>
    <n v="19.18"/>
    <m/>
    <n v="42.521999999999998"/>
    <n v="10.3"/>
    <n v="125.87"/>
    <n v="265"/>
    <n v="13.1135"/>
    <m/>
    <n v="2.52"/>
    <n v="89.497299999999996"/>
    <n v="59.5"/>
    <m/>
    <n v="12.2"/>
    <n v="63"/>
    <n v="278.24"/>
    <n v="217.69"/>
    <n v="129.41"/>
    <n v="39.65"/>
    <m/>
    <n v="311"/>
    <n v="26.382400000000001"/>
    <m/>
    <n v="229.43"/>
    <m/>
    <n v="10.8"/>
    <n v="351.49"/>
    <n v="267.64"/>
    <n v="96.04"/>
    <n v="37.1"/>
    <n v="3.53"/>
    <n v="81.5"/>
    <n v="15.72"/>
    <n v="77.39"/>
    <n v="8.52"/>
    <n v="47.22"/>
    <n v="161.02000000000001"/>
  </r>
  <r>
    <x v="179"/>
    <n v="3700.65"/>
    <n v="245.03659999999999"/>
    <n v="24.6"/>
    <n v="43.5"/>
    <n v="52.18"/>
    <n v="19.82"/>
    <m/>
    <n v="42.81"/>
    <n v="10.352499999999999"/>
    <n v="125.65"/>
    <n v="270.93"/>
    <n v="13.4048"/>
    <m/>
    <n v="2.72"/>
    <n v="90.382900000000006"/>
    <n v="59.42"/>
    <m/>
    <n v="12.15"/>
    <n v="62.81"/>
    <n v="283.83"/>
    <n v="217.9"/>
    <n v="131.01"/>
    <n v="39.270000000000003"/>
    <m/>
    <n v="313.72000000000003"/>
    <n v="27.1022"/>
    <m/>
    <n v="228.58"/>
    <m/>
    <n v="11.11"/>
    <n v="347.42"/>
    <n v="274.27999999999997"/>
    <n v="96.19"/>
    <n v="37.18"/>
    <n v="3.51"/>
    <n v="82.39"/>
    <n v="15.81"/>
    <n v="79.260000000000005"/>
    <n v="8.65"/>
    <n v="48.02"/>
    <n v="167.9"/>
  </r>
  <r>
    <x v="180"/>
    <n v="3726.86"/>
    <n v="251.9933"/>
    <n v="23.54"/>
    <n v="44.61"/>
    <n v="50.52"/>
    <n v="20.29"/>
    <m/>
    <n v="42.545999999999999"/>
    <n v="10.38"/>
    <n v="131.55000000000001"/>
    <n v="285.55"/>
    <n v="12.6145"/>
    <m/>
    <n v="2.84"/>
    <n v="96.793000000000006"/>
    <n v="60.61"/>
    <m/>
    <n v="12.12"/>
    <n v="61.66"/>
    <n v="268.02"/>
    <n v="212.25"/>
    <n v="126.6"/>
    <n v="39.35"/>
    <m/>
    <n v="314.24"/>
    <n v="26.868200000000002"/>
    <m/>
    <n v="226.65"/>
    <m/>
    <n v="11.05"/>
    <n v="347.55"/>
    <n v="290.36"/>
    <n v="93.91"/>
    <n v="36.6"/>
    <n v="3.48"/>
    <n v="82.5"/>
    <n v="16.399999999999999"/>
    <n v="82.8"/>
    <n v="8.84"/>
    <n v="48.5"/>
    <n v="184.07"/>
  </r>
  <r>
    <x v="181"/>
    <n v="3748.14"/>
    <n v="272.01330000000002"/>
    <n v="25"/>
    <n v="44.96"/>
    <n v="49.96"/>
    <n v="20.18"/>
    <m/>
    <n v="44.338999999999999"/>
    <n v="10.41"/>
    <n v="135.87"/>
    <n v="291.64999999999998"/>
    <n v="13.343999999999999"/>
    <m/>
    <n v="2.82"/>
    <n v="96.843599999999995"/>
    <n v="61.5"/>
    <m/>
    <n v="19.14"/>
    <n v="63.23"/>
    <n v="304.2"/>
    <n v="218.29"/>
    <n v="130.91999999999999"/>
    <n v="40.17"/>
    <m/>
    <n v="331.36"/>
    <n v="27.3628"/>
    <m/>
    <n v="232.9"/>
    <m/>
    <n v="11.11"/>
    <n v="349.86"/>
    <n v="299.73"/>
    <n v="95.32"/>
    <n v="36.479999999999997"/>
    <n v="3.55"/>
    <n v="82.98"/>
    <n v="16.920000000000002"/>
    <n v="85.98"/>
    <n v="9.06"/>
    <n v="48.43"/>
    <n v="186.98"/>
  </r>
  <r>
    <x v="182"/>
    <n v="3803.79"/>
    <n v="293.33999999999997"/>
    <n v="25.2"/>
    <n v="45.46"/>
    <n v="51.08"/>
    <n v="20.99"/>
    <m/>
    <n v="44.564"/>
    <n v="10.42"/>
    <n v="136.02000000000001"/>
    <n v="290.08"/>
    <n v="13.2768"/>
    <m/>
    <n v="2.7183000000000002"/>
    <n v="95.747100000000003"/>
    <n v="62.64"/>
    <m/>
    <n v="18.739999999999998"/>
    <n v="62.9"/>
    <n v="300.10000000000002"/>
    <n v="219.62"/>
    <n v="132.05000000000001"/>
    <n v="40.49"/>
    <m/>
    <n v="353.11"/>
    <n v="28.0488"/>
    <m/>
    <n v="237"/>
    <m/>
    <n v="11.01"/>
    <n v="353.85"/>
    <n v="293.91000000000003"/>
    <n v="96.6"/>
    <n v="35.26"/>
    <n v="3.48"/>
    <n v="83.09"/>
    <n v="16.78"/>
    <n v="86.69"/>
    <n v="9"/>
    <n v="48.24"/>
    <n v="181.71"/>
  </r>
  <r>
    <x v="183"/>
    <n v="3824.68"/>
    <n v="270.39659999999998"/>
    <n v="25.93"/>
    <n v="46.84"/>
    <n v="50.2"/>
    <n v="21.17"/>
    <m/>
    <n v="44.576000000000001"/>
    <n v="10.4"/>
    <n v="138.05000000000001"/>
    <n v="293.83"/>
    <n v="13.621499999999999"/>
    <m/>
    <n v="2.75"/>
    <n v="95.316999999999993"/>
    <n v="62.24"/>
    <m/>
    <n v="18.989999999999998"/>
    <n v="62.69"/>
    <n v="293.19"/>
    <n v="217.49"/>
    <n v="128.97999999999999"/>
    <n v="40.58"/>
    <m/>
    <n v="344.07"/>
    <n v="28.052399999999999"/>
    <m/>
    <n v="234.64"/>
    <m/>
    <n v="11.17"/>
    <n v="348.2"/>
    <n v="294.92"/>
    <n v="94.66"/>
    <n v="35.159999999999997"/>
    <n v="3.45"/>
    <n v="82.31"/>
    <n v="17.43"/>
    <n v="83.78"/>
    <n v="9.3000000000000007"/>
    <n v="47.25"/>
    <n v="183.2"/>
  </r>
  <r>
    <x v="184"/>
    <n v="3799.61"/>
    <n v="283.14659999999998"/>
    <n v="26.18"/>
    <n v="47.88"/>
    <n v="50.11"/>
    <n v="21.56"/>
    <m/>
    <n v="44.939"/>
    <n v="10.31"/>
    <n v="140.22"/>
    <n v="302.20999999999998"/>
    <n v="13.4848"/>
    <m/>
    <n v="2.74"/>
    <n v="95.797799999999995"/>
    <n v="63.04"/>
    <m/>
    <n v="18.45"/>
    <n v="62.58"/>
    <n v="293.35000000000002"/>
    <n v="214.93"/>
    <n v="128.80000000000001"/>
    <n v="40.42"/>
    <m/>
    <n v="347.01"/>
    <n v="28.032800000000002"/>
    <m/>
    <n v="229.38"/>
    <m/>
    <n v="11.18"/>
    <n v="342.92"/>
    <n v="302.08999999999997"/>
    <n v="94.71"/>
    <n v="35.36"/>
    <n v="3.54"/>
    <n v="81.069999999999993"/>
    <n v="17.010000000000002"/>
    <n v="84.02"/>
    <n v="9.7799999999999994"/>
    <n v="48.71"/>
    <n v="182.5"/>
  </r>
  <r>
    <x v="185"/>
    <n v="3801.19"/>
    <n v="284.80329999999998"/>
    <n v="25.5"/>
    <n v="48.42"/>
    <n v="50.16"/>
    <n v="21.8"/>
    <m/>
    <n v="45.121000000000002"/>
    <n v="10.52"/>
    <n v="140.35"/>
    <n v="302.94"/>
    <n v="13.5318"/>
    <m/>
    <n v="2.77"/>
    <n v="95.114599999999996"/>
    <n v="61.81"/>
    <m/>
    <n v="19.11"/>
    <n v="63.97"/>
    <n v="296.55"/>
    <n v="216.34"/>
    <n v="130.88999999999999"/>
    <n v="41.2"/>
    <m/>
    <n v="347.06"/>
    <n v="27.9"/>
    <m/>
    <n v="227.1"/>
    <m/>
    <n v="11.2"/>
    <n v="346.33"/>
    <n v="301.22000000000003"/>
    <n v="95.41"/>
    <n v="35.24"/>
    <n v="3.52"/>
    <n v="81.209999999999994"/>
    <n v="16.78"/>
    <n v="81.760000000000005"/>
    <n v="9.7799999999999994"/>
    <n v="50.18"/>
    <n v="179.85"/>
  </r>
  <r>
    <x v="186"/>
    <n v="3809.84"/>
    <n v="281.66660000000002"/>
    <n v="24.92"/>
    <n v="50.31"/>
    <n v="49.23"/>
    <n v="21.33"/>
    <m/>
    <n v="45.207000000000001"/>
    <n v="10.5"/>
    <n v="141.16999999999999"/>
    <n v="307.87"/>
    <n v="13.2003"/>
    <m/>
    <n v="2.67"/>
    <n v="94.456699999999998"/>
    <n v="62.26"/>
    <m/>
    <n v="19.16"/>
    <n v="63.5"/>
    <n v="303.76"/>
    <n v="213.02"/>
    <n v="128.91"/>
    <n v="40.98"/>
    <m/>
    <n v="342.27"/>
    <n v="28.236000000000001"/>
    <m/>
    <n v="226.12"/>
    <m/>
    <n v="11.44"/>
    <n v="326.93"/>
    <n v="302.85000000000002"/>
    <n v="95.5"/>
    <n v="35.22"/>
    <n v="3.53"/>
    <n v="81.180000000000007"/>
    <n v="16.600000000000001"/>
    <n v="84.84"/>
    <n v="10.17"/>
    <n v="51.68"/>
    <n v="180.83"/>
  </r>
  <r>
    <x v="187"/>
    <n v="3795.54"/>
    <n v="275.38659999999999"/>
    <n v="25.64"/>
    <n v="47.89"/>
    <n v="48.7"/>
    <n v="21.51"/>
    <m/>
    <n v="44.585000000000001"/>
    <n v="10.35"/>
    <n v="138.63999999999999"/>
    <n v="301.01"/>
    <n v="12.859500000000001"/>
    <m/>
    <n v="2.74"/>
    <n v="92.938500000000005"/>
    <n v="63.52"/>
    <m/>
    <n v="20.16"/>
    <n v="63.35"/>
    <n v="291.3"/>
    <n v="212.65"/>
    <n v="127.14"/>
    <n v="40.72"/>
    <m/>
    <n v="319.82"/>
    <n v="28.114799999999999"/>
    <m/>
    <n v="225.55"/>
    <m/>
    <n v="11.22"/>
    <n v="323.26"/>
    <n v="295.39999999999998"/>
    <n v="97.68"/>
    <n v="34.799999999999997"/>
    <n v="3.49"/>
    <n v="80.94"/>
    <n v="17.66"/>
    <n v="80.47"/>
    <n v="9.83"/>
    <n v="50.83"/>
    <n v="186.41"/>
  </r>
  <r>
    <x v="188"/>
    <n v="3768.25"/>
    <n v="281.51659999999998"/>
    <n v="26.62"/>
    <n v="48.84"/>
    <n v="48.51"/>
    <n v="21.71"/>
    <m/>
    <n v="45.927"/>
    <n v="10.4"/>
    <n v="138.04"/>
    <n v="294.2"/>
    <n v="13.0253"/>
    <m/>
    <n v="2.84"/>
    <n v="94.203699999999998"/>
    <n v="63.61"/>
    <m/>
    <n v="22.59"/>
    <n v="64.41"/>
    <n v="286.20999999999998"/>
    <n v="216.44"/>
    <n v="127.83"/>
    <n v="40.97"/>
    <m/>
    <n v="319.75"/>
    <n v="28.589600000000001"/>
    <m/>
    <n v="231.91"/>
    <m/>
    <n v="11.32"/>
    <n v="325.94"/>
    <n v="294.99"/>
    <n v="98.01"/>
    <n v="35.1"/>
    <n v="3.58"/>
    <n v="81.900000000000006"/>
    <n v="18.93"/>
    <n v="81.599999999999994"/>
    <n v="10.02"/>
    <n v="52.08"/>
    <n v="182.55"/>
  </r>
  <r>
    <x v="189"/>
    <n v="3798.91"/>
    <n v="283.48329999999999"/>
    <n v="26.34"/>
    <n v="49.53"/>
    <n v="48.68"/>
    <n v="21.42"/>
    <m/>
    <n v="46.188000000000002"/>
    <n v="10.424799999999999"/>
    <n v="135.97"/>
    <n v="290.47000000000003"/>
    <n v="13.3658"/>
    <m/>
    <n v="2.83"/>
    <n v="94.456699999999998"/>
    <n v="64.900000000000006"/>
    <m/>
    <n v="22.37"/>
    <n v="65.22"/>
    <n v="281.88"/>
    <n v="224.34"/>
    <n v="132.03"/>
    <n v="41.46"/>
    <m/>
    <n v="331.41"/>
    <n v="29.612400000000001"/>
    <m/>
    <n v="236.7"/>
    <m/>
    <n v="11.32"/>
    <n v="334.91"/>
    <n v="300.94"/>
    <n v="100.34"/>
    <n v="35.659999999999997"/>
    <n v="3.69"/>
    <n v="81.7"/>
    <n v="18.68"/>
    <n v="82.68"/>
    <n v="10.86"/>
    <n v="51.55"/>
    <n v="183.13"/>
  </r>
  <r>
    <x v="190"/>
    <n v="3851.85"/>
    <n v="281.66329999999999"/>
    <n v="25.98"/>
    <n v="48.11"/>
    <n v="48.95"/>
    <n v="21.19"/>
    <m/>
    <n v="46.682000000000002"/>
    <n v="10.42"/>
    <n v="134.83000000000001"/>
    <n v="289.37"/>
    <n v="13.8675"/>
    <m/>
    <n v="2.71"/>
    <n v="93.722899999999996"/>
    <n v="64.989999999999995"/>
    <m/>
    <n v="22.39"/>
    <n v="65.69"/>
    <n v="286.32"/>
    <n v="224.97"/>
    <n v="136.87"/>
    <n v="41.14"/>
    <m/>
    <n v="348.3"/>
    <n v="30.073599999999999"/>
    <m/>
    <n v="238.64"/>
    <m/>
    <n v="11.5"/>
    <n v="334.44"/>
    <n v="305.5"/>
    <n v="100.43"/>
    <n v="35.64"/>
    <n v="3.67"/>
    <n v="81.33"/>
    <n v="19.329999999999998"/>
    <n v="82.39"/>
    <n v="11.53"/>
    <n v="52.59"/>
    <n v="183.75"/>
  </r>
  <r>
    <x v="191"/>
    <n v="3853.07"/>
    <n v="282.2133"/>
    <n v="32.58"/>
    <n v="47.43"/>
    <n v="48.49"/>
    <n v="21.34"/>
    <m/>
    <n v="46.502000000000002"/>
    <n v="10.5"/>
    <n v="133.79"/>
    <n v="289.39"/>
    <n v="13.7125"/>
    <m/>
    <n v="2.7"/>
    <n v="93.630099999999999"/>
    <n v="66.02"/>
    <m/>
    <n v="21.65"/>
    <n v="65.03"/>
    <n v="285.68"/>
    <n v="225.95"/>
    <n v="139.07"/>
    <n v="40.200000000000003"/>
    <m/>
    <n v="338.96"/>
    <n v="29.883600000000001"/>
    <m/>
    <n v="237.59"/>
    <m/>
    <n v="12"/>
    <n v="328.99"/>
    <n v="305.17"/>
    <n v="101.22"/>
    <n v="35.380000000000003"/>
    <n v="3.6"/>
    <n v="80.680000000000007"/>
    <n v="19.59"/>
    <n v="81.400000000000006"/>
    <n v="11.52"/>
    <n v="55.52"/>
    <n v="187.93"/>
  </r>
  <r>
    <x v="192"/>
    <n v="3841.47"/>
    <n v="293.60000000000002"/>
    <n v="36.229999999999997"/>
    <n v="46.9"/>
    <n v="48.78"/>
    <n v="20.85"/>
    <m/>
    <n v="46.478999999999999"/>
    <n v="10.46"/>
    <n v="132.12"/>
    <n v="283.04000000000002"/>
    <n v="13.6533"/>
    <m/>
    <n v="2.8"/>
    <n v="93.022800000000004"/>
    <n v="65.12"/>
    <m/>
    <n v="20.48"/>
    <n v="64.98"/>
    <n v="287.25"/>
    <n v="229.53"/>
    <n v="142.91999999999999"/>
    <n v="39.549999999999997"/>
    <m/>
    <n v="333.61"/>
    <n v="29.726400000000002"/>
    <m/>
    <n v="241.31"/>
    <m/>
    <n v="12.09"/>
    <n v="329.19"/>
    <n v="298.2"/>
    <n v="102.7"/>
    <n v="35.380000000000003"/>
    <n v="3.71"/>
    <n v="81.34"/>
    <n v="19.64"/>
    <n v="81.09"/>
    <n v="11.29"/>
    <n v="53.96"/>
    <n v="193.02"/>
  </r>
  <r>
    <x v="193"/>
    <n v="3855.36"/>
    <n v="294.36329999999998"/>
    <n v="35.369999999999997"/>
    <n v="45.87"/>
    <n v="49.29"/>
    <n v="20.8"/>
    <m/>
    <n v="46.387"/>
    <n v="10.45"/>
    <n v="131.58000000000001"/>
    <n v="281.76"/>
    <n v="13.4353"/>
    <m/>
    <n v="2.73"/>
    <n v="91.774600000000007"/>
    <n v="63.13"/>
    <m/>
    <n v="19.57"/>
    <n v="64.900000000000006"/>
    <n v="280.98"/>
    <n v="232.33"/>
    <n v="143.16"/>
    <n v="39.15"/>
    <m/>
    <n v="337.01"/>
    <n v="29.785"/>
    <m/>
    <n v="237.64"/>
    <m/>
    <n v="11.91"/>
    <n v="327.7"/>
    <n v="296.01"/>
    <n v="106.05"/>
    <n v="35.299999999999997"/>
    <n v="3.7"/>
    <n v="81.99"/>
    <n v="19.22"/>
    <n v="81.13"/>
    <n v="11.19"/>
    <n v="57.46"/>
    <n v="192.72"/>
  </r>
  <r>
    <x v="194"/>
    <n v="3849.62"/>
    <n v="288.05329999999998"/>
    <n v="39"/>
    <n v="45.35"/>
    <n v="48.53"/>
    <n v="20.18"/>
    <m/>
    <n v="44.47"/>
    <n v="10.3"/>
    <n v="127.86"/>
    <n v="273.33"/>
    <n v="12.9178"/>
    <m/>
    <n v="2.64"/>
    <n v="88.139300000000006"/>
    <n v="62.66"/>
    <m/>
    <n v="18.18"/>
    <n v="65.16"/>
    <n v="266.2"/>
    <n v="232.9"/>
    <n v="142.06"/>
    <n v="37.56"/>
    <m/>
    <n v="330.19"/>
    <n v="29.327200000000001"/>
    <m/>
    <n v="225.25"/>
    <m/>
    <n v="11.45"/>
    <n v="315.49"/>
    <n v="280.73"/>
    <n v="103.28"/>
    <n v="35.1"/>
    <n v="3.63"/>
    <n v="79.8"/>
    <n v="18.149999999999999"/>
    <n v="78.69"/>
    <n v="10.79"/>
    <n v="57.44"/>
    <n v="194.49"/>
  </r>
  <r>
    <x v="195"/>
    <n v="3750.77"/>
    <n v="278.47660000000002"/>
    <n v="35.659999999999997"/>
    <n v="46.06"/>
    <n v="49.15"/>
    <n v="20.18"/>
    <m/>
    <n v="45.173999999999999"/>
    <n v="10.39"/>
    <n v="130.11000000000001"/>
    <n v="275.02"/>
    <n v="13.051"/>
    <m/>
    <n v="2.6"/>
    <n v="88.248999999999995"/>
    <n v="63.99"/>
    <m/>
    <n v="20.28"/>
    <n v="67.05"/>
    <n v="273.13"/>
    <n v="238.93"/>
    <n v="137.09"/>
    <n v="38.94"/>
    <m/>
    <n v="325.44"/>
    <n v="29.610800000000001"/>
    <m/>
    <n v="230.04"/>
    <m/>
    <n v="11.37"/>
    <n v="324.27999999999997"/>
    <n v="292.95999999999998"/>
    <n v="103.4"/>
    <n v="35.1"/>
    <n v="3.6"/>
    <n v="81.28"/>
    <n v="18.78"/>
    <n v="78.510000000000005"/>
    <n v="10.72"/>
    <n v="56.49"/>
    <n v="195.05"/>
  </r>
  <r>
    <x v="196"/>
    <n v="3787.38"/>
    <n v="264.51"/>
    <n v="35.18"/>
    <n v="44.84"/>
    <n v="48.15"/>
    <n v="19.97"/>
    <m/>
    <n v="45.05"/>
    <n v="10.38"/>
    <n v="128.66999999999999"/>
    <n v="271.17"/>
    <n v="12.989800000000001"/>
    <m/>
    <n v="2.4900000000000002"/>
    <n v="85.153599999999997"/>
    <n v="60.98"/>
    <m/>
    <n v="25.14"/>
    <n v="67.19"/>
    <n v="272.45"/>
    <n v="231.96"/>
    <n v="131.96"/>
    <n v="38.950000000000003"/>
    <m/>
    <n v="315"/>
    <n v="29.6"/>
    <m/>
    <n v="229.08"/>
    <m/>
    <n v="11.35"/>
    <n v="316.29000000000002"/>
    <n v="288.8"/>
    <n v="103.2"/>
    <n v="35.1"/>
    <n v="3.64"/>
    <n v="79.650000000000006"/>
    <n v="18.48"/>
    <n v="76.42"/>
    <n v="10.53"/>
    <n v="56.33"/>
    <n v="199.79"/>
  </r>
  <r>
    <x v="197"/>
    <n v="3714.24"/>
    <n v="279.9366"/>
    <n v="33.96"/>
    <n v="44.92"/>
    <n v="48.48"/>
    <n v="20.37"/>
    <m/>
    <n v="46.673999999999999"/>
    <n v="10.35"/>
    <n v="129.62"/>
    <n v="274.73"/>
    <n v="13.237"/>
    <m/>
    <n v="2.4900000000000002"/>
    <n v="85.744"/>
    <n v="63.7"/>
    <m/>
    <n v="25.78"/>
    <n v="69.33"/>
    <n v="282"/>
    <n v="239.65"/>
    <n v="134.13999999999999"/>
    <n v="40.44"/>
    <m/>
    <n v="332.65"/>
    <n v="30.180399999999999"/>
    <m/>
    <n v="231.77"/>
    <m/>
    <n v="11.55"/>
    <n v="321.56"/>
    <n v="292.20999999999998"/>
    <n v="105.91"/>
    <n v="35.42"/>
    <n v="3.88"/>
    <n v="79.06"/>
    <n v="19.46"/>
    <n v="78.47"/>
    <n v="10.83"/>
    <n v="57.58"/>
    <n v="199.34"/>
  </r>
  <r>
    <x v="198"/>
    <n v="3773.86"/>
    <n v="290.93"/>
    <n v="31.02"/>
    <n v="45.63"/>
    <n v="48.96"/>
    <n v="20.82"/>
    <m/>
    <n v="47.688000000000002"/>
    <n v="10.5"/>
    <n v="133.61000000000001"/>
    <n v="286.97000000000003"/>
    <n v="13.556800000000001"/>
    <m/>
    <n v="2.52"/>
    <n v="89.024900000000002"/>
    <n v="65.44"/>
    <m/>
    <n v="24.33"/>
    <n v="70.989999999999995"/>
    <n v="300.70999999999998"/>
    <n v="239.51"/>
    <n v="134.99"/>
    <n v="42.31"/>
    <m/>
    <n v="345.05"/>
    <n v="30.460999999999999"/>
    <m/>
    <n v="217.33"/>
    <m/>
    <n v="11.9"/>
    <n v="334.37"/>
    <n v="302.54000000000002"/>
    <n v="106.88"/>
    <n v="34.979999999999997"/>
    <n v="4.2300000000000004"/>
    <n v="79.27"/>
    <n v="19.579999999999998"/>
    <n v="77"/>
    <n v="10.86"/>
    <n v="57.16"/>
    <n v="199.29"/>
  </r>
  <r>
    <x v="199"/>
    <n v="3826.31"/>
    <n v="284.89659999999998"/>
    <n v="31.76"/>
    <n v="47.42"/>
    <n v="48.77"/>
    <n v="21.3"/>
    <m/>
    <n v="46.518999999999998"/>
    <n v="10.62"/>
    <n v="135.13999999999999"/>
    <n v="288.55"/>
    <n v="13.5305"/>
    <m/>
    <n v="2.52"/>
    <n v="89.480400000000003"/>
    <n v="65.67"/>
    <m/>
    <n v="24.95"/>
    <n v="69.95"/>
    <n v="304.64"/>
    <n v="243"/>
    <n v="133.94"/>
    <n v="42.1"/>
    <m/>
    <n v="317.25"/>
    <n v="29.9998"/>
    <m/>
    <n v="211"/>
    <m/>
    <n v="12"/>
    <n v="332.82"/>
    <n v="301.14"/>
    <n v="106.04"/>
    <n v="34.92"/>
    <n v="4.47"/>
    <n v="80.23"/>
    <n v="19.809999999999999"/>
    <n v="77.53"/>
    <n v="11.2"/>
    <n v="56.51"/>
    <n v="200"/>
  </r>
  <r>
    <x v="200"/>
    <n v="3830.17"/>
    <n v="283.33"/>
    <n v="32.049999999999997"/>
    <n v="48.33"/>
    <n v="49.01"/>
    <n v="21.09"/>
    <m/>
    <n v="47.063000000000002"/>
    <n v="10.51"/>
    <n v="138.25"/>
    <n v="293.75"/>
    <n v="13.664300000000001"/>
    <m/>
    <n v="2.58"/>
    <n v="90.880499999999998"/>
    <n v="67.66"/>
    <m/>
    <n v="25.06"/>
    <n v="70.989999999999995"/>
    <n v="303.61"/>
    <n v="242.01"/>
    <n v="137.38999999999999"/>
    <n v="43.86"/>
    <m/>
    <n v="314.7"/>
    <n v="29.591000000000001"/>
    <m/>
    <n v="213.71"/>
    <m/>
    <n v="11.99"/>
    <n v="340.83"/>
    <n v="309.27"/>
    <n v="106.41"/>
    <n v="34.18"/>
    <n v="4.2300000000000004"/>
    <n v="83.63"/>
    <n v="19.899999999999999"/>
    <n v="77.52"/>
    <n v="11.37"/>
    <n v="56"/>
    <n v="197.59"/>
  </r>
  <r>
    <x v="201"/>
    <n v="3871.74"/>
    <n v="284.07659999999998"/>
    <n v="34.049999999999997"/>
    <n v="49.95"/>
    <n v="49.65"/>
    <n v="21.05"/>
    <m/>
    <n v="46.600999999999999"/>
    <n v="10.52"/>
    <n v="137.97999999999999"/>
    <n v="293.5"/>
    <n v="13.590999999999999"/>
    <m/>
    <n v="2.68"/>
    <n v="90.627499999999998"/>
    <n v="67.42"/>
    <m/>
    <n v="23.1"/>
    <n v="70.84"/>
    <n v="306.05"/>
    <n v="242.2"/>
    <n v="136.76"/>
    <n v="44.65"/>
    <m/>
    <n v="310.77"/>
    <n v="30.137599999999999"/>
    <m/>
    <n v="215.26"/>
    <m/>
    <n v="11.76"/>
    <n v="338.75"/>
    <n v="309.24"/>
    <n v="106.7"/>
    <n v="34.54"/>
    <n v="4.37"/>
    <n v="84.28"/>
    <n v="19.89"/>
    <n v="78.48"/>
    <n v="11.51"/>
    <n v="49.23"/>
    <n v="200"/>
  </r>
  <r>
    <x v="202"/>
    <n v="3886.83"/>
    <n v="287.8066"/>
    <n v="36.049999999999997"/>
    <n v="52.1"/>
    <n v="49.92"/>
    <n v="21.04"/>
    <m/>
    <n v="47.27"/>
    <n v="10.45"/>
    <n v="140.13999999999999"/>
    <n v="300.14999999999998"/>
    <n v="14.438700000000001"/>
    <m/>
    <n v="2.74"/>
    <n v="92.044499999999999"/>
    <n v="67.930000000000007"/>
    <m/>
    <n v="23"/>
    <n v="70.55"/>
    <n v="304.5"/>
    <n v="242.47"/>
    <n v="136.91"/>
    <n v="45.27"/>
    <m/>
    <n v="323.79000000000002"/>
    <n v="30.08"/>
    <m/>
    <n v="214.37"/>
    <m/>
    <n v="11.78"/>
    <n v="337.03"/>
    <n v="317.04000000000002"/>
    <n v="107.08"/>
    <n v="34.9"/>
    <n v="4.54"/>
    <n v="85.99"/>
    <n v="19.96"/>
    <n v="80.290000000000006"/>
    <n v="11.56"/>
    <n v="47.42"/>
    <n v="197.2"/>
  </r>
  <r>
    <x v="203"/>
    <n v="3915.59"/>
    <n v="283.1533"/>
    <n v="38.17"/>
    <n v="50.63"/>
    <n v="49.7"/>
    <n v="21.33"/>
    <m/>
    <n v="47.463000000000001"/>
    <n v="10.39"/>
    <n v="139.58000000000001"/>
    <n v="300.45999999999998"/>
    <n v="14.263199999999999"/>
    <m/>
    <n v="2.59"/>
    <n v="94.498900000000006"/>
    <n v="67.44"/>
    <m/>
    <n v="23.12"/>
    <n v="70.89"/>
    <n v="314.29000000000002"/>
    <n v="243.77"/>
    <n v="136.01"/>
    <n v="46.55"/>
    <m/>
    <n v="334"/>
    <n v="31.009799999999998"/>
    <m/>
    <n v="213.82"/>
    <m/>
    <n v="11.99"/>
    <n v="333.44"/>
    <n v="315.33"/>
    <n v="107.42"/>
    <n v="34.979999999999997"/>
    <n v="4.5999999999999996"/>
    <n v="85.63"/>
    <n v="19.28"/>
    <n v="81.400000000000006"/>
    <n v="11.93"/>
    <n v="47.24"/>
    <n v="193.25"/>
  </r>
  <r>
    <x v="204"/>
    <n v="3911.23"/>
    <n v="268.27330000000001"/>
    <n v="35.700000000000003"/>
    <n v="51.12"/>
    <n v="49.6"/>
    <n v="21.45"/>
    <m/>
    <n v="47.005000000000003"/>
    <n v="10.43"/>
    <n v="139.66"/>
    <n v="304.27999999999997"/>
    <n v="14.7643"/>
    <m/>
    <n v="2.65"/>
    <n v="93.377099999999999"/>
    <n v="68.099999999999994"/>
    <m/>
    <n v="22.99"/>
    <n v="70.86"/>
    <n v="305.91000000000003"/>
    <n v="242.82"/>
    <n v="135.38999999999999"/>
    <n v="48.56"/>
    <m/>
    <n v="335.71"/>
    <n v="30.8932"/>
    <m/>
    <n v="212.53"/>
    <m/>
    <n v="11.88"/>
    <n v="334.21"/>
    <n v="313.64"/>
    <n v="107.52"/>
    <n v="35.14"/>
    <n v="4.57"/>
    <n v="85.94"/>
    <n v="18.68"/>
    <n v="83.06"/>
    <n v="11.76"/>
    <n v="46.68"/>
    <n v="197.85"/>
  </r>
  <r>
    <x v="205"/>
    <n v="3909.88"/>
    <n v="270.55329999999998"/>
    <n v="33.11"/>
    <n v="49.84"/>
    <n v="50.3"/>
    <n v="21.52"/>
    <m/>
    <n v="47.838999999999999"/>
    <n v="10.52"/>
    <n v="139.27000000000001"/>
    <n v="302.32"/>
    <n v="15.2508"/>
    <m/>
    <n v="2.8"/>
    <n v="96.995400000000004"/>
    <n v="70.349999999999994"/>
    <m/>
    <n v="23.07"/>
    <n v="70.66"/>
    <n v="298.73"/>
    <n v="244.49"/>
    <n v="135.13"/>
    <n v="48.21"/>
    <m/>
    <n v="331.9"/>
    <n v="30.862200000000001"/>
    <m/>
    <n v="210.495"/>
    <m/>
    <n v="11.77"/>
    <n v="342.87"/>
    <n v="314.45999999999998"/>
    <n v="107.76"/>
    <n v="34.82"/>
    <n v="4.3250000000000002"/>
    <n v="85.36"/>
    <n v="19.93"/>
    <n v="82.28"/>
    <n v="11.45"/>
    <n v="47.06"/>
    <n v="193.61"/>
  </r>
  <r>
    <x v="206"/>
    <n v="3916.38"/>
    <n v="272.04000000000002"/>
    <n v="31.91"/>
    <n v="50.52"/>
    <n v="50.69"/>
    <n v="21.33"/>
    <m/>
    <n v="48.631999999999998"/>
    <n v="10.46"/>
    <n v="141.25"/>
    <n v="306.32"/>
    <n v="14.9613"/>
    <m/>
    <n v="2.8"/>
    <n v="96.911100000000005"/>
    <n v="71.33"/>
    <m/>
    <n v="23.9"/>
    <n v="70.209999999999994"/>
    <n v="299.47000000000003"/>
    <n v="244.99"/>
    <n v="135.37"/>
    <n v="48.21"/>
    <m/>
    <n v="339.7"/>
    <n v="30.553999999999998"/>
    <m/>
    <n v="213.98"/>
    <m/>
    <n v="11.8"/>
    <n v="341"/>
    <n v="313"/>
    <n v="107.67"/>
    <n v="34.72"/>
    <n v="4.2"/>
    <n v="86.12"/>
    <n v="19.329999999999998"/>
    <n v="83.66"/>
    <n v="11.45"/>
    <n v="46.41"/>
    <n v="186.34"/>
  </r>
  <r>
    <x v="207"/>
    <n v="3934.83"/>
    <n v="265.40660000000003"/>
    <n v="27.84"/>
    <n v="52.04"/>
    <n v="50.27"/>
    <n v="21.91"/>
    <m/>
    <n v="48.912999999999997"/>
    <n v="10.48"/>
    <n v="144.65"/>
    <n v="311.95999999999998"/>
    <n v="15.330299999999999"/>
    <m/>
    <n v="3.03"/>
    <n v="95.502600000000001"/>
    <n v="70.56"/>
    <m/>
    <n v="24.3"/>
    <n v="70.34"/>
    <n v="294.55"/>
    <n v="243.7"/>
    <n v="133.19"/>
    <n v="47.95"/>
    <m/>
    <n v="353.73"/>
    <n v="29.68"/>
    <m/>
    <n v="210.27"/>
    <m/>
    <n v="11.7"/>
    <n v="341.21"/>
    <n v="317.08999999999997"/>
    <n v="106.58"/>
    <n v="34.200000000000003"/>
    <n v="4.12"/>
    <n v="86"/>
    <n v="19.82"/>
    <n v="87.63"/>
    <n v="11.54"/>
    <n v="46.5"/>
    <n v="185.57"/>
  </r>
  <r>
    <x v="208"/>
    <n v="3932.59"/>
    <n v="266.05"/>
    <n v="27.08"/>
    <n v="52.85"/>
    <n v="50.13"/>
    <n v="22.01"/>
    <m/>
    <n v="48.247999999999998"/>
    <n v="10.76"/>
    <n v="145.1"/>
    <n v="312.74"/>
    <n v="14.906000000000001"/>
    <m/>
    <n v="3.07"/>
    <n v="95.148300000000006"/>
    <n v="69.72"/>
    <m/>
    <n v="23.88"/>
    <n v="69.88"/>
    <n v="288.77999999999997"/>
    <n v="244.2"/>
    <n v="130.84"/>
    <n v="47.55"/>
    <m/>
    <n v="355.19"/>
    <n v="29.19"/>
    <m/>
    <n v="214.85"/>
    <m/>
    <n v="11.81"/>
    <n v="337.33"/>
    <n v="312.08"/>
    <n v="105.83"/>
    <n v="33.840000000000003"/>
    <n v="4.28"/>
    <n v="86.61"/>
    <n v="19.86"/>
    <n v="87.54"/>
    <n v="11.48"/>
    <n v="47.49"/>
    <n v="189.08"/>
  </r>
  <r>
    <x v="209"/>
    <n v="3931.33"/>
    <n v="262.45999999999998"/>
    <n v="25.17"/>
    <n v="52.02"/>
    <n v="50.77"/>
    <n v="23.15"/>
    <m/>
    <n v="48.326000000000001"/>
    <n v="10.98"/>
    <n v="145.59"/>
    <n v="309.89999999999998"/>
    <n v="14.829000000000001"/>
    <m/>
    <n v="3.01"/>
    <n v="94.895300000000006"/>
    <n v="69.81"/>
    <m/>
    <n v="23.23"/>
    <n v="69.680000000000007"/>
    <n v="289.77999999999997"/>
    <n v="243.79"/>
    <n v="129.71"/>
    <n v="47.09"/>
    <m/>
    <n v="354.88"/>
    <n v="29.126200000000001"/>
    <m/>
    <n v="209.83"/>
    <m/>
    <n v="12.24"/>
    <n v="338.46"/>
    <n v="300.25"/>
    <n v="105.78"/>
    <n v="33.82"/>
    <n v="4.3099999999999996"/>
    <n v="86.33"/>
    <n v="19.010000000000002"/>
    <n v="88.09"/>
    <n v="11.43"/>
    <n v="47.27"/>
    <n v="186.1"/>
  </r>
  <r>
    <x v="210"/>
    <n v="3913.97"/>
    <n v="260.43329999999997"/>
    <n v="29"/>
    <n v="52.37"/>
    <n v="50.11"/>
    <n v="22.91"/>
    <m/>
    <n v="48.996000000000002"/>
    <n v="10.8"/>
    <n v="148.02000000000001"/>
    <n v="315.62"/>
    <n v="14.926500000000001"/>
    <m/>
    <n v="3.05"/>
    <n v="94.810900000000004"/>
    <n v="72.739999999999995"/>
    <m/>
    <n v="22.69"/>
    <n v="69.97"/>
    <n v="290"/>
    <n v="240.97"/>
    <n v="129.87"/>
    <n v="46.77"/>
    <m/>
    <n v="364.59"/>
    <n v="29.4618"/>
    <m/>
    <n v="207.02"/>
    <m/>
    <n v="12.71"/>
    <n v="333.17"/>
    <n v="330"/>
    <n v="105.3"/>
    <n v="33.96"/>
    <n v="4.34"/>
    <n v="85.45"/>
    <n v="18.920000000000002"/>
    <n v="89.99"/>
    <n v="11.58"/>
    <n v="46.81"/>
    <n v="182.81"/>
  </r>
  <r>
    <x v="211"/>
    <n v="3906.71"/>
    <n v="238.16659999999999"/>
    <n v="28"/>
    <n v="54.3"/>
    <n v="50.63"/>
    <n v="23.05"/>
    <m/>
    <n v="47.636000000000003"/>
    <n v="10.7"/>
    <n v="149.41"/>
    <n v="316.87"/>
    <n v="14.3558"/>
    <m/>
    <n v="2.7"/>
    <n v="97.628"/>
    <n v="75.25"/>
    <m/>
    <n v="21.29"/>
    <n v="69.52"/>
    <n v="269.64999999999998"/>
    <n v="234.51"/>
    <n v="126"/>
    <n v="45.35"/>
    <m/>
    <n v="349.91"/>
    <n v="28.610800000000001"/>
    <m/>
    <n v="214.96"/>
    <m/>
    <n v="12.75"/>
    <n v="340.66"/>
    <n v="337.51"/>
    <n v="104.72"/>
    <n v="34.46"/>
    <n v="4.28"/>
    <n v="86.5"/>
    <n v="18.86"/>
    <n v="90.37"/>
    <n v="11.7"/>
    <n v="47.73"/>
    <n v="184.06"/>
  </r>
  <r>
    <x v="212"/>
    <n v="3876.5"/>
    <n v="232.94659999999999"/>
    <n v="26.75"/>
    <n v="55.05"/>
    <n v="50.54"/>
    <n v="23.38"/>
    <m/>
    <n v="47.19"/>
    <n v="10.45"/>
    <n v="150.61000000000001"/>
    <n v="319.20999999999998"/>
    <n v="14.141999999999999"/>
    <m/>
    <n v="2.7"/>
    <n v="98.032899999999998"/>
    <n v="77.88"/>
    <m/>
    <n v="20.12"/>
    <n v="69.3"/>
    <n v="269.08"/>
    <n v="233.27"/>
    <n v="125.86"/>
    <n v="45.12"/>
    <m/>
    <n v="336.31"/>
    <n v="28.3248"/>
    <m/>
    <n v="216.44"/>
    <m/>
    <n v="12.14"/>
    <n v="350.42"/>
    <n v="337.41"/>
    <n v="104.55"/>
    <n v="34.4"/>
    <n v="4.0149999999999997"/>
    <n v="86.44"/>
    <n v="18.97"/>
    <n v="90.51"/>
    <n v="11.62"/>
    <n v="48.24"/>
    <n v="183.66"/>
  </r>
  <r>
    <x v="213"/>
    <n v="3881.37"/>
    <n v="247.34"/>
    <n v="26.39"/>
    <n v="56.7"/>
    <n v="50.71"/>
    <n v="23.83"/>
    <m/>
    <n v="48.088000000000001"/>
    <n v="10.44"/>
    <n v="153.26"/>
    <n v="330.64"/>
    <n v="14.499000000000001"/>
    <m/>
    <n v="2.78"/>
    <n v="101.0018"/>
    <n v="77.180000000000007"/>
    <m/>
    <n v="19.41"/>
    <n v="69.86"/>
    <n v="273.52"/>
    <n v="234.55"/>
    <n v="125.35"/>
    <n v="45.44"/>
    <m/>
    <n v="334.69"/>
    <n v="28.981200000000001"/>
    <m/>
    <n v="217.04"/>
    <m/>
    <n v="14.44"/>
    <n v="367.32"/>
    <n v="345.66"/>
    <n v="103.24"/>
    <n v="34.36"/>
    <n v="4.03"/>
    <n v="87.56"/>
    <n v="19.420000000000002"/>
    <n v="91.71"/>
    <n v="12.27"/>
    <n v="49.81"/>
    <n v="183.83"/>
  </r>
  <r>
    <x v="214"/>
    <n v="3925.43"/>
    <n v="227.4066"/>
    <n v="23.96"/>
    <n v="55.76"/>
    <n v="50.17"/>
    <n v="22.76"/>
    <m/>
    <n v="45.716000000000001"/>
    <n v="10.32"/>
    <n v="151.18"/>
    <n v="327.76"/>
    <n v="13.307499999999999"/>
    <m/>
    <n v="2.71"/>
    <n v="99.2727"/>
    <n v="74.569999999999993"/>
    <m/>
    <n v="18.72"/>
    <n v="68.41"/>
    <n v="260.33999999999997"/>
    <n v="228.99"/>
    <n v="120.99"/>
    <n v="44.96"/>
    <m/>
    <n v="303.06"/>
    <n v="28.2148"/>
    <m/>
    <n v="212.98"/>
    <m/>
    <n v="13.12"/>
    <n v="354.57"/>
    <n v="348.03"/>
    <n v="101.39"/>
    <n v="33.72"/>
    <n v="3.9"/>
    <n v="86.52"/>
    <n v="18.829999999999998"/>
    <n v="90.13"/>
    <n v="11.76"/>
    <n v="48.9"/>
    <n v="186.89"/>
  </r>
  <r>
    <x v="215"/>
    <n v="3829.34"/>
    <n v="225.16659999999999"/>
    <n v="23.9"/>
    <n v="54.37"/>
    <n v="48.99"/>
    <n v="17.25"/>
    <m/>
    <n v="46.987000000000002"/>
    <n v="10.25"/>
    <n v="147.16999999999999"/>
    <n v="319.48"/>
    <n v="13.714499999999999"/>
    <m/>
    <n v="2.7"/>
    <n v="97.062899999999999"/>
    <n v="75.77"/>
    <m/>
    <n v="18.43"/>
    <n v="69.23"/>
    <n v="259.54000000000002"/>
    <n v="232.38"/>
    <n v="121.26"/>
    <n v="45.56"/>
    <m/>
    <n v="307.38"/>
    <n v="28.84"/>
    <m/>
    <n v="212.55"/>
    <m/>
    <n v="14.47"/>
    <n v="353.85"/>
    <n v="349.12"/>
    <n v="99.07"/>
    <n v="32.880000000000003"/>
    <n v="3.89"/>
    <n v="84.02"/>
    <n v="19.190000000000001"/>
    <n v="87.4"/>
    <n v="11.7"/>
    <n v="49.4"/>
    <n v="187.23"/>
  </r>
  <r>
    <x v="216"/>
    <n v="3811.15"/>
    <n v="239.47659999999999"/>
    <n v="24.81"/>
    <n v="56.4"/>
    <n v="49.9"/>
    <n v="17.41"/>
    <m/>
    <n v="48.957999999999998"/>
    <n v="13.95"/>
    <n v="150.5"/>
    <n v="329.92"/>
    <n v="13.841699999999999"/>
    <m/>
    <n v="2.68"/>
    <n v="97.147300000000001"/>
    <n v="77.55"/>
    <m/>
    <n v="19.34"/>
    <n v="70.73"/>
    <n v="272.17"/>
    <n v="236.94"/>
    <n v="127.79"/>
    <n v="46.3"/>
    <m/>
    <n v="321.27999999999997"/>
    <n v="29.699000000000002"/>
    <m/>
    <n v="210.38"/>
    <m/>
    <n v="14.6"/>
    <n v="362.9"/>
    <n v="359.51"/>
    <n v="99.43"/>
    <n v="32.840000000000003"/>
    <n v="4"/>
    <n v="84.95"/>
    <n v="19.77"/>
    <n v="89.8"/>
    <n v="11.98"/>
    <n v="52.49"/>
    <n v="187.06"/>
  </r>
  <r>
    <x v="217"/>
    <n v="3901.82"/>
    <n v="228.8133"/>
    <n v="24.48"/>
    <n v="56.07"/>
    <n v="50.1"/>
    <n v="16.7"/>
    <m/>
    <n v="48.051000000000002"/>
    <n v="13.14"/>
    <n v="150.01"/>
    <n v="330.94"/>
    <n v="13.4063"/>
    <m/>
    <n v="2.63"/>
    <n v="96.615899999999996"/>
    <n v="77.989999999999995"/>
    <m/>
    <n v="18.77"/>
    <n v="69.959999999999994"/>
    <n v="270.60000000000002"/>
    <n v="233.87"/>
    <n v="125.12"/>
    <n v="46.45"/>
    <m/>
    <n v="322.74"/>
    <n v="29.511399999999998"/>
    <m/>
    <n v="212.06"/>
    <m/>
    <n v="12.86"/>
    <n v="362.82"/>
    <n v="351.44"/>
    <n v="99.09"/>
    <n v="33.020000000000003"/>
    <n v="3.96"/>
    <n v="85.07"/>
    <n v="19.535"/>
    <n v="91.34"/>
    <n v="12.55"/>
    <n v="52.9"/>
    <n v="184.3"/>
  </r>
  <r>
    <x v="218"/>
    <n v="3870.29"/>
    <n v="217.73330000000001"/>
    <n v="23.59"/>
    <n v="56.52"/>
    <n v="49.98"/>
    <n v="16.43"/>
    <m/>
    <n v="46.305999999999997"/>
    <n v="12.59"/>
    <n v="152.91"/>
    <n v="334.43"/>
    <n v="12.8048"/>
    <n v="34.799999999999997"/>
    <n v="2.6"/>
    <n v="97.054500000000004"/>
    <n v="77.91"/>
    <m/>
    <n v="17.22"/>
    <n v="69.59"/>
    <n v="247.03"/>
    <n v="227.56"/>
    <n v="122.06"/>
    <n v="47.01"/>
    <m/>
    <n v="300.24"/>
    <n v="28.164400000000001"/>
    <m/>
    <n v="208.44"/>
    <m/>
    <n v="11.87"/>
    <n v="360.25"/>
    <n v="343.06"/>
    <n v="96.11"/>
    <n v="32.68"/>
    <n v="3.68"/>
    <n v="85.15"/>
    <n v="19.12"/>
    <n v="90.86"/>
    <n v="12.17"/>
    <n v="51.82"/>
    <n v="185"/>
  </r>
  <r>
    <x v="219"/>
    <n v="3819.72"/>
    <n v="207.14660000000001"/>
    <n v="24.73"/>
    <n v="58.71"/>
    <n v="49.94"/>
    <n v="17.489999999999998"/>
    <m/>
    <n v="44.359000000000002"/>
    <n v="11.33"/>
    <n v="150.56"/>
    <n v="329.29"/>
    <n v="12.3703"/>
    <n v="32.07"/>
    <n v="2.7"/>
    <n v="95.207300000000004"/>
    <n v="76.63"/>
    <m/>
    <n v="16.059999999999999"/>
    <n v="67.08"/>
    <n v="249"/>
    <n v="226.73"/>
    <n v="120.13"/>
    <n v="46.69"/>
    <m/>
    <n v="285.01"/>
    <n v="27.022400000000001"/>
    <m/>
    <n v="207.79"/>
    <m/>
    <n v="11.97"/>
    <n v="349.5"/>
    <n v="337.95"/>
    <n v="95.64"/>
    <n v="32.340000000000003"/>
    <n v="3.5"/>
    <n v="84.61"/>
    <n v="18.54"/>
    <n v="81.900000000000006"/>
    <n v="11.93"/>
    <n v="52.58"/>
    <n v="181.28"/>
  </r>
  <r>
    <x v="220"/>
    <n v="3768.47"/>
    <n v="199.31659999999999"/>
    <n v="23.95"/>
    <n v="60.93"/>
    <n v="50.79"/>
    <n v="17.82"/>
    <m/>
    <n v="45.014000000000003"/>
    <n v="12.5"/>
    <n v="150.91"/>
    <n v="327.37"/>
    <n v="12.461499999999999"/>
    <n v="31"/>
    <n v="2.78"/>
    <n v="97.433999999999997"/>
    <n v="77.28"/>
    <m/>
    <n v="17.72"/>
    <n v="66.02"/>
    <n v="239.73"/>
    <n v="231.6"/>
    <n v="121.42"/>
    <n v="46.9"/>
    <m/>
    <n v="274.98"/>
    <n v="26.645600000000002"/>
    <m/>
    <n v="211.98"/>
    <m/>
    <n v="12.7"/>
    <n v="360.88"/>
    <n v="349.83"/>
    <n v="97.37"/>
    <n v="32.36"/>
    <n v="3.53"/>
    <n v="86.16"/>
    <n v="18.940000000000001"/>
    <n v="83.64"/>
    <n v="12.27"/>
    <n v="54.5"/>
    <n v="179.34"/>
  </r>
  <r>
    <x v="221"/>
    <n v="3841.94"/>
    <n v="187.66659999999999"/>
    <n v="22.52"/>
    <n v="60.87"/>
    <n v="51.64"/>
    <n v="18.88"/>
    <m/>
    <n v="42.125"/>
    <n v="12"/>
    <n v="152.91"/>
    <n v="334.19"/>
    <n v="11.593299999999999"/>
    <n v="31.9"/>
    <n v="2.64"/>
    <n v="99.736599999999996"/>
    <n v="76.69"/>
    <m/>
    <n v="16.11"/>
    <n v="67.53"/>
    <n v="213.99"/>
    <n v="227.39"/>
    <n v="116.36"/>
    <n v="47.08"/>
    <m/>
    <n v="258.33"/>
    <n v="26.7"/>
    <m/>
    <n v="213.58"/>
    <m/>
    <n v="10.9"/>
    <n v="371.33"/>
    <n v="353.7"/>
    <n v="95.95"/>
    <n v="35.119999999999997"/>
    <n v="3.52"/>
    <n v="86.36"/>
    <n v="18.62"/>
    <n v="83.4"/>
    <n v="12.65"/>
    <n v="56.75"/>
    <n v="178.34"/>
  </r>
  <r>
    <x v="222"/>
    <n v="3821.35"/>
    <n v="224.5266"/>
    <n v="24.26"/>
    <n v="59.93"/>
    <n v="50.86"/>
    <n v="18.649999999999999"/>
    <m/>
    <n v="44.36"/>
    <n v="12.29"/>
    <n v="151.83000000000001"/>
    <n v="330.59"/>
    <n v="12.520300000000001"/>
    <n v="34.729999999999997"/>
    <n v="2.64"/>
    <n v="102.60429999999999"/>
    <n v="74.95"/>
    <m/>
    <n v="17.48"/>
    <n v="69.349999999999994"/>
    <n v="230.02"/>
    <n v="233.78"/>
    <n v="121.08499999999999"/>
    <n v="47.07"/>
    <m/>
    <n v="273.58"/>
    <n v="28.552199999999999"/>
    <m/>
    <n v="214.04"/>
    <m/>
    <n v="11.31"/>
    <n v="376.52"/>
    <n v="352.69"/>
    <n v="98.32"/>
    <n v="32.72"/>
    <n v="3.7"/>
    <n v="87.07"/>
    <n v="18.809999999999999"/>
    <n v="81.92"/>
    <n v="12.57"/>
    <n v="56.07"/>
    <n v="176.44"/>
  </r>
  <r>
    <x v="223"/>
    <n v="3875.44"/>
    <n v="222.6866"/>
    <n v="24.75"/>
    <n v="61.77"/>
    <n v="51.44"/>
    <n v="19.52"/>
    <m/>
    <n v="43.759"/>
    <n v="12.41"/>
    <n v="155.13"/>
    <n v="342.02"/>
    <n v="12.468299999999999"/>
    <n v="36.770000000000003"/>
    <n v="2.65"/>
    <n v="105.21899999999999"/>
    <n v="76.81"/>
    <m/>
    <n v="19.059999999999999"/>
    <n v="70.760000000000005"/>
    <n v="227.11"/>
    <n v="232.42"/>
    <n v="119.98"/>
    <n v="47.77"/>
    <m/>
    <n v="270.19"/>
    <n v="28.333400000000001"/>
    <m/>
    <n v="214.29"/>
    <m/>
    <n v="11.08"/>
    <n v="381.7"/>
    <n v="361.22"/>
    <n v="97.72"/>
    <n v="32.86"/>
    <n v="3.72"/>
    <n v="86.76"/>
    <n v="19.579999999999998"/>
    <n v="80.209999999999994"/>
    <n v="12.91"/>
    <n v="57.22"/>
    <n v="179.32"/>
  </r>
  <r>
    <x v="224"/>
    <n v="3898.81"/>
    <n v="233.2"/>
    <n v="26.73"/>
    <n v="61.31"/>
    <n v="50.88"/>
    <n v="18.809999999999999"/>
    <m/>
    <n v="45.369"/>
    <n v="12.41"/>
    <n v="154.32"/>
    <n v="342.1"/>
    <n v="12.993499999999999"/>
    <n v="35.99"/>
    <n v="2.72"/>
    <n v="105.4804"/>
    <n v="78.56"/>
    <m/>
    <n v="19.36"/>
    <n v="74.010000000000005"/>
    <n v="237.81"/>
    <n v="237.13"/>
    <n v="121.96"/>
    <n v="48.21"/>
    <m/>
    <n v="286.95999999999998"/>
    <n v="29.241199999999999"/>
    <m/>
    <n v="215.15"/>
    <m/>
    <n v="11.2"/>
    <n v="384.38"/>
    <n v="364.46"/>
    <n v="99.56"/>
    <n v="32.86"/>
    <n v="3.77"/>
    <n v="86.63"/>
    <n v="20.72"/>
    <n v="82.5"/>
    <n v="12.81"/>
    <n v="58.28"/>
    <n v="182.02"/>
  </r>
  <r>
    <x v="225"/>
    <n v="3939.34"/>
    <n v="231.2433"/>
    <n v="26.92"/>
    <n v="61.97"/>
    <n v="50.36"/>
    <n v="18.399999999999999"/>
    <m/>
    <n v="45.116999999999997"/>
    <n v="12.22"/>
    <n v="156.15"/>
    <n v="348.81"/>
    <n v="12.856"/>
    <n v="35.32"/>
    <n v="2.64"/>
    <n v="106.66119999999999"/>
    <n v="79.28"/>
    <m/>
    <n v="19.02"/>
    <n v="74.84"/>
    <n v="230"/>
    <n v="235.75"/>
    <n v="121.03"/>
    <n v="48.43"/>
    <m/>
    <n v="279.89"/>
    <n v="29.064800000000002"/>
    <m/>
    <n v="214.33"/>
    <m/>
    <n v="11.51"/>
    <n v="382.71"/>
    <n v="369.49"/>
    <n v="101.29"/>
    <n v="32.880000000000003"/>
    <n v="3.89"/>
    <n v="87.72"/>
    <n v="20.02"/>
    <n v="81.27"/>
    <n v="13.37"/>
    <n v="57.21"/>
    <n v="182.15"/>
  </r>
  <r>
    <x v="226"/>
    <n v="3943.34"/>
    <n v="235.98"/>
    <n v="26.79"/>
    <n v="60.39"/>
    <n v="51.03"/>
    <n v="18.59"/>
    <m/>
    <n v="47.076999999999998"/>
    <n v="12.31"/>
    <n v="155.37"/>
    <n v="346.05"/>
    <n v="13.1913"/>
    <n v="36.229999999999997"/>
    <n v="2.74"/>
    <n v="106.1721"/>
    <n v="80.569999999999993"/>
    <m/>
    <n v="19.48"/>
    <n v="74.930000000000007"/>
    <n v="238.76"/>
    <n v="234.81"/>
    <n v="123.99"/>
    <n v="49.35"/>
    <m/>
    <n v="285.45999999999998"/>
    <n v="29.712199999999999"/>
    <m/>
    <n v="219.65"/>
    <m/>
    <n v="11.53"/>
    <n v="381.76"/>
    <n v="374.37"/>
    <n v="102.78"/>
    <n v="32.979999999999997"/>
    <n v="3.94"/>
    <n v="87.68"/>
    <n v="21.32"/>
    <n v="79.58"/>
    <n v="13.2"/>
    <n v="57.67"/>
    <n v="180.75"/>
  </r>
  <r>
    <x v="227"/>
    <n v="3968.94"/>
    <n v="225.6266"/>
    <n v="25.61"/>
    <n v="59.11"/>
    <n v="51.22"/>
    <n v="18.12"/>
    <m/>
    <n v="47.817999999999998"/>
    <n v="11.87"/>
    <n v="153.51"/>
    <n v="341.71"/>
    <n v="13.2913"/>
    <n v="36.119999999999997"/>
    <n v="2.82"/>
    <n v="105.0334"/>
    <n v="78.349999999999994"/>
    <m/>
    <n v="18.45"/>
    <n v="74.87"/>
    <n v="232.14"/>
    <n v="237.71"/>
    <n v="125.57"/>
    <n v="48.93"/>
    <m/>
    <n v="284.69"/>
    <n v="29.6538"/>
    <m/>
    <n v="218.99"/>
    <m/>
    <n v="11.02"/>
    <n v="382.38"/>
    <n v="373.52"/>
    <n v="104.23"/>
    <n v="33.020000000000003"/>
    <n v="4.1500000000000004"/>
    <n v="88.2"/>
    <n v="19.945"/>
    <n v="78.8"/>
    <n v="12.49"/>
    <n v="57.72"/>
    <n v="181.05"/>
  </r>
  <r>
    <x v="228"/>
    <n v="3962.71"/>
    <n v="233.9366"/>
    <n v="25.21"/>
    <n v="59.37"/>
    <n v="51.24"/>
    <n v="17.29"/>
    <m/>
    <n v="48.359000000000002"/>
    <n v="11.99"/>
    <n v="155.09"/>
    <n v="344.95"/>
    <n v="13.3413"/>
    <n v="34.5"/>
    <n v="2.79"/>
    <n v="105.69970000000001"/>
    <n v="79.319999999999993"/>
    <m/>
    <n v="19.149999999999999"/>
    <n v="76.09"/>
    <n v="230.3"/>
    <n v="237.04"/>
    <n v="124.76"/>
    <n v="48.98"/>
    <m/>
    <n v="283.35000000000002"/>
    <n v="29.571999999999999"/>
    <m/>
    <n v="217.08"/>
    <m/>
    <n v="11"/>
    <n v="378.68"/>
    <n v="379.26"/>
    <n v="102.1"/>
    <n v="33.24"/>
    <n v="4.2300000000000004"/>
    <n v="89.2"/>
    <n v="19.824999999999999"/>
    <n v="78.72"/>
    <n v="12.69"/>
    <n v="56.57"/>
    <n v="183.13"/>
  </r>
  <r>
    <x v="229"/>
    <n v="3974.12"/>
    <n v="217.72"/>
    <n v="23.98"/>
    <n v="56.81"/>
    <n v="50.57"/>
    <n v="16.79"/>
    <m/>
    <n v="46.414999999999999"/>
    <n v="11.47"/>
    <n v="157.65"/>
    <n v="348"/>
    <n v="12.7225"/>
    <n v="31.64"/>
    <n v="2.78"/>
    <n v="105.1093"/>
    <n v="78.349999999999994"/>
    <m/>
    <n v="18.14"/>
    <n v="73.03"/>
    <n v="216.7"/>
    <n v="230.72"/>
    <n v="120.53"/>
    <n v="47.81"/>
    <m/>
    <n v="271.73"/>
    <n v="28.587199999999999"/>
    <m/>
    <n v="213.36"/>
    <m/>
    <n v="10.81"/>
    <n v="367"/>
    <n v="380.41"/>
    <n v="102.11"/>
    <n v="33.06"/>
    <n v="4.21"/>
    <n v="90.56"/>
    <n v="18.84"/>
    <n v="77.56"/>
    <n v="12.49"/>
    <n v="55.96"/>
    <n v="183.15"/>
  </r>
  <r>
    <x v="230"/>
    <n v="3915.46"/>
    <n v="218.29"/>
    <n v="24.32"/>
    <n v="56.49"/>
    <n v="50.81"/>
    <n v="17.3"/>
    <m/>
    <n v="47.445999999999998"/>
    <n v="11.6"/>
    <n v="155.13999999999999"/>
    <n v="344.2"/>
    <n v="12.845800000000001"/>
    <n v="30.68"/>
    <n v="2.83"/>
    <n v="104.05500000000001"/>
    <n v="76.739999999999995"/>
    <m/>
    <n v="18.25"/>
    <n v="72.47"/>
    <n v="220.82"/>
    <n v="230.35"/>
    <n v="119.99"/>
    <n v="48.2"/>
    <m/>
    <n v="272.11"/>
    <n v="28.423999999999999"/>
    <m/>
    <n v="216.11"/>
    <m/>
    <n v="11.05"/>
    <n v="356.51"/>
    <n v="372.48"/>
    <n v="100.38"/>
    <n v="33.22"/>
    <n v="4.37"/>
    <n v="89.25"/>
    <n v="18.850000000000001"/>
    <n v="76.55"/>
    <n v="12.83"/>
    <n v="57.12"/>
    <n v="183.54"/>
  </r>
  <r>
    <x v="231"/>
    <n v="3913.1"/>
    <n v="223.33330000000001"/>
    <n v="24.22"/>
    <n v="55.91"/>
    <n v="51"/>
    <n v="16.7"/>
    <m/>
    <n v="47.527999999999999"/>
    <n v="12.51"/>
    <n v="150.97"/>
    <n v="339.33"/>
    <n v="13.186299999999999"/>
    <n v="29.91"/>
    <n v="2.94"/>
    <n v="103.9032"/>
    <n v="75.930000000000007"/>
    <m/>
    <n v="18.27"/>
    <n v="73.55"/>
    <n v="220.75"/>
    <n v="235.99"/>
    <n v="123.39"/>
    <n v="48.76"/>
    <m/>
    <n v="275.47000000000003"/>
    <n v="28.886600000000001"/>
    <m/>
    <n v="218.82"/>
    <m/>
    <n v="10.94"/>
    <n v="358.4"/>
    <n v="371.59"/>
    <n v="103.65"/>
    <n v="33.14"/>
    <n v="4.6900000000000004"/>
    <n v="89.98"/>
    <n v="18.670000000000002"/>
    <n v="76.08"/>
    <n v="12.85"/>
    <n v="57.74"/>
    <n v="184.7"/>
  </r>
  <r>
    <x v="232"/>
    <n v="3940.59"/>
    <n v="220.72"/>
    <n v="23.26"/>
    <n v="55.22"/>
    <n v="51.39"/>
    <n v="16.7"/>
    <m/>
    <n v="46.405999999999999"/>
    <n v="12.08"/>
    <n v="149.46"/>
    <n v="331.77"/>
    <n v="13.0708"/>
    <n v="28.37"/>
    <n v="2.78"/>
    <n v="102.7308"/>
    <n v="74.98"/>
    <m/>
    <n v="17.899999999999999"/>
    <n v="73.19"/>
    <n v="220"/>
    <n v="237.58"/>
    <n v="122.54"/>
    <n v="47.87"/>
    <m/>
    <n v="267.3"/>
    <n v="29.0258"/>
    <m/>
    <n v="213.59"/>
    <m/>
    <n v="10.63"/>
    <n v="355.27"/>
    <n v="357.49"/>
    <n v="105.2"/>
    <n v="32.880000000000003"/>
    <n v="4.67"/>
    <n v="88.05"/>
    <n v="18.22"/>
    <n v="74.3"/>
    <n v="12.21"/>
    <n v="56.37"/>
    <n v="183.63"/>
  </r>
  <r>
    <x v="233"/>
    <n v="3910.52"/>
    <n v="210.09"/>
    <n v="21.88"/>
    <n v="56.34"/>
    <n v="51.52"/>
    <n v="16.82"/>
    <m/>
    <n v="45.726999999999997"/>
    <n v="11.35"/>
    <n v="150.62"/>
    <n v="328.65"/>
    <n v="12.643000000000001"/>
    <n v="26.64"/>
    <n v="2.78"/>
    <n v="103.996"/>
    <n v="74.16"/>
    <m/>
    <n v="16.48"/>
    <n v="72.150000000000006"/>
    <n v="208.6"/>
    <n v="235.46"/>
    <n v="120.09"/>
    <n v="47.98"/>
    <m/>
    <n v="258.68"/>
    <n v="28.459199999999999"/>
    <m/>
    <n v="211.54"/>
    <m/>
    <n v="10.52"/>
    <n v="359.65"/>
    <n v="360.91"/>
    <n v="103.82"/>
    <n v="33"/>
    <n v="4.29"/>
    <n v="88.55"/>
    <n v="17.809999999999999"/>
    <n v="74.75"/>
    <n v="12.14"/>
    <n v="56.59"/>
    <n v="185.99"/>
  </r>
  <r>
    <x v="234"/>
    <n v="3889.14"/>
    <n v="213.4633"/>
    <n v="22.58"/>
    <n v="56.18"/>
    <n v="52.02"/>
    <n v="17.05"/>
    <m/>
    <n v="46.17"/>
    <n v="11.89"/>
    <n v="152.55000000000001"/>
    <n v="330.55"/>
    <n v="12.535299999999999"/>
    <n v="27.17"/>
    <n v="2.64"/>
    <n v="106.3998"/>
    <n v="76.430000000000007"/>
    <m/>
    <n v="16.63"/>
    <n v="72.989999999999995"/>
    <n v="216.95"/>
    <n v="232.34"/>
    <n v="120.59"/>
    <n v="47.92"/>
    <m/>
    <n v="254.63"/>
    <n v="28.636600000000001"/>
    <m/>
    <n v="212.36"/>
    <m/>
    <n v="10.56"/>
    <n v="358.36"/>
    <n v="366.8"/>
    <n v="104.43"/>
    <n v="32.880000000000003"/>
    <n v="4.4800000000000004"/>
    <n v="88.69"/>
    <n v="18.12"/>
    <n v="75.06"/>
    <n v="12.32"/>
    <n v="55.25"/>
    <n v="187.07"/>
  </r>
  <r>
    <x v="235"/>
    <n v="3909.52"/>
    <n v="206.23660000000001"/>
    <n v="22.58"/>
    <n v="57.71"/>
    <n v="53.04"/>
    <n v="16.87"/>
    <m/>
    <n v="48.204000000000001"/>
    <n v="11.68"/>
    <n v="155.09"/>
    <n v="327.39"/>
    <n v="12.8393"/>
    <n v="25.7"/>
    <n v="2.62"/>
    <n v="108.48309999999999"/>
    <n v="79.09"/>
    <m/>
    <n v="17.100000000000001"/>
    <n v="74.31"/>
    <n v="235"/>
    <n v="236.48"/>
    <n v="121.21"/>
    <n v="48.47"/>
    <m/>
    <n v="261.31"/>
    <n v="28.909600000000001"/>
    <m/>
    <n v="214.64"/>
    <m/>
    <n v="10.52"/>
    <n v="366.14"/>
    <n v="372.29"/>
    <n v="106.78"/>
    <n v="33"/>
    <n v="4.38"/>
    <n v="90.58"/>
    <n v="18.07"/>
    <n v="78.05"/>
    <n v="12.3"/>
    <n v="55"/>
    <n v="186.57"/>
  </r>
  <r>
    <x v="236"/>
    <n v="3974.54"/>
    <n v="203.76329999999999"/>
    <n v="21.73"/>
    <n v="57.4"/>
    <n v="53.85"/>
    <n v="17.62"/>
    <m/>
    <n v="47.262"/>
    <n v="11.85"/>
    <n v="152.68"/>
    <n v="325.73"/>
    <n v="12.9483"/>
    <n v="25.23"/>
    <n v="2.61"/>
    <n v="107.4288"/>
    <n v="77.3"/>
    <m/>
    <n v="16.440000000000001"/>
    <n v="74.28"/>
    <n v="223.49"/>
    <n v="235.24"/>
    <n v="121.39"/>
    <n v="48.54"/>
    <m/>
    <n v="252.59"/>
    <n v="28.4922"/>
    <m/>
    <n v="216.71"/>
    <m/>
    <n v="10.73"/>
    <n v="362.91"/>
    <n v="367.97"/>
    <n v="106.77"/>
    <n v="32.6"/>
    <n v="4.22"/>
    <n v="90.99"/>
    <n v="17.41"/>
    <n v="76.959999999999994"/>
    <n v="12.15"/>
    <n v="56.09"/>
    <n v="187.48"/>
  </r>
  <r>
    <x v="237"/>
    <n v="3971.09"/>
    <n v="211.8733"/>
    <n v="22.04"/>
    <n v="56.69"/>
    <n v="53.15"/>
    <n v="17.809999999999999"/>
    <m/>
    <n v="45.616"/>
    <n v="11.4"/>
    <n v="154.47999999999999"/>
    <n v="332.01"/>
    <n v="12.8718"/>
    <n v="25.61"/>
    <n v="2.52"/>
    <n v="108.0698"/>
    <n v="79.12"/>
    <m/>
    <n v="16.5"/>
    <n v="74.25"/>
    <n v="222.07"/>
    <n v="231.85"/>
    <n v="119.9"/>
    <n v="49.19"/>
    <m/>
    <n v="257.69"/>
    <n v="28.1266"/>
    <m/>
    <n v="212.99"/>
    <m/>
    <n v="10.5"/>
    <n v="358.2"/>
    <n v="373.92"/>
    <n v="106.76"/>
    <n v="32.04"/>
    <n v="4.34"/>
    <n v="89.35"/>
    <n v="17.559999999999999"/>
    <n v="77.88"/>
    <n v="12.46"/>
    <n v="55.95"/>
    <n v="189.5"/>
  </r>
  <r>
    <x v="238"/>
    <n v="3958.55"/>
    <n v="222.64330000000001"/>
    <n v="23.29"/>
    <n v="55.83"/>
    <n v="52.71"/>
    <n v="17.68"/>
    <m/>
    <n v="46.366"/>
    <n v="11.84"/>
    <n v="152.22999999999999"/>
    <n v="327"/>
    <n v="13.3483"/>
    <n v="26.88"/>
    <n v="2.56"/>
    <n v="109.0313"/>
    <n v="79.11"/>
    <m/>
    <n v="17.149999999999999"/>
    <n v="74.53"/>
    <n v="229.28"/>
    <n v="235.77"/>
    <n v="122.15"/>
    <n v="48.85"/>
    <m/>
    <n v="267.95"/>
    <n v="28.416399999999999"/>
    <m/>
    <n v="214.89"/>
    <m/>
    <n v="10.77"/>
    <n v="356.05"/>
    <n v="374.14"/>
    <n v="106"/>
    <n v="32.520000000000003"/>
    <n v="4.6100000000000003"/>
    <n v="88.74"/>
    <n v="17.739999999999998"/>
    <n v="77.650000000000006"/>
    <n v="12.25"/>
    <n v="54.26"/>
    <n v="188"/>
  </r>
  <r>
    <x v="239"/>
    <n v="3972.89"/>
    <n v="220.58330000000001"/>
    <n v="23.07"/>
    <n v="57.39"/>
    <n v="52.51"/>
    <n v="17.72"/>
    <m/>
    <n v="47.594999999999999"/>
    <n v="11.48"/>
    <n v="153.71"/>
    <n v="327.64"/>
    <n v="13.8118"/>
    <n v="25.98"/>
    <n v="2.67"/>
    <n v="109.6048"/>
    <n v="80.05"/>
    <m/>
    <n v="17.27"/>
    <n v="75.19"/>
    <n v="236.79"/>
    <n v="242.35"/>
    <n v="123"/>
    <n v="50.35"/>
    <m/>
    <n v="273.10000000000002"/>
    <n v="28.769200000000001"/>
    <m/>
    <n v="213.04"/>
    <m/>
    <n v="10.57"/>
    <n v="363.3"/>
    <n v="372.12"/>
    <n v="108.5"/>
    <n v="32.92"/>
    <n v="4.51"/>
    <n v="88.06"/>
    <n v="18.260000000000002"/>
    <n v="77.98"/>
    <n v="12.17"/>
    <n v="55.59"/>
    <n v="188.76"/>
  </r>
  <r>
    <x v="240"/>
    <n v="4019.87"/>
    <n v="230.35"/>
    <n v="23.44"/>
    <n v="56.5"/>
    <n v="52.81"/>
    <n v="17.68"/>
    <m/>
    <n v="48.847999999999999"/>
    <n v="11.03"/>
    <n v="153.62"/>
    <n v="323.54000000000002"/>
    <n v="13.987500000000001"/>
    <n v="25.15"/>
    <n v="2.58"/>
    <n v="111.9074"/>
    <n v="80.930000000000007"/>
    <m/>
    <n v="16.72"/>
    <n v="75"/>
    <n v="232.32"/>
    <n v="249.07"/>
    <n v="125.9"/>
    <n v="51.16"/>
    <m/>
    <n v="273.3"/>
    <n v="29.041799999999999"/>
    <m/>
    <n v="215.32"/>
    <m/>
    <n v="10.69"/>
    <n v="368.32"/>
    <n v="374.81"/>
    <n v="108.37"/>
    <n v="32.9"/>
    <n v="4.7300000000000004"/>
    <n v="88.6"/>
    <n v="18.53"/>
    <n v="79.87"/>
    <n v="12.7"/>
    <n v="55.49"/>
    <n v="188.7"/>
  </r>
  <r>
    <x v="241"/>
    <n v="4077.91"/>
    <n v="230.54"/>
    <n v="23.27"/>
    <n v="56.34"/>
    <n v="53.19"/>
    <n v="17.88"/>
    <m/>
    <n v="48.387"/>
    <n v="10.99"/>
    <n v="152.54"/>
    <n v="327.06"/>
    <n v="13.861499999999999"/>
    <n v="24.45"/>
    <n v="2.67"/>
    <n v="111.3002"/>
    <n v="79.64"/>
    <m/>
    <n v="17.260000000000002"/>
    <n v="74.62"/>
    <n v="236.01"/>
    <n v="247.86"/>
    <n v="126.21"/>
    <n v="51.18"/>
    <m/>
    <n v="282.33999999999997"/>
    <n v="29.749600000000001"/>
    <m/>
    <n v="215.3"/>
    <m/>
    <n v="10.78"/>
    <n v="369.57"/>
    <n v="375.61"/>
    <n v="109.32"/>
    <n v="33.22"/>
    <n v="4.5"/>
    <n v="88.63"/>
    <n v="18.5"/>
    <n v="78.78"/>
    <n v="12.92"/>
    <n v="56.05"/>
    <n v="186.21"/>
  </r>
  <r>
    <x v="242"/>
    <n v="4073.94"/>
    <n v="223.6566"/>
    <n v="22.9"/>
    <n v="56.59"/>
    <n v="53.28"/>
    <n v="17.690000000000001"/>
    <m/>
    <n v="48.246000000000002"/>
    <n v="10.78"/>
    <n v="154.93"/>
    <n v="326.55"/>
    <n v="14.1435"/>
    <n v="23.46"/>
    <n v="2.69"/>
    <n v="110.87"/>
    <n v="78.400000000000006"/>
    <m/>
    <n v="17.2"/>
    <n v="75.23"/>
    <n v="233.97"/>
    <n v="249.9"/>
    <n v="127.9"/>
    <n v="51.05"/>
    <m/>
    <n v="280.14999999999998"/>
    <n v="30.000399999999999"/>
    <m/>
    <n v="212.72"/>
    <m/>
    <n v="10.69"/>
    <n v="371.08"/>
    <n v="374.79"/>
    <n v="109.63"/>
    <n v="33.1"/>
    <n v="4.37"/>
    <n v="88.28"/>
    <n v="18.22"/>
    <n v="80.02"/>
    <n v="12.73"/>
    <n v="56.5"/>
    <n v="184.72"/>
  </r>
  <r>
    <x v="243"/>
    <n v="4079.95"/>
    <n v="227.9333"/>
    <n v="23.41"/>
    <n v="56"/>
    <n v="53.12"/>
    <n v="17.600000000000001"/>
    <m/>
    <n v="48.548000000000002"/>
    <n v="11.11"/>
    <n v="155.12"/>
    <n v="331.14"/>
    <n v="14.317"/>
    <n v="24.3"/>
    <n v="2.73"/>
    <n v="111.9833"/>
    <n v="78.77"/>
    <m/>
    <n v="18.14"/>
    <n v="76.75"/>
    <n v="233.75"/>
    <n v="253.25"/>
    <n v="130.36000000000001"/>
    <n v="51.61"/>
    <m/>
    <n v="280.94"/>
    <n v="30.481000000000002"/>
    <m/>
    <n v="210.28"/>
    <m/>
    <n v="11"/>
    <n v="377.74"/>
    <n v="374.07"/>
    <n v="108.44"/>
    <n v="33.46"/>
    <n v="4.43"/>
    <n v="89.44"/>
    <n v="18.600000000000001"/>
    <n v="80.2"/>
    <n v="12.51"/>
    <n v="56.09"/>
    <n v="179"/>
  </r>
  <r>
    <x v="244"/>
    <n v="4097.17"/>
    <n v="225.67330000000001"/>
    <n v="24.04"/>
    <n v="55.87"/>
    <n v="53.18"/>
    <n v="17.5"/>
    <m/>
    <n v="48.509"/>
    <n v="11.1"/>
    <n v="156.28"/>
    <n v="330.81"/>
    <n v="14.4"/>
    <n v="23.62"/>
    <n v="2.77"/>
    <n v="113.95699999999999"/>
    <n v="80.42"/>
    <m/>
    <n v="17.77"/>
    <n v="76.900000000000006"/>
    <n v="226.89"/>
    <n v="255.85"/>
    <n v="132.995"/>
    <n v="51.33"/>
    <m/>
    <n v="279.2"/>
    <n v="30.628399999999999"/>
    <m/>
    <n v="213.35"/>
    <m/>
    <n v="11.03"/>
    <n v="380.08"/>
    <n v="377"/>
    <n v="109.51"/>
    <n v="33.22"/>
    <n v="4.33"/>
    <n v="91.07"/>
    <n v="18.844999999999999"/>
    <n v="79.400000000000006"/>
    <n v="12.51"/>
    <n v="58.36"/>
    <n v="175"/>
  </r>
  <r>
    <x v="245"/>
    <n v="4128.8"/>
    <n v="233.9933"/>
    <n v="23.34"/>
    <n v="55.5"/>
    <n v="53.35"/>
    <n v="17.16"/>
    <m/>
    <n v="48.366999999999997"/>
    <n v="10.84"/>
    <n v="155.94999999999999"/>
    <n v="331.84"/>
    <n v="15.209"/>
    <n v="22.82"/>
    <n v="2.79"/>
    <n v="113.3835"/>
    <n v="80.98"/>
    <m/>
    <n v="17"/>
    <n v="77.37"/>
    <n v="233.39"/>
    <n v="255.91"/>
    <n v="131.24"/>
    <n v="52.01"/>
    <m/>
    <n v="276.91000000000003"/>
    <n v="30.79"/>
    <m/>
    <n v="213.6"/>
    <m/>
    <n v="10.84"/>
    <n v="379.84"/>
    <n v="378.26"/>
    <n v="109.84"/>
    <n v="33"/>
    <n v="4.29"/>
    <n v="91.39"/>
    <n v="18.5"/>
    <n v="78.95"/>
    <n v="12.38"/>
    <n v="56.8"/>
    <n v="180.96"/>
  </r>
  <r>
    <x v="246"/>
    <n v="4127.99"/>
    <n v="254.10659999999999"/>
    <n v="25.42"/>
    <n v="55.71"/>
    <n v="53.09"/>
    <n v="17.55"/>
    <m/>
    <n v="48.496000000000002"/>
    <n v="10.81"/>
    <n v="154.09"/>
    <n v="327.68"/>
    <n v="15.679500000000001"/>
    <n v="23.93"/>
    <n v="2.72"/>
    <n v="110.97969999999999"/>
    <n v="78.94"/>
    <m/>
    <n v="16.829999999999998"/>
    <n v="78.39"/>
    <n v="238.08"/>
    <n v="258.49"/>
    <n v="134.43"/>
    <n v="52.03"/>
    <m/>
    <n v="293.12"/>
    <n v="30.754799999999999"/>
    <m/>
    <n v="215.94"/>
    <m/>
    <n v="10.75"/>
    <n v="378.13"/>
    <n v="378.67"/>
    <n v="110.78"/>
    <n v="33.22"/>
    <n v="4.38"/>
    <n v="90.78"/>
    <n v="18.87"/>
    <n v="79.5"/>
    <n v="12.2"/>
    <n v="56.35"/>
    <n v="179.62"/>
  </r>
  <r>
    <x v="247"/>
    <n v="4141.59"/>
    <n v="244.07660000000001"/>
    <n v="23.7"/>
    <n v="57.32"/>
    <n v="53.08"/>
    <n v="17.63"/>
    <m/>
    <n v="47.73"/>
    <n v="10.74"/>
    <n v="151.21"/>
    <n v="335.35"/>
    <n v="15.276999999999999"/>
    <n v="24.59"/>
    <n v="2.67"/>
    <n v="110.7604"/>
    <n v="81.02"/>
    <m/>
    <n v="16.68"/>
    <n v="78"/>
    <n v="229.14"/>
    <n v="255.59"/>
    <n v="132.03"/>
    <n v="53.11"/>
    <m/>
    <n v="287.60000000000002"/>
    <n v="30.333200000000001"/>
    <m/>
    <n v="217.13"/>
    <m/>
    <n v="10.59"/>
    <n v="378.32"/>
    <n v="381.5"/>
    <n v="109.66"/>
    <n v="33.1"/>
    <n v="4.46"/>
    <n v="91.07"/>
    <n v="18.93"/>
    <n v="81.72"/>
    <n v="12.24"/>
    <n v="56.23"/>
    <n v="173.67"/>
  </r>
  <r>
    <x v="248"/>
    <n v="4124.66"/>
    <n v="246.2833"/>
    <n v="23.15"/>
    <n v="56.98"/>
    <n v="53.33"/>
    <n v="17.920000000000002"/>
    <m/>
    <n v="48"/>
    <n v="10.53"/>
    <n v="152.16999999999999"/>
    <n v="338.55"/>
    <n v="16.1373"/>
    <n v="25.19"/>
    <n v="2.66"/>
    <n v="112.9449"/>
    <n v="81.78"/>
    <m/>
    <n v="16.28"/>
    <n v="79.650000000000006"/>
    <n v="236.38"/>
    <n v="259.5"/>
    <n v="134.5"/>
    <n v="52.92"/>
    <m/>
    <n v="299.74"/>
    <n v="30.847799999999999"/>
    <m/>
    <n v="221.1"/>
    <m/>
    <n v="10.54"/>
    <n v="386.49"/>
    <n v="382.14"/>
    <n v="112.36"/>
    <n v="33.64"/>
    <n v="4.47"/>
    <n v="91.83"/>
    <n v="19.32"/>
    <n v="83.78"/>
    <n v="12.24"/>
    <n v="56.74"/>
    <n v="176.59"/>
  </r>
  <r>
    <x v="249"/>
    <n v="4170.42"/>
    <n v="246.5933"/>
    <n v="22.47"/>
    <n v="56.66"/>
    <n v="53.68"/>
    <n v="17.8"/>
    <m/>
    <n v="47.878999999999998"/>
    <n v="10.9"/>
    <n v="153.30000000000001"/>
    <n v="342.31"/>
    <n v="15.9125"/>
    <n v="24.44"/>
    <n v="2.6"/>
    <n v="112.8352"/>
    <n v="81.819999999999993"/>
    <m/>
    <n v="16.32"/>
    <n v="79.28"/>
    <n v="232.74"/>
    <n v="260.74"/>
    <n v="134.16"/>
    <n v="53.31"/>
    <m/>
    <n v="292.02"/>
    <n v="30.700800000000001"/>
    <m/>
    <n v="219.39"/>
    <m/>
    <n v="10.37"/>
    <n v="386.17"/>
    <n v="383.07"/>
    <n v="112.56"/>
    <n v="33.82"/>
    <n v="4.4400000000000004"/>
    <n v="92.91"/>
    <n v="19.36"/>
    <n v="84.79"/>
    <n v="12.23"/>
    <n v="56.36"/>
    <n v="179.54"/>
  </r>
  <r>
    <x v="250"/>
    <n v="4185.47"/>
    <n v="238.21"/>
    <n v="21.94"/>
    <n v="56.48"/>
    <n v="54"/>
    <n v="17.86"/>
    <m/>
    <n v="46.2"/>
    <n v="10.74"/>
    <n v="152.65"/>
    <n v="343.09"/>
    <n v="15.361800000000001"/>
    <n v="23.48"/>
    <n v="2.67"/>
    <n v="112.7846"/>
    <n v="82.34"/>
    <m/>
    <n v="15.39"/>
    <n v="79.3"/>
    <n v="229.07"/>
    <n v="258.74"/>
    <n v="134.84"/>
    <n v="53.31"/>
    <m/>
    <n v="280.37"/>
    <n v="31.0002"/>
    <m/>
    <n v="219.18"/>
    <m/>
    <n v="10.25"/>
    <n v="382.16"/>
    <n v="380.72"/>
    <n v="112.25"/>
    <n v="33.74"/>
    <n v="4.3099999999999996"/>
    <n v="91.67"/>
    <n v="19.34"/>
    <n v="86.3"/>
    <n v="12.11"/>
    <n v="56.74"/>
    <n v="177.23"/>
  </r>
  <r>
    <x v="251"/>
    <n v="4163.26"/>
    <n v="239.66329999999999"/>
    <n v="21.78"/>
    <n v="55.29"/>
    <n v="54.17"/>
    <n v="17.809999999999999"/>
    <m/>
    <n v="45.725999999999999"/>
    <n v="10.55"/>
    <n v="149.27000000000001"/>
    <n v="331.88"/>
    <n v="15.1713"/>
    <n v="22.81"/>
    <n v="2.71"/>
    <n v="112.33759999999999"/>
    <n v="81.41"/>
    <m/>
    <n v="14.87"/>
    <n v="79.5"/>
    <n v="225.22"/>
    <n v="258.26"/>
    <n v="133.11000000000001"/>
    <n v="52.6"/>
    <m/>
    <n v="271.2"/>
    <n v="30.6418"/>
    <m/>
    <n v="220.16"/>
    <m/>
    <n v="10.3"/>
    <n v="376.63"/>
    <n v="370.27"/>
    <n v="114.75"/>
    <n v="33.86"/>
    <n v="4.3899999999999997"/>
    <n v="94"/>
    <n v="18.89"/>
    <n v="84.72"/>
    <n v="11.45"/>
    <n v="56.58"/>
    <n v="174.63"/>
  </r>
  <r>
    <x v="252"/>
    <n v="4134.9399999999996"/>
    <n v="248.04"/>
    <n v="22.63"/>
    <n v="56"/>
    <n v="54.61"/>
    <n v="17.760000000000002"/>
    <m/>
    <n v="45.978999999999999"/>
    <n v="10.55"/>
    <n v="150.54"/>
    <n v="335.27"/>
    <n v="15.3605"/>
    <n v="22.5"/>
    <n v="2.83"/>
    <n v="114.2522"/>
    <n v="81.3"/>
    <m/>
    <n v="15.21"/>
    <n v="80.31"/>
    <n v="231.39"/>
    <n v="260.58"/>
    <n v="133.5"/>
    <n v="53.1"/>
    <m/>
    <n v="261.70999999999998"/>
    <n v="30.1524"/>
    <m/>
    <n v="219.76"/>
    <m/>
    <n v="10.48"/>
    <n v="383.1"/>
    <n v="375.6"/>
    <n v="114.71"/>
    <n v="34.200000000000003"/>
    <n v="4.53"/>
    <n v="94.19"/>
    <n v="18.899999999999999"/>
    <n v="86"/>
    <n v="11.73"/>
    <n v="56.94"/>
    <n v="179.22"/>
  </r>
  <r>
    <x v="253"/>
    <n v="4173.42"/>
    <n v="239.89660000000001"/>
    <n v="22.86"/>
    <n v="55.27"/>
    <n v="54.44"/>
    <n v="17.420000000000002"/>
    <m/>
    <n v="45.511000000000003"/>
    <n v="10.56"/>
    <n v="147.37"/>
    <n v="330.85"/>
    <n v="14.850300000000001"/>
    <n v="22.75"/>
    <n v="2.7"/>
    <n v="114.0076"/>
    <n v="81.61"/>
    <m/>
    <n v="15.84"/>
    <n v="82.96"/>
    <n v="231.44"/>
    <n v="257.17"/>
    <n v="131.94"/>
    <n v="53.72"/>
    <m/>
    <n v="265.16000000000003"/>
    <n v="29.6"/>
    <m/>
    <n v="215.98"/>
    <m/>
    <n v="10.39"/>
    <n v="383.36"/>
    <n v="368.36"/>
    <n v="114.68"/>
    <n v="34"/>
    <n v="4.5999999999999996"/>
    <n v="94.01"/>
    <n v="19.45"/>
    <n v="84.01"/>
    <n v="11.94"/>
    <n v="56.22"/>
    <n v="181.28"/>
  </r>
  <r>
    <x v="254"/>
    <n v="4134.9799999999996"/>
    <n v="243.13329999999999"/>
    <n v="23.41"/>
    <n v="55.57"/>
    <n v="54.47"/>
    <n v="17.489999999999998"/>
    <m/>
    <n v="46.613"/>
    <n v="10.75"/>
    <n v="150.19"/>
    <n v="339.35"/>
    <n v="15.2653"/>
    <n v="22.8"/>
    <n v="2.69"/>
    <n v="115.6692"/>
    <n v="82.9"/>
    <m/>
    <n v="16.170000000000002"/>
    <n v="87.22"/>
    <n v="235.64"/>
    <n v="261.14999999999998"/>
    <n v="134.32"/>
    <n v="55.1"/>
    <m/>
    <n v="284.11"/>
    <n v="29.3706"/>
    <m/>
    <n v="217.9"/>
    <m/>
    <n v="10.49"/>
    <n v="387.06"/>
    <n v="376.27"/>
    <n v="114.87"/>
    <n v="33.82"/>
    <n v="4.67"/>
    <n v="94.61"/>
    <n v="19.54"/>
    <n v="86.44"/>
    <n v="12.22"/>
    <n v="54.23"/>
    <n v="183.32"/>
  </r>
  <r>
    <x v="255"/>
    <n v="4180.17"/>
    <n v="246.06659999999999"/>
    <n v="24.11"/>
    <n v="55.68"/>
    <n v="53.66"/>
    <n v="17.05"/>
    <m/>
    <n v="47.185000000000002"/>
    <n v="10.7"/>
    <n v="150.56"/>
    <n v="343.52"/>
    <n v="15.478"/>
    <n v="23.63"/>
    <n v="2.71"/>
    <n v="115.0788"/>
    <n v="84.05"/>
    <m/>
    <n v="16.68"/>
    <n v="87.09"/>
    <n v="237.75"/>
    <n v="261.55"/>
    <n v="134.72"/>
    <n v="55.57"/>
    <m/>
    <n v="298.02"/>
    <n v="29.415800000000001"/>
    <m/>
    <n v="216.97"/>
    <m/>
    <n v="10.54"/>
    <n v="387.47"/>
    <n v="380.45"/>
    <n v="115.22"/>
    <n v="33.94"/>
    <n v="4.6100000000000003"/>
    <n v="94.39"/>
    <n v="19.28"/>
    <n v="88.25"/>
    <n v="12.27"/>
    <n v="55.62"/>
    <n v="183.62"/>
  </r>
  <r>
    <x v="256"/>
    <n v="4187.62"/>
    <n v="234.91329999999999"/>
    <n v="23.88"/>
    <n v="56.41"/>
    <n v="53.58"/>
    <n v="16.84"/>
    <m/>
    <n v="46.634999999999998"/>
    <n v="10.68"/>
    <n v="151.25"/>
    <n v="346.63"/>
    <n v="15.3818"/>
    <n v="23.97"/>
    <n v="2.69"/>
    <n v="115.3065"/>
    <n v="83.48"/>
    <m/>
    <n v="17.399999999999999"/>
    <n v="88.59"/>
    <n v="238.17"/>
    <n v="261.97000000000003"/>
    <n v="134.38999999999999"/>
    <n v="56.64"/>
    <m/>
    <n v="292.92"/>
    <n v="29.377400000000002"/>
    <m/>
    <n v="215.53"/>
    <m/>
    <n v="10.5"/>
    <n v="389.07"/>
    <n v="382.36"/>
    <n v="114.85"/>
    <n v="33.840000000000003"/>
    <n v="4.5999999999999996"/>
    <n v="94.51"/>
    <n v="19.239999999999998"/>
    <n v="86.92"/>
    <n v="12.49"/>
    <n v="55.75"/>
    <n v="186.13"/>
  </r>
  <r>
    <x v="257"/>
    <n v="4186.72"/>
    <n v="231.4666"/>
    <n v="23.85"/>
    <n v="58.11"/>
    <n v="53.59"/>
    <n v="16.79"/>
    <m/>
    <n v="45.92"/>
    <n v="10.52"/>
    <n v="152.22999999999999"/>
    <n v="348.11"/>
    <n v="15.2768"/>
    <n v="23.38"/>
    <n v="2.71"/>
    <n v="114.7076"/>
    <n v="82.63"/>
    <m/>
    <n v="17.55"/>
    <n v="89.03"/>
    <n v="236.64"/>
    <n v="254.56"/>
    <n v="133.58000000000001"/>
    <n v="56.71"/>
    <m/>
    <n v="256.83999999999997"/>
    <n v="29.523199999999999"/>
    <m/>
    <n v="213.48"/>
    <m/>
    <n v="10.6"/>
    <n v="395.65"/>
    <n v="379.8"/>
    <n v="115.1"/>
    <n v="33.94"/>
    <n v="4.72"/>
    <n v="94.15"/>
    <n v="19.21"/>
    <n v="87.57"/>
    <n v="12.43"/>
    <n v="55.55"/>
    <n v="189.05"/>
  </r>
  <r>
    <x v="258"/>
    <n v="4183.18"/>
    <n v="225.66659999999999"/>
    <n v="23.37"/>
    <n v="58.94"/>
    <n v="54.26"/>
    <n v="17.059999999999999"/>
    <m/>
    <n v="46.628999999999998"/>
    <n v="10.49"/>
    <n v="155.19"/>
    <n v="352.97"/>
    <n v="15.3248"/>
    <n v="22.47"/>
    <n v="2.68"/>
    <n v="114.1763"/>
    <n v="85.15"/>
    <m/>
    <n v="17.43"/>
    <n v="89.5"/>
    <n v="229.55"/>
    <n v="252.51"/>
    <n v="133.47999999999999"/>
    <n v="56.81"/>
    <m/>
    <n v="262.14999999999998"/>
    <n v="29.682200000000002"/>
    <m/>
    <n v="211.86"/>
    <m/>
    <n v="10.66"/>
    <n v="388.95"/>
    <n v="376.39"/>
    <n v="116.27"/>
    <n v="33.799999999999997"/>
    <n v="4.75"/>
    <n v="95.09"/>
    <n v="19.39"/>
    <n v="87.53"/>
    <n v="11.26"/>
    <n v="55.68"/>
    <n v="185.95"/>
  </r>
  <r>
    <x v="259"/>
    <n v="4211.47"/>
    <n v="236.48"/>
    <n v="23.04"/>
    <n v="57.24"/>
    <n v="53.98"/>
    <n v="16.87"/>
    <m/>
    <n v="45.62"/>
    <n v="10.46"/>
    <n v="153.81"/>
    <n v="348.45"/>
    <n v="15.009499999999999"/>
    <n v="22.73"/>
    <n v="2.66"/>
    <n v="112.6918"/>
    <n v="85.2"/>
    <m/>
    <n v="17"/>
    <n v="88.49"/>
    <n v="231.59"/>
    <n v="252.18"/>
    <n v="131.46"/>
    <n v="56.58"/>
    <m/>
    <n v="252.12"/>
    <n v="29.840599999999998"/>
    <m/>
    <n v="218.2"/>
    <m/>
    <n v="10.78"/>
    <n v="382.06"/>
    <n v="370.85"/>
    <n v="116.53"/>
    <n v="33.700000000000003"/>
    <n v="4.58"/>
    <n v="95"/>
    <n v="19.079999999999998"/>
    <n v="85.06"/>
    <n v="11.54"/>
    <n v="55.11"/>
    <n v="185.67"/>
  </r>
  <r>
    <x v="260"/>
    <n v="4181.17"/>
    <n v="228.3"/>
    <n v="22.3"/>
    <n v="58.82"/>
    <n v="54.48"/>
    <n v="16.8"/>
    <m/>
    <n v="45.014000000000003"/>
    <n v="10.47"/>
    <n v="153.36000000000001"/>
    <n v="350.16"/>
    <n v="14.8368"/>
    <n v="22.75"/>
    <n v="2.64"/>
    <n v="114.4884"/>
    <n v="85.39"/>
    <m/>
    <n v="16.37"/>
    <n v="88.48"/>
    <n v="223.69"/>
    <n v="251.86"/>
    <n v="132.54"/>
    <n v="56.27"/>
    <m/>
    <n v="247.69"/>
    <n v="29.4208"/>
    <m/>
    <n v="217.95"/>
    <m/>
    <n v="10.81"/>
    <n v="379.4"/>
    <n v="373.77"/>
    <n v="116.01"/>
    <n v="34.14"/>
    <n v="4.87"/>
    <n v="95.85"/>
    <n v="19.22"/>
    <n v="86.95"/>
    <n v="11.63"/>
    <n v="55.89"/>
    <n v="185.19"/>
  </r>
  <r>
    <x v="261"/>
    <n v="4192.66"/>
    <n v="224.5333"/>
    <n v="21.64"/>
    <n v="59.19"/>
    <n v="54.14"/>
    <n v="16.29"/>
    <m/>
    <n v="44.454000000000001"/>
    <n v="10.35"/>
    <n v="155.47999999999999"/>
    <n v="349.84"/>
    <n v="14.3513"/>
    <n v="23.73"/>
    <n v="2.6"/>
    <n v="116.6138"/>
    <n v="85.43"/>
    <m/>
    <n v="16.170000000000002"/>
    <n v="88.33"/>
    <n v="218.4"/>
    <n v="247.79"/>
    <n v="127.85"/>
    <n v="55.63"/>
    <m/>
    <n v="240.12"/>
    <n v="29"/>
    <m/>
    <n v="214.85"/>
    <m/>
    <n v="10.63"/>
    <n v="375.91"/>
    <n v="379.58"/>
    <n v="115.6"/>
    <n v="33.880000000000003"/>
    <n v="4.6399999999999997"/>
    <n v="94.91"/>
    <n v="19.09"/>
    <n v="87.16"/>
    <n v="11.41"/>
    <n v="54.34"/>
    <n v="185.07"/>
  </r>
  <r>
    <x v="262"/>
    <n v="4164.66"/>
    <n v="223.64660000000001"/>
    <n v="21.15"/>
    <n v="60.97"/>
    <n v="54"/>
    <n v="16.260000000000002"/>
    <m/>
    <n v="44.383000000000003"/>
    <n v="10.27"/>
    <n v="157.52000000000001"/>
    <n v="357.62"/>
    <n v="14.458500000000001"/>
    <n v="23.61"/>
    <n v="2.65"/>
    <n v="116.53789999999999"/>
    <n v="84.96"/>
    <m/>
    <n v="15.54"/>
    <n v="88.07"/>
    <n v="213.79"/>
    <n v="246.47"/>
    <n v="128.1"/>
    <n v="58.11"/>
    <m/>
    <n v="239.5"/>
    <n v="28.53"/>
    <m/>
    <n v="213.87"/>
    <m/>
    <n v="10.4"/>
    <n v="369.14"/>
    <n v="378.86"/>
    <n v="113.01"/>
    <n v="34.04"/>
    <n v="4.62"/>
    <n v="95.44"/>
    <n v="18.45"/>
    <n v="90.38"/>
    <n v="11.61"/>
    <n v="54.21"/>
    <n v="180"/>
  </r>
  <r>
    <x v="263"/>
    <n v="4167.59"/>
    <n v="221.18"/>
    <n v="20.09"/>
    <n v="61.55"/>
    <n v="54.54"/>
    <n v="16.059999999999999"/>
    <m/>
    <n v="44.857999999999997"/>
    <n v="10.14"/>
    <n v="160.69"/>
    <n v="365.97"/>
    <n v="14.523"/>
    <n v="21.87"/>
    <n v="2.64"/>
    <n v="116.7741"/>
    <n v="85.32"/>
    <m/>
    <n v="15"/>
    <n v="88.33"/>
    <n v="199.84"/>
    <n v="249.73"/>
    <n v="129.74"/>
    <n v="57.68"/>
    <m/>
    <n v="237.04"/>
    <n v="28.228200000000001"/>
    <m/>
    <n v="213.16"/>
    <m/>
    <n v="10.26"/>
    <n v="375.48"/>
    <n v="389.91"/>
    <n v="114.72"/>
    <n v="34.6"/>
    <n v="4.67"/>
    <n v="96.82"/>
    <n v="17.62"/>
    <n v="91.36"/>
    <n v="11.74"/>
    <n v="54.96"/>
    <n v="182.41"/>
  </r>
  <r>
    <x v="264"/>
    <n v="4201.62"/>
    <n v="224.1233"/>
    <n v="19.75"/>
    <n v="62.43"/>
    <n v="54.51"/>
    <n v="16.05"/>
    <m/>
    <n v="45.258000000000003"/>
    <n v="9.99"/>
    <n v="161.24"/>
    <n v="370.89"/>
    <n v="14.8123"/>
    <n v="22.51"/>
    <n v="2.74"/>
    <n v="118.03919999999999"/>
    <n v="86.9"/>
    <m/>
    <n v="16.510000000000002"/>
    <n v="90.04"/>
    <n v="206.04"/>
    <n v="252.46"/>
    <n v="130.21"/>
    <n v="58.72"/>
    <m/>
    <n v="239.41"/>
    <n v="28.521000000000001"/>
    <m/>
    <n v="215.01"/>
    <m/>
    <n v="10.210000000000001"/>
    <n v="375.4"/>
    <n v="394.22"/>
    <n v="116.02"/>
    <n v="34.9"/>
    <n v="4.83"/>
    <n v="97.41"/>
    <n v="17.579999999999998"/>
    <n v="93.17"/>
    <n v="11.82"/>
    <n v="54.87"/>
    <n v="180.69"/>
  </r>
  <r>
    <x v="265"/>
    <n v="4232.6000000000004"/>
    <n v="209.68"/>
    <n v="18.47"/>
    <n v="62.58"/>
    <n v="54.91"/>
    <n v="16.010000000000002"/>
    <m/>
    <n v="43.61"/>
    <n v="9.9"/>
    <n v="161.22"/>
    <n v="368.68"/>
    <n v="14.2658"/>
    <n v="22.61"/>
    <n v="2.7"/>
    <n v="120.0719"/>
    <n v="86.59"/>
    <m/>
    <n v="16.37"/>
    <n v="88.61"/>
    <n v="193.82"/>
    <n v="247.18"/>
    <n v="126.85"/>
    <n v="57.09"/>
    <m/>
    <n v="228.21"/>
    <n v="27.8368"/>
    <m/>
    <n v="212.9"/>
    <m/>
    <n v="10.14"/>
    <n v="366.34"/>
    <n v="391.4"/>
    <n v="116.2"/>
    <n v="35.04"/>
    <n v="4.82"/>
    <n v="98.06"/>
    <n v="16.66"/>
    <n v="93.81"/>
    <n v="11.71"/>
    <n v="54.59"/>
    <n v="180.97"/>
  </r>
  <r>
    <x v="266"/>
    <n v="4188.43"/>
    <n v="205.73330000000001"/>
    <n v="20.21"/>
    <n v="60.59"/>
    <n v="54.32"/>
    <n v="16.329999999999998"/>
    <m/>
    <n v="44.006999999999998"/>
    <n v="9.9"/>
    <n v="158.54"/>
    <n v="359.92"/>
    <n v="14.3063"/>
    <n v="22.92"/>
    <n v="2.71"/>
    <n v="118.1995"/>
    <n v="85.73"/>
    <m/>
    <n v="15.17"/>
    <n v="87.83"/>
    <n v="201.46"/>
    <n v="246.23"/>
    <n v="125.91"/>
    <n v="56.27"/>
    <m/>
    <n v="228.01"/>
    <n v="27.864999999999998"/>
    <m/>
    <n v="213"/>
    <m/>
    <n v="10.02"/>
    <n v="367.61"/>
    <n v="383.2"/>
    <n v="114.86"/>
    <n v="35.04"/>
    <n v="4.74"/>
    <n v="97.29"/>
    <n v="16.82"/>
    <n v="94.65"/>
    <n v="11.58"/>
    <n v="54.05"/>
    <n v="180.38"/>
  </r>
  <r>
    <x v="267"/>
    <n v="4152.1000000000004"/>
    <n v="196.63"/>
    <n v="18.89"/>
    <n v="60.04"/>
    <n v="54.04"/>
    <n v="16"/>
    <m/>
    <n v="42.238"/>
    <n v="9.92"/>
    <n v="157.44999999999999"/>
    <n v="354.4"/>
    <n v="13.7585"/>
    <n v="22.14"/>
    <n v="2.66"/>
    <n v="114.2016"/>
    <n v="84.38"/>
    <m/>
    <n v="15.05"/>
    <n v="84.3"/>
    <n v="191.38"/>
    <n v="239"/>
    <n v="122.77"/>
    <n v="54.1"/>
    <m/>
    <n v="225.6"/>
    <n v="26.840399999999999"/>
    <m/>
    <n v="212.68"/>
    <m/>
    <n v="10.02"/>
    <n v="356.62"/>
    <n v="373.63"/>
    <n v="112.37"/>
    <n v="34.68"/>
    <n v="4.8600000000000003"/>
    <n v="96.2"/>
    <n v="17"/>
    <n v="92.75"/>
    <n v="11.33"/>
    <n v="52.81"/>
    <n v="179.83"/>
  </r>
  <r>
    <x v="268"/>
    <n v="4063.04"/>
    <n v="190.5633"/>
    <n v="18.37"/>
    <n v="59.3"/>
    <n v="54.51"/>
    <n v="16.059999999999999"/>
    <m/>
    <n v="43.06"/>
    <n v="9.91"/>
    <n v="161.5"/>
    <n v="358.81"/>
    <n v="13.6653"/>
    <n v="20.51"/>
    <n v="2.69"/>
    <n v="117.2886"/>
    <n v="86.38"/>
    <m/>
    <n v="14.61"/>
    <n v="85.41"/>
    <n v="188.24"/>
    <n v="243.03"/>
    <n v="124.97"/>
    <n v="55.12"/>
    <m/>
    <n v="217.07"/>
    <n v="26.454000000000001"/>
    <m/>
    <n v="214.35"/>
    <m/>
    <n v="10.08"/>
    <n v="360.02"/>
    <n v="378.11"/>
    <n v="113.5"/>
    <n v="34.840000000000003"/>
    <n v="4.9800000000000004"/>
    <n v="97.55"/>
    <n v="17.09"/>
    <n v="90.02"/>
    <n v="11.55"/>
    <n v="52.81"/>
    <n v="178.3"/>
  </r>
  <r>
    <x v="269"/>
    <n v="4112.5"/>
    <n v="196.58"/>
    <n v="20.079999999999998"/>
    <n v="60.77"/>
    <n v="54.73"/>
    <n v="16.38"/>
    <m/>
    <n v="44.161999999999999"/>
    <n v="9.94"/>
    <n v="164.01"/>
    <n v="368.77"/>
    <n v="14.243"/>
    <n v="22.94"/>
    <n v="2.79"/>
    <n v="116.7741"/>
    <n v="86.32"/>
    <m/>
    <n v="14.94"/>
    <n v="87.48"/>
    <n v="209.99"/>
    <n v="248.15"/>
    <n v="127.45"/>
    <n v="56.14"/>
    <m/>
    <n v="223.59"/>
    <n v="27.124199999999998"/>
    <m/>
    <n v="217.09"/>
    <m/>
    <n v="10.050000000000001"/>
    <n v="363.91"/>
    <n v="384"/>
    <n v="114.65"/>
    <n v="35.119999999999997"/>
    <n v="5.51"/>
    <n v="97.7"/>
    <n v="17.29"/>
    <n v="88.23"/>
    <n v="11.84"/>
    <n v="53.69"/>
    <n v="179.71"/>
  </r>
  <r>
    <x v="270"/>
    <n v="4173.8500000000004"/>
    <n v="192.2766"/>
    <n v="20.46"/>
    <n v="62.19"/>
    <n v="54.64"/>
    <n v="15.92"/>
    <m/>
    <n v="43.994"/>
    <n v="10"/>
    <n v="164.67"/>
    <n v="369.25"/>
    <n v="14.1655"/>
    <n v="23.62"/>
    <n v="2.8"/>
    <n v="117.3223"/>
    <n v="86.68"/>
    <m/>
    <n v="15.48"/>
    <n v="87.78"/>
    <n v="212.65"/>
    <n v="245.18"/>
    <n v="126.27"/>
    <n v="55.44"/>
    <m/>
    <n v="223.33"/>
    <n v="26.631599999999999"/>
    <m/>
    <n v="216.35"/>
    <m/>
    <n v="10"/>
    <n v="363.3"/>
    <n v="383.55"/>
    <n v="114.19"/>
    <n v="35.56"/>
    <n v="5.49"/>
    <n v="97.55"/>
    <n v="17.25"/>
    <n v="90.63"/>
    <n v="12.15"/>
    <n v="53.9"/>
    <n v="178.87"/>
  </r>
  <r>
    <x v="271"/>
    <n v="4163.29"/>
    <n v="192.6233"/>
    <n v="21.24"/>
    <n v="60.43"/>
    <n v="54.34"/>
    <n v="16.149999999999999"/>
    <m/>
    <n v="43.374000000000002"/>
    <n v="10.01"/>
    <n v="162.35"/>
    <n v="364.56"/>
    <n v="14.0158"/>
    <n v="23.08"/>
    <n v="2.9"/>
    <n v="114.345"/>
    <n v="85.64"/>
    <m/>
    <n v="16.8"/>
    <n v="88.09"/>
    <n v="223.53"/>
    <n v="243.08"/>
    <n v="124.85"/>
    <n v="54.99"/>
    <m/>
    <n v="220.99"/>
    <n v="26.490200000000002"/>
    <m/>
    <n v="214.64500000000001"/>
    <m/>
    <n v="9.9499999999999993"/>
    <n v="363.07"/>
    <n v="369.69"/>
    <n v="114.98"/>
    <n v="35.6"/>
    <n v="5.63"/>
    <n v="97.69"/>
    <n v="17.54"/>
    <n v="89.44"/>
    <n v="12.14"/>
    <n v="52.97"/>
    <n v="178.15"/>
  </r>
  <r>
    <x v="272"/>
    <n v="4127.83"/>
    <n v="187.82"/>
    <n v="20.67"/>
    <n v="58.98"/>
    <n v="54.17"/>
    <n v="16.53"/>
    <m/>
    <n v="44.171999999999997"/>
    <n v="9.99"/>
    <n v="161.11000000000001"/>
    <n v="358.38"/>
    <n v="14.065799999999999"/>
    <n v="23.49"/>
    <n v="3.03"/>
    <n v="115.0872"/>
    <n v="84.89"/>
    <m/>
    <n v="17.43"/>
    <n v="87.56"/>
    <n v="228.81"/>
    <n v="243.12"/>
    <n v="124.69"/>
    <n v="54.8"/>
    <m/>
    <n v="220.31"/>
    <n v="26.143799999999999"/>
    <m/>
    <n v="214.05"/>
    <m/>
    <n v="9.91"/>
    <n v="360.98"/>
    <n v="358.42"/>
    <n v="115.35"/>
    <n v="35.64"/>
    <n v="5.56"/>
    <n v="96.31"/>
    <n v="17.690000000000001"/>
    <n v="86.18"/>
    <n v="12.11"/>
    <n v="52.69"/>
    <n v="178.15"/>
  </r>
  <r>
    <x v="273"/>
    <n v="4115.68"/>
    <n v="195.5933"/>
    <n v="20.61"/>
    <n v="58.84"/>
    <n v="54.65"/>
    <n v="16.48"/>
    <m/>
    <n v="45.5"/>
    <n v="9.9600000000000009"/>
    <n v="160.83000000000001"/>
    <n v="359.78"/>
    <n v="14.612500000000001"/>
    <n v="24.7"/>
    <n v="3.32"/>
    <n v="115.239"/>
    <n v="87.75"/>
    <m/>
    <n v="18.399999999999999"/>
    <n v="89.15"/>
    <n v="230.56"/>
    <n v="246.48"/>
    <n v="127.31"/>
    <n v="55.39"/>
    <m/>
    <n v="228.68"/>
    <n v="26.835599999999999"/>
    <m/>
    <n v="216.61"/>
    <m/>
    <n v="9.94"/>
    <n v="367.7"/>
    <n v="355.22"/>
    <n v="117.36"/>
    <n v="35.799999999999997"/>
    <n v="5.61"/>
    <n v="97.42"/>
    <n v="17.899999999999999"/>
    <n v="86.58"/>
    <n v="12.49"/>
    <n v="54.63"/>
    <n v="175.9"/>
  </r>
  <r>
    <x v="274"/>
    <n v="4159.12"/>
    <n v="193.6266"/>
    <n v="20.75"/>
    <n v="58.92"/>
    <n v="54.62"/>
    <n v="16.68"/>
    <m/>
    <n v="45.124000000000002"/>
    <n v="10"/>
    <n v="162.66"/>
    <n v="366.26"/>
    <n v="14.9918"/>
    <n v="24.28"/>
    <n v="3.18"/>
    <n v="116.8669"/>
    <n v="87.18"/>
    <m/>
    <n v="18.78"/>
    <n v="90.74"/>
    <n v="233.39"/>
    <n v="245.17"/>
    <n v="125.43"/>
    <n v="55.24"/>
    <m/>
    <n v="229.14"/>
    <n v="26.6"/>
    <m/>
    <n v="213.43"/>
    <m/>
    <n v="10"/>
    <n v="367.6"/>
    <n v="359.75"/>
    <n v="117.53"/>
    <n v="35.840000000000003"/>
    <n v="5.7"/>
    <n v="97.42"/>
    <n v="18.71"/>
    <n v="85.65"/>
    <n v="13.33"/>
    <n v="57.55"/>
    <n v="174.48"/>
  </r>
  <r>
    <x v="275"/>
    <n v="4155.8599999999997"/>
    <n v="202.14660000000001"/>
    <n v="21.22"/>
    <n v="59.61"/>
    <n v="54.8"/>
    <n v="16.66"/>
    <m/>
    <n v="45.918999999999997"/>
    <n v="9.94"/>
    <n v="163.54"/>
    <n v="368.29"/>
    <n v="15.612"/>
    <n v="23.95"/>
    <n v="3.27"/>
    <n v="117.78619999999999"/>
    <n v="88.76"/>
    <m/>
    <n v="19.78"/>
    <n v="91.22"/>
    <n v="233.92"/>
    <n v="250.78"/>
    <n v="127.1"/>
    <n v="55.32"/>
    <m/>
    <n v="234.06"/>
    <n v="26.847200000000001"/>
    <m/>
    <n v="211.22"/>
    <m/>
    <n v="10"/>
    <n v="372.38"/>
    <n v="359.36"/>
    <n v="118.15"/>
    <n v="35.880000000000003"/>
    <n v="5.69"/>
    <n v="98.16"/>
    <n v="18.86"/>
    <n v="85.69"/>
    <n v="13.06"/>
    <n v="57.92"/>
    <n v="174.42"/>
  </r>
  <r>
    <x v="276"/>
    <n v="4197.05"/>
    <n v="201.5633"/>
    <n v="21.48"/>
    <n v="58.26"/>
    <n v="54.79"/>
    <n v="16.18"/>
    <m/>
    <n v="45.954000000000001"/>
    <n v="9.9"/>
    <n v="161.85"/>
    <n v="364.51"/>
    <n v="15.6478"/>
    <n v="23.2"/>
    <n v="3.3"/>
    <n v="117.4657"/>
    <n v="88.12"/>
    <m/>
    <n v="20.18"/>
    <n v="91.01"/>
    <n v="229.96"/>
    <n v="251.72"/>
    <n v="126.9"/>
    <n v="55.58"/>
    <m/>
    <n v="236.76"/>
    <n v="26.922599999999999"/>
    <m/>
    <n v="208.76"/>
    <m/>
    <n v="9.9700000000000006"/>
    <n v="367.22"/>
    <n v="360.69"/>
    <n v="118.18"/>
    <n v="36.200000000000003"/>
    <n v="5.4"/>
    <n v="97.52"/>
    <n v="18.690000000000001"/>
    <n v="84.08"/>
    <n v="12.81"/>
    <n v="57.28"/>
    <n v="178.75"/>
  </r>
  <r>
    <x v="277"/>
    <n v="4188.13"/>
    <n v="206.3766"/>
    <n v="22.12"/>
    <n v="58.94"/>
    <n v="55.03"/>
    <n v="16.23"/>
    <m/>
    <n v="46.048999999999999"/>
    <n v="9.9"/>
    <n v="161.83000000000001"/>
    <n v="367.4"/>
    <n v="15.7"/>
    <n v="23.87"/>
    <n v="3.3"/>
    <n v="118.49469999999999"/>
    <n v="88.22"/>
    <m/>
    <n v="19.899999999999999"/>
    <n v="92.12"/>
    <n v="235.25"/>
    <n v="251.49"/>
    <n v="126.85"/>
    <n v="55.53"/>
    <m/>
    <n v="238.39"/>
    <n v="26.9162"/>
    <m/>
    <n v="206.8"/>
    <m/>
    <n v="10"/>
    <n v="362.65"/>
    <n v="357.74"/>
    <n v="117.51"/>
    <n v="36.14"/>
    <n v="5.59"/>
    <n v="97.31"/>
    <n v="19.2"/>
    <n v="84.8"/>
    <n v="13.9"/>
    <n v="56.88"/>
    <n v="176.55500000000001"/>
  </r>
  <r>
    <x v="278"/>
    <n v="4195.99"/>
    <n v="210.2833"/>
    <n v="22.7"/>
    <n v="58.56"/>
    <n v="55.49"/>
    <n v="16.059999999999999"/>
    <m/>
    <n v="46.768000000000001"/>
    <n v="9.91"/>
    <n v="164.35"/>
    <n v="371.37"/>
    <n v="15.488"/>
    <n v="24.54"/>
    <n v="3.59"/>
    <n v="118.55370000000001"/>
    <n v="87.59"/>
    <m/>
    <n v="19.79"/>
    <n v="92.15"/>
    <n v="245.15"/>
    <n v="249.31"/>
    <n v="125.28"/>
    <n v="55.7"/>
    <m/>
    <n v="240.26"/>
    <n v="27.312000000000001"/>
    <m/>
    <n v="207.31"/>
    <m/>
    <n v="9.93"/>
    <n v="362"/>
    <n v="362.21"/>
    <n v="116.86"/>
    <n v="36.159999999999997"/>
    <n v="5.58"/>
    <n v="96.68"/>
    <n v="19.02"/>
    <n v="87.74"/>
    <n v="14.88"/>
    <n v="56.67"/>
    <n v="175.39"/>
  </r>
  <r>
    <x v="279"/>
    <n v="4200.88"/>
    <n v="208.4066"/>
    <n v="22.95"/>
    <n v="58.37"/>
    <n v="55.29"/>
    <n v="16.170000000000002"/>
    <m/>
    <n v="47.232999999999997"/>
    <n v="9.98"/>
    <n v="164.24"/>
    <n v="372.02"/>
    <n v="16.244499999999999"/>
    <n v="25.24"/>
    <n v="3.58"/>
    <n v="119.83580000000001"/>
    <n v="87.78"/>
    <m/>
    <n v="20.149999999999999"/>
    <n v="92.67"/>
    <n v="238.03"/>
    <n v="249.68"/>
    <n v="124.61"/>
    <n v="55.69"/>
    <m/>
    <n v="241.57"/>
    <n v="27.439599999999999"/>
    <m/>
    <n v="208.63"/>
    <m/>
    <n v="9.98"/>
    <n v="360.58"/>
    <n v="361.1"/>
    <n v="117.84"/>
    <n v="36.26"/>
    <n v="5.53"/>
    <n v="96.43"/>
    <n v="18.34"/>
    <n v="87.43"/>
    <n v="14.53"/>
    <n v="55.84"/>
    <n v="171.96"/>
  </r>
  <r>
    <x v="280"/>
    <n v="4204.1099999999997"/>
    <n v="207.9666"/>
    <n v="23.06"/>
    <n v="60.46"/>
    <n v="55.28"/>
    <n v="16.45"/>
    <m/>
    <n v="46.831000000000003"/>
    <n v="10.039999999999999"/>
    <n v="166.05"/>
    <n v="382.44"/>
    <n v="16.264500000000002"/>
    <n v="25.3"/>
    <n v="3.84"/>
    <n v="120.0466"/>
    <n v="89.66"/>
    <m/>
    <n v="22.65"/>
    <n v="92.42"/>
    <n v="240.81"/>
    <n v="247.4"/>
    <n v="124.28"/>
    <n v="55.73"/>
    <m/>
    <n v="241.73"/>
    <n v="27.2226"/>
    <m/>
    <n v="209.67"/>
    <m/>
    <n v="9.98"/>
    <n v="359.79"/>
    <n v="364.61"/>
    <n v="119.83"/>
    <n v="36.200000000000003"/>
    <n v="5.53"/>
    <n v="96.78"/>
    <n v="18.559999999999999"/>
    <n v="90.8"/>
    <n v="14.81"/>
    <n v="55.66"/>
    <n v="175.35"/>
  </r>
  <r>
    <x v="281"/>
    <n v="4202.04"/>
    <n v="201.70660000000001"/>
    <n v="24.45"/>
    <n v="60.94"/>
    <n v="55.5"/>
    <n v="16.75"/>
    <m/>
    <n v="47.372999999999998"/>
    <n v="10.07"/>
    <n v="166.06"/>
    <n v="383.44"/>
    <n v="16.778300000000002"/>
    <n v="25.54"/>
    <n v="3.93"/>
    <n v="119.26220000000001"/>
    <n v="90.01"/>
    <m/>
    <n v="23.21"/>
    <n v="92.23"/>
    <n v="243.18"/>
    <n v="247.3"/>
    <n v="125.06"/>
    <n v="55"/>
    <m/>
    <n v="239.73"/>
    <n v="27.247800000000002"/>
    <m/>
    <n v="210.38"/>
    <m/>
    <n v="10"/>
    <n v="366.85"/>
    <n v="356.71"/>
    <n v="121.74"/>
    <n v="36.369999999999997"/>
    <n v="5.56"/>
    <n v="96.81"/>
    <n v="18.14"/>
    <n v="90.22"/>
    <n v="14.91"/>
    <n v="56.01"/>
    <n v="176.82"/>
  </r>
  <r>
    <x v="282"/>
    <n v="4208.12"/>
    <n v="190.94659999999999"/>
    <n v="23.63"/>
    <n v="61.18"/>
    <n v="55.64"/>
    <n v="17.37"/>
    <m/>
    <n v="46.48"/>
    <n v="10.09"/>
    <n v="166.17"/>
    <n v="388.72"/>
    <n v="16.969799999999999"/>
    <n v="25.69"/>
    <n v="4.05"/>
    <n v="119.5321"/>
    <n v="88.8"/>
    <m/>
    <n v="22.68"/>
    <n v="92.32"/>
    <n v="238.43"/>
    <n v="245.71"/>
    <n v="123.54"/>
    <n v="55.59"/>
    <m/>
    <n v="232.19"/>
    <n v="26.660799999999998"/>
    <m/>
    <n v="211.15"/>
    <m/>
    <n v="10.050000000000001"/>
    <n v="361.82"/>
    <n v="358.91"/>
    <n v="121.87"/>
    <n v="35.64"/>
    <n v="5.5"/>
    <n v="97.37"/>
    <n v="18.510000000000002"/>
    <n v="88.51"/>
    <n v="15.99"/>
    <n v="56.77"/>
    <n v="173.51"/>
  </r>
  <r>
    <x v="283"/>
    <n v="4192.8500000000004"/>
    <n v="199.6833"/>
    <n v="24.03"/>
    <n v="61.45"/>
    <n v="56.24"/>
    <n v="17.399999999999999"/>
    <m/>
    <n v="47.5"/>
    <n v="10.15"/>
    <n v="166.44"/>
    <n v="391.45"/>
    <n v="17.578299999999999"/>
    <n v="25.7"/>
    <n v="4.0199999999999996"/>
    <n v="120.9491"/>
    <n v="87.97"/>
    <m/>
    <n v="20.82"/>
    <n v="93.2"/>
    <n v="242.56"/>
    <n v="250.79"/>
    <n v="125.89"/>
    <n v="55.4"/>
    <m/>
    <n v="236.17"/>
    <n v="26.526800000000001"/>
    <m/>
    <n v="209.93"/>
    <m/>
    <n v="10.1"/>
    <n v="366.02"/>
    <n v="356.64"/>
    <n v="122.39"/>
    <n v="36.04"/>
    <n v="5.48"/>
    <n v="97.9"/>
    <n v="18.87"/>
    <n v="89.75"/>
    <n v="15.97"/>
    <n v="56.83"/>
    <n v="174.12"/>
  </r>
  <r>
    <x v="284"/>
    <n v="4229.8900000000003"/>
    <n v="201.71"/>
    <n v="24.46"/>
    <n v="61.05"/>
    <n v="56.04"/>
    <n v="17.61"/>
    <m/>
    <n v="46.378"/>
    <n v="10.07"/>
    <n v="165.66"/>
    <n v="388.16"/>
    <n v="17.619"/>
    <n v="29.25"/>
    <n v="4.05"/>
    <n v="119.4984"/>
    <n v="87.74"/>
    <m/>
    <n v="21.21"/>
    <n v="94.4"/>
    <n v="250.57"/>
    <n v="253.81"/>
    <n v="125.9"/>
    <n v="54.13"/>
    <m/>
    <n v="242.66"/>
    <n v="26.465199999999999"/>
    <m/>
    <n v="209.16"/>
    <m/>
    <n v="10.24"/>
    <n v="364.08"/>
    <n v="355.43"/>
    <n v="122.68"/>
    <n v="36.19"/>
    <n v="5.75"/>
    <n v="98.56"/>
    <n v="20.9"/>
    <n v="88.12"/>
    <n v="15.88"/>
    <n v="56.29"/>
    <n v="177.58"/>
  </r>
  <r>
    <x v="285"/>
    <n v="4226.5200000000004"/>
    <n v="201.19659999999999"/>
    <n v="24.38"/>
    <n v="62.13"/>
    <n v="55.65"/>
    <n v="18.149999999999999"/>
    <m/>
    <n v="46.353000000000002"/>
    <n v="10.47"/>
    <n v="165"/>
    <n v="384.7"/>
    <n v="17.457000000000001"/>
    <n v="28.68"/>
    <n v="4.0999999999999996"/>
    <n v="120.2912"/>
    <n v="89.41"/>
    <m/>
    <n v="23.89"/>
    <n v="94.61"/>
    <n v="250.32"/>
    <n v="252.57"/>
    <n v="126.74"/>
    <n v="55.3"/>
    <m/>
    <n v="242.51"/>
    <n v="26.732800000000001"/>
    <m/>
    <n v="211.13"/>
    <m/>
    <n v="10.44"/>
    <n v="365.26"/>
    <n v="356.58"/>
    <n v="123.66"/>
    <n v="36.07"/>
    <n v="5.62"/>
    <n v="96.4"/>
    <n v="20.82"/>
    <n v="88.61"/>
    <n v="15.63"/>
    <n v="58.15"/>
    <n v="178.22"/>
  </r>
  <r>
    <x v="286"/>
    <n v="4227.26"/>
    <n v="199.5933"/>
    <n v="24.17"/>
    <n v="62.65"/>
    <n v="55.48"/>
    <n v="18.28"/>
    <m/>
    <n v="46.393000000000001"/>
    <n v="10.63"/>
    <n v="162.94"/>
    <n v="382.78"/>
    <n v="17.3583"/>
    <n v="28.39"/>
    <n v="3.95"/>
    <n v="119.3634"/>
    <n v="89.04"/>
    <m/>
    <n v="22.71"/>
    <n v="94.2"/>
    <n v="247.01"/>
    <n v="253.59"/>
    <n v="127.13"/>
    <n v="55.28"/>
    <m/>
    <n v="237.7"/>
    <n v="26.571400000000001"/>
    <m/>
    <n v="213.56"/>
    <m/>
    <n v="10.6"/>
    <n v="363.33"/>
    <n v="349.53"/>
    <n v="123.61"/>
    <n v="36.01"/>
    <n v="5.66"/>
    <n v="96.75"/>
    <n v="21"/>
    <n v="86.87"/>
    <n v="15.48"/>
    <n v="64.48"/>
    <n v="176.76"/>
  </r>
  <r>
    <x v="287"/>
    <n v="4219.55"/>
    <n v="203.3733"/>
    <n v="24.14"/>
    <n v="62.75"/>
    <n v="55.91"/>
    <n v="18.170000000000002"/>
    <m/>
    <n v="46.866999999999997"/>
    <n v="10.52"/>
    <n v="160.4"/>
    <n v="373.94"/>
    <n v="17.425000000000001"/>
    <n v="26.29"/>
    <n v="3.84"/>
    <n v="119.14409999999999"/>
    <n v="88.02"/>
    <m/>
    <n v="23.02"/>
    <n v="93.66"/>
    <n v="248.8"/>
    <n v="257.24"/>
    <n v="126.11"/>
    <n v="56.02"/>
    <m/>
    <n v="247.19"/>
    <n v="26.893799999999999"/>
    <m/>
    <n v="216.77"/>
    <m/>
    <n v="10.55"/>
    <n v="364.3"/>
    <n v="341.44"/>
    <n v="126.28"/>
    <n v="36.159999999999997"/>
    <n v="5.76"/>
    <n v="97.55"/>
    <n v="21.37"/>
    <n v="86.9"/>
    <n v="15.11"/>
    <n v="64.88"/>
    <n v="173.16"/>
  </r>
  <r>
    <x v="288"/>
    <n v="4239.18"/>
    <n v="203.29660000000001"/>
    <n v="24.67"/>
    <n v="62.17"/>
    <n v="56.16"/>
    <n v="18.63"/>
    <m/>
    <n v="47.07"/>
    <n v="10.47"/>
    <n v="160.29"/>
    <n v="378.05"/>
    <n v="17.825299999999999"/>
    <n v="25.24"/>
    <n v="3.77"/>
    <n v="118.2079"/>
    <n v="88.71"/>
    <m/>
    <n v="22.4"/>
    <n v="95.41"/>
    <n v="240.6"/>
    <n v="257.89"/>
    <n v="127.35"/>
    <n v="56.5"/>
    <m/>
    <n v="243.66"/>
    <n v="27.335999999999999"/>
    <m/>
    <n v="193.02"/>
    <m/>
    <n v="10.57"/>
    <n v="365.5"/>
    <n v="341.57"/>
    <n v="124.71"/>
    <n v="35.76"/>
    <n v="5.74"/>
    <n v="98.84"/>
    <n v="21.01"/>
    <n v="87.48"/>
    <n v="15.28"/>
    <n v="62.55"/>
    <n v="173.54"/>
  </r>
  <r>
    <x v="289"/>
    <n v="4247.4399999999996"/>
    <n v="205.89660000000001"/>
    <n v="25"/>
    <n v="62.07"/>
    <n v="55.55"/>
    <n v="18.39"/>
    <m/>
    <n v="47.582999999999998"/>
    <n v="10.220000000000001"/>
    <n v="157.57"/>
    <n v="372.92"/>
    <n v="18.018799999999999"/>
    <n v="25"/>
    <n v="3.93"/>
    <n v="116.8669"/>
    <n v="87.7"/>
    <m/>
    <n v="21.82"/>
    <n v="95.61"/>
    <n v="244.2"/>
    <n v="259.89"/>
    <n v="130.47999999999999"/>
    <n v="55.29"/>
    <m/>
    <n v="251.51"/>
    <n v="27.826599999999999"/>
    <m/>
    <n v="194.8"/>
    <m/>
    <n v="10.52"/>
    <n v="366.52"/>
    <n v="335.54"/>
    <n v="126.16"/>
    <n v="35.549999999999997"/>
    <n v="5.81"/>
    <n v="100.5"/>
    <n v="20.53"/>
    <n v="86.97"/>
    <n v="14.87"/>
    <n v="63.44"/>
    <n v="174.73"/>
  </r>
  <r>
    <x v="290"/>
    <n v="4255.1499999999996"/>
    <n v="199.78659999999999"/>
    <n v="24.41"/>
    <n v="64.33"/>
    <n v="55.41"/>
    <n v="18.41"/>
    <m/>
    <n v="47.073999999999998"/>
    <n v="10.35"/>
    <n v="155.18"/>
    <n v="371.3"/>
    <n v="17.788499999999999"/>
    <n v="24.36"/>
    <n v="3.88"/>
    <n v="116.93429999999999"/>
    <n v="89.11"/>
    <m/>
    <n v="20.8"/>
    <n v="97.32"/>
    <n v="241.41"/>
    <n v="258.36"/>
    <n v="129.63999999999999"/>
    <n v="55.69"/>
    <m/>
    <n v="242.76"/>
    <n v="27.412800000000001"/>
    <m/>
    <n v="188.97"/>
    <m/>
    <n v="10.45"/>
    <n v="368.12"/>
    <n v="338.1"/>
    <n v="123.14"/>
    <n v="35.409999999999997"/>
    <n v="5.68"/>
    <n v="100.46"/>
    <n v="20.63"/>
    <n v="86.42"/>
    <n v="15"/>
    <n v="61.69"/>
    <n v="174.99"/>
  </r>
  <r>
    <x v="291"/>
    <n v="4246.59"/>
    <n v="201.6233"/>
    <n v="24.8"/>
    <n v="64.099999999999994"/>
    <n v="54.67"/>
    <n v="18.14"/>
    <m/>
    <n v="46.575000000000003"/>
    <n v="10.27"/>
    <n v="156.27000000000001"/>
    <n v="371"/>
    <n v="17.810300000000002"/>
    <n v="24.46"/>
    <n v="3.88"/>
    <n v="116.20050000000001"/>
    <n v="87.79"/>
    <m/>
    <n v="21.83"/>
    <n v="98.48"/>
    <n v="238.84"/>
    <n v="257.38"/>
    <n v="130.15"/>
    <n v="57.03"/>
    <m/>
    <n v="242.78"/>
    <n v="27.6676"/>
    <m/>
    <n v="187.49"/>
    <m/>
    <n v="10.43"/>
    <n v="363.82"/>
    <n v="336.56"/>
    <n v="121.42"/>
    <n v="34.82"/>
    <n v="5.77"/>
    <n v="99.92"/>
    <n v="20.62"/>
    <n v="84.66"/>
    <n v="15.02"/>
    <n v="59.73"/>
    <n v="174.58"/>
  </r>
  <r>
    <x v="292"/>
    <n v="4223.7"/>
    <n v="205.5333"/>
    <n v="25.45"/>
    <n v="61.99"/>
    <n v="54.95"/>
    <n v="18.149999999999999"/>
    <m/>
    <n v="47.116999999999997"/>
    <n v="10.34"/>
    <n v="151.76"/>
    <n v="361.5"/>
    <n v="18.657299999999999"/>
    <n v="24.35"/>
    <n v="3.77"/>
    <n v="112.8605"/>
    <n v="87.33"/>
    <m/>
    <n v="22.7"/>
    <n v="97.13"/>
    <n v="245.53"/>
    <n v="260.89999999999998"/>
    <n v="131.79"/>
    <n v="57.14"/>
    <m/>
    <n v="247.11"/>
    <n v="27.884599999999999"/>
    <m/>
    <n v="188.36"/>
    <m/>
    <n v="10.31"/>
    <n v="367.29"/>
    <n v="328.38"/>
    <n v="122.61"/>
    <n v="33.75"/>
    <n v="5.73"/>
    <n v="100"/>
    <n v="20.73"/>
    <n v="83.02"/>
    <n v="14.77"/>
    <n v="58.78"/>
    <n v="168.59"/>
  </r>
  <r>
    <x v="293"/>
    <n v="4221.8599999999997"/>
    <n v="207.77"/>
    <n v="25.37"/>
    <n v="60.4"/>
    <n v="53.77"/>
    <n v="17.47"/>
    <m/>
    <n v="46.35"/>
    <n v="10.4"/>
    <n v="147.91999999999999"/>
    <n v="348.83"/>
    <n v="18.6387"/>
    <n v="23.86"/>
    <n v="3.74"/>
    <n v="109.3771"/>
    <n v="86.36"/>
    <m/>
    <n v="23.04"/>
    <n v="96.38"/>
    <n v="249.4"/>
    <n v="259.43"/>
    <n v="130.46"/>
    <n v="56.39"/>
    <m/>
    <n v="247.64"/>
    <n v="27.992599999999999"/>
    <m/>
    <n v="187.85"/>
    <m/>
    <n v="10.29"/>
    <n v="367.42"/>
    <n v="328.97"/>
    <n v="119.57"/>
    <n v="33.56"/>
    <n v="5.73"/>
    <n v="99.5"/>
    <n v="20.56"/>
    <n v="81.040000000000006"/>
    <n v="14.52"/>
    <n v="57.83"/>
    <n v="167.08"/>
  </r>
  <r>
    <x v="294"/>
    <n v="4166.45"/>
    <n v="206.94329999999999"/>
    <n v="25.42"/>
    <n v="62.59"/>
    <n v="54.36"/>
    <n v="17.920000000000002"/>
    <m/>
    <n v="46.460999999999999"/>
    <n v="10.41"/>
    <n v="150.43"/>
    <n v="357.54"/>
    <n v="18.427299999999999"/>
    <n v="23.4"/>
    <n v="3.7"/>
    <n v="112.02549999999999"/>
    <n v="89"/>
    <m/>
    <n v="22.51"/>
    <n v="98.31"/>
    <n v="248.29"/>
    <n v="262.63"/>
    <n v="132.30000000000001"/>
    <n v="57.9"/>
    <m/>
    <n v="245.6"/>
    <n v="28.532"/>
    <m/>
    <n v="187.7"/>
    <m/>
    <n v="10.16"/>
    <n v="373.09"/>
    <n v="337.88"/>
    <n v="122.59"/>
    <n v="33.97"/>
    <n v="5.8"/>
    <n v="100.16"/>
    <n v="21.43"/>
    <n v="82.09"/>
    <n v="14.78"/>
    <n v="57.78"/>
    <n v="169.51"/>
  </r>
  <r>
    <x v="295"/>
    <n v="4224.79"/>
    <n v="207.9033"/>
    <n v="25.4"/>
    <n v="63.79"/>
    <n v="54.56"/>
    <n v="17.88"/>
    <m/>
    <n v="46.445"/>
    <n v="10.35"/>
    <n v="150.21"/>
    <n v="357.53"/>
    <n v="18.886800000000001"/>
    <n v="23.56"/>
    <n v="3.73"/>
    <n v="111.9665"/>
    <n v="88.36"/>
    <m/>
    <n v="21.2"/>
    <n v="98.41"/>
    <n v="249.29"/>
    <n v="265.51"/>
    <n v="133.97999999999999"/>
    <n v="58.56"/>
    <m/>
    <n v="253.64"/>
    <n v="28.9528"/>
    <m/>
    <n v="188.87"/>
    <m/>
    <n v="10.1"/>
    <n v="378.04"/>
    <n v="342.1"/>
    <n v="121.98"/>
    <n v="33.83"/>
    <n v="5.77"/>
    <n v="100"/>
    <n v="21.48"/>
    <n v="83.11"/>
    <n v="14.91"/>
    <n v="59.16"/>
    <n v="169.8"/>
  </r>
  <r>
    <x v="296"/>
    <n v="4246.4399999999996"/>
    <n v="218.85659999999999"/>
    <n v="26.27"/>
    <n v="64.260000000000005"/>
    <n v="54.12"/>
    <n v="17.75"/>
    <m/>
    <n v="46.665999999999997"/>
    <n v="10.31"/>
    <n v="151.12"/>
    <n v="361.05"/>
    <n v="19.057300000000001"/>
    <n v="23.35"/>
    <n v="3.74"/>
    <n v="111.258"/>
    <n v="86.57"/>
    <m/>
    <n v="21.4"/>
    <n v="99.58"/>
    <n v="249"/>
    <n v="265.27499999999998"/>
    <n v="133.69999999999999"/>
    <n v="59.36"/>
    <m/>
    <n v="256.7"/>
    <n v="29.107399999999998"/>
    <m/>
    <n v="187.52"/>
    <m/>
    <n v="10.11"/>
    <n v="375.14"/>
    <n v="347.75"/>
    <n v="121.12"/>
    <n v="33.799999999999997"/>
    <n v="5.79"/>
    <n v="100.05"/>
    <n v="21.27"/>
    <n v="83.72"/>
    <n v="15.42"/>
    <n v="58.6"/>
    <n v="170.98"/>
  </r>
  <r>
    <x v="297"/>
    <n v="4241.84"/>
    <n v="226.60659999999999"/>
    <n v="26.53"/>
    <n v="64.52"/>
    <n v="54.39"/>
    <n v="18.25"/>
    <m/>
    <n v="47.006"/>
    <n v="10.29"/>
    <n v="152.51"/>
    <n v="368.75"/>
    <n v="19.205500000000001"/>
    <n v="23.26"/>
    <n v="3.8"/>
    <n v="114.06659999999999"/>
    <n v="87.72"/>
    <m/>
    <n v="20.87"/>
    <n v="99.62"/>
    <n v="251.25"/>
    <n v="266.69"/>
    <n v="133.41"/>
    <n v="60.13"/>
    <m/>
    <n v="264.16000000000003"/>
    <n v="29.784400000000002"/>
    <m/>
    <n v="191.94"/>
    <m/>
    <n v="10.3"/>
    <n v="374.75"/>
    <n v="350.62"/>
    <n v="121.27"/>
    <n v="33.770000000000003"/>
    <n v="5.9"/>
    <n v="99.03"/>
    <n v="21.42"/>
    <n v="84.82"/>
    <n v="15.26"/>
    <n v="58.79"/>
    <n v="168.64"/>
  </r>
  <r>
    <x v="298"/>
    <n v="4266.49"/>
    <n v="223.95660000000001"/>
    <n v="26.78"/>
    <n v="64.66"/>
    <n v="54.32"/>
    <n v="18.39"/>
    <m/>
    <n v="46.22"/>
    <n v="10.51"/>
    <n v="154.05000000000001"/>
    <n v="368.77"/>
    <n v="19.030999999999999"/>
    <n v="22.24"/>
    <n v="3.86"/>
    <n v="115.4161"/>
    <n v="87.23"/>
    <m/>
    <n v="18.5"/>
    <n v="98.55"/>
    <n v="247.09"/>
    <n v="265.02"/>
    <n v="133.11000000000001"/>
    <n v="60.76"/>
    <m/>
    <n v="266.38"/>
    <n v="30.375"/>
    <m/>
    <n v="194.34"/>
    <m/>
    <n v="10.39"/>
    <n v="379.61"/>
    <n v="349.99"/>
    <n v="122"/>
    <n v="33.880000000000003"/>
    <n v="6.05"/>
    <n v="99.04"/>
    <n v="22.45"/>
    <n v="85.02"/>
    <n v="15.19"/>
    <n v="59.94"/>
    <n v="172.34"/>
  </r>
  <r>
    <x v="299"/>
    <n v="4280.7"/>
    <n v="229.57329999999999"/>
    <n v="27.38"/>
    <n v="63.01"/>
    <n v="54.26"/>
    <n v="18.809999999999999"/>
    <m/>
    <n v="47.28"/>
    <n v="10.95"/>
    <n v="154.33000000000001"/>
    <n v="368.71"/>
    <n v="19.984999999999999"/>
    <n v="22.42"/>
    <n v="4"/>
    <n v="112.93640000000001"/>
    <n v="86.72"/>
    <m/>
    <n v="19.260000000000002"/>
    <n v="99.25"/>
    <n v="247.67"/>
    <n v="268.72000000000003"/>
    <n v="134.78"/>
    <n v="60.52"/>
    <m/>
    <n v="271.56"/>
    <n v="30.156199999999998"/>
    <m/>
    <n v="197.82"/>
    <m/>
    <n v="10.49"/>
    <n v="367.68"/>
    <n v="349.89"/>
    <n v="121.62"/>
    <n v="33.880000000000003"/>
    <n v="5.94"/>
    <n v="98.67"/>
    <n v="21.9"/>
    <n v="84.46"/>
    <n v="14.96"/>
    <n v="59.01"/>
    <n v="174.45"/>
  </r>
  <r>
    <x v="300"/>
    <n v="4290.6099999999997"/>
    <n v="226.92"/>
    <n v="26.63"/>
    <n v="62.62"/>
    <n v="53.86"/>
    <n v="18.39"/>
    <m/>
    <n v="47.715000000000003"/>
    <n v="10.9"/>
    <n v="154.13999999999999"/>
    <n v="372.62"/>
    <n v="20.026800000000001"/>
    <n v="21.9"/>
    <n v="4.1100000000000003"/>
    <n v="111.17359999999999"/>
    <n v="85.99"/>
    <m/>
    <n v="18.87"/>
    <n v="98.95"/>
    <n v="245.8"/>
    <n v="271.39999999999998"/>
    <n v="136.33000000000001"/>
    <n v="60.38"/>
    <m/>
    <n v="272.86"/>
    <n v="30.685600000000001"/>
    <m/>
    <n v="196.78"/>
    <m/>
    <n v="10.55"/>
    <n v="368"/>
    <n v="348.93"/>
    <n v="121.45"/>
    <n v="33.53"/>
    <n v="5.78"/>
    <n v="97.94"/>
    <n v="21.99"/>
    <n v="84.61"/>
    <n v="15.01"/>
    <n v="57.96"/>
    <n v="169.84"/>
  </r>
  <r>
    <x v="301"/>
    <n v="4291.8"/>
    <n v="226.56659999999999"/>
    <n v="26.36"/>
    <n v="63.08"/>
    <n v="54.11"/>
    <n v="18.55"/>
    <m/>
    <n v="47.683999999999997"/>
    <n v="10.89"/>
    <n v="155.54"/>
    <n v="379.53"/>
    <n v="20.002500000000001"/>
    <n v="21.5"/>
    <n v="4.0999999999999996"/>
    <n v="112.5316"/>
    <n v="85.73"/>
    <m/>
    <n v="19.170000000000002"/>
    <n v="97.14"/>
    <n v="241.8"/>
    <n v="270.89999999999998"/>
    <n v="136.96"/>
    <n v="59.24"/>
    <m/>
    <n v="275.58999999999997"/>
    <n v="31.006799999999998"/>
    <m/>
    <n v="201.63"/>
    <m/>
    <n v="10.69"/>
    <n v="365.09"/>
    <n v="352.71"/>
    <n v="119.53"/>
    <n v="33.71"/>
    <n v="5.75"/>
    <n v="99.11"/>
    <n v="21.87"/>
    <n v="83.89"/>
    <n v="14.86"/>
    <n v="57.89"/>
    <n v="170.53"/>
  </r>
  <r>
    <x v="302"/>
    <n v="4297.5"/>
    <n v="225.97329999999999"/>
    <n v="24.72"/>
    <n v="63.26"/>
    <n v="53.96"/>
    <n v="18.88"/>
    <m/>
    <n v="46.963999999999999"/>
    <n v="10.96"/>
    <n v="157.08000000000001"/>
    <n v="374.99"/>
    <n v="20.212"/>
    <n v="21.25"/>
    <n v="4.0999999999999996"/>
    <n v="113.2822"/>
    <n v="87.18"/>
    <m/>
    <n v="18.25"/>
    <n v="97.11"/>
    <n v="236.75"/>
    <n v="271.60000000000002"/>
    <n v="137.27000000000001"/>
    <n v="59.75"/>
    <m/>
    <n v="268.63"/>
    <n v="30.764600000000002"/>
    <m/>
    <n v="202.21"/>
    <m/>
    <n v="10.7"/>
    <n v="370.71"/>
    <n v="354.29"/>
    <n v="119.98"/>
    <n v="33.81"/>
    <n v="5.79"/>
    <n v="99.89"/>
    <n v="21.9"/>
    <n v="82.72"/>
    <n v="14.91"/>
    <n v="58.36"/>
    <n v="169.15"/>
  </r>
  <r>
    <x v="303"/>
    <n v="4319.9399999999996"/>
    <n v="226.3"/>
    <n v="24.44"/>
    <n v="63.17"/>
    <n v="54.18"/>
    <n v="19.04"/>
    <m/>
    <n v="46.817"/>
    <n v="11.39"/>
    <n v="156.03"/>
    <n v="374.16"/>
    <n v="20.486999999999998"/>
    <n v="21.18"/>
    <n v="4.03"/>
    <n v="111.9496"/>
    <n v="85.92"/>
    <m/>
    <n v="18.079999999999998"/>
    <n v="97.65"/>
    <n v="237.24"/>
    <n v="277.64999999999998"/>
    <n v="139.96"/>
    <n v="59.79"/>
    <m/>
    <n v="267.83"/>
    <n v="31.327400000000001"/>
    <m/>
    <n v="200.54"/>
    <m/>
    <n v="10.48"/>
    <n v="375.03"/>
    <n v="352.5"/>
    <n v="121.03"/>
    <n v="34.04"/>
    <n v="5.65"/>
    <n v="100.3"/>
    <n v="21.89"/>
    <n v="83.63"/>
    <n v="14.93"/>
    <n v="57.76"/>
    <n v="170.31"/>
  </r>
  <r>
    <x v="304"/>
    <n v="4352.34"/>
    <n v="219.86"/>
    <n v="24.68"/>
    <n v="61.37"/>
    <n v="53.88"/>
    <n v="18.34"/>
    <m/>
    <n v="47.328000000000003"/>
    <n v="10.92"/>
    <n v="153.41"/>
    <n v="369.86"/>
    <n v="20.698499999999999"/>
    <n v="20.78"/>
    <n v="3.87"/>
    <n v="111.1146"/>
    <n v="84.94"/>
    <m/>
    <n v="17.350000000000001"/>
    <n v="97.54"/>
    <n v="239.05"/>
    <n v="277.66000000000003"/>
    <n v="142.02000000000001"/>
    <n v="59.93"/>
    <m/>
    <n v="263.52"/>
    <n v="31.328199999999999"/>
    <m/>
    <n v="200.05"/>
    <m/>
    <n v="10.53"/>
    <n v="376.12"/>
    <n v="349.45"/>
    <n v="122.54"/>
    <n v="34.22"/>
    <n v="5.49"/>
    <n v="98.65"/>
    <n v="22.01"/>
    <n v="82.44"/>
    <n v="14.5"/>
    <n v="56.47"/>
    <n v="171.81"/>
  </r>
  <r>
    <x v="305"/>
    <n v="4343.54"/>
    <n v="214.88329999999999"/>
    <n v="22.89"/>
    <n v="60.41"/>
    <n v="54.32"/>
    <n v="19.39"/>
    <m/>
    <n v="46.954000000000001"/>
    <n v="11.1"/>
    <n v="153.59"/>
    <n v="367.67"/>
    <n v="20.3718"/>
    <n v="20.440000000000001"/>
    <n v="3.89"/>
    <n v="112.6581"/>
    <n v="85.14"/>
    <m/>
    <n v="16.940000000000001"/>
    <n v="98.88"/>
    <n v="248.75"/>
    <n v="279.93"/>
    <n v="144.57"/>
    <n v="59.37"/>
    <m/>
    <n v="259.04000000000002"/>
    <n v="31.6798"/>
    <m/>
    <n v="198.99"/>
    <m/>
    <n v="10.44"/>
    <n v="373.92"/>
    <n v="351.88"/>
    <n v="123.29"/>
    <n v="34.340000000000003"/>
    <n v="5.37"/>
    <n v="98.79"/>
    <n v="22.25"/>
    <n v="84.33"/>
    <n v="14.23"/>
    <n v="56.3"/>
    <n v="159.28"/>
  </r>
  <r>
    <x v="306"/>
    <n v="4358.13"/>
    <n v="217.60329999999999"/>
    <n v="23.08"/>
    <n v="60.14"/>
    <n v="54.13"/>
    <n v="18.75"/>
    <m/>
    <n v="47.05"/>
    <n v="11.13"/>
    <n v="150.94"/>
    <n v="358.94"/>
    <n v="19.902799999999999"/>
    <n v="19.77"/>
    <n v="3.77"/>
    <n v="111.5869"/>
    <n v="84.25"/>
    <m/>
    <n v="16.62"/>
    <n v="98.26"/>
    <n v="250.3"/>
    <n v="277.42"/>
    <n v="143.24"/>
    <n v="58.03"/>
    <m/>
    <n v="256.14999999999998"/>
    <n v="31.521000000000001"/>
    <m/>
    <n v="197.74"/>
    <m/>
    <n v="10.42"/>
    <n v="370.19"/>
    <n v="343.58"/>
    <n v="123.11"/>
    <n v="34.33"/>
    <n v="5.48"/>
    <n v="98.37"/>
    <n v="21.66"/>
    <n v="82.48"/>
    <n v="14.06"/>
    <n v="55.72"/>
    <n v="155.19999999999999"/>
  </r>
  <r>
    <x v="307"/>
    <n v="4320.82"/>
    <n v="218.98330000000001"/>
    <n v="23.29"/>
    <n v="61.23"/>
    <n v="54.46"/>
    <n v="19.32"/>
    <m/>
    <n v="48.018000000000001"/>
    <n v="11.45"/>
    <n v="155.77000000000001"/>
    <n v="371.76"/>
    <n v="20.0503"/>
    <n v="19.600000000000001"/>
    <n v="3.84"/>
    <n v="113.569"/>
    <n v="85.83"/>
    <m/>
    <n v="16.45"/>
    <n v="99.73"/>
    <n v="269.49"/>
    <n v="277.94"/>
    <n v="145.11000000000001"/>
    <n v="59.1"/>
    <m/>
    <n v="262.83"/>
    <n v="31.844999999999999"/>
    <m/>
    <n v="198.16"/>
    <m/>
    <n v="10.5"/>
    <n v="372.94"/>
    <n v="349.48"/>
    <n v="125.39"/>
    <n v="34.43"/>
    <n v="5.59"/>
    <n v="99.4"/>
    <n v="21.59"/>
    <n v="85.99"/>
    <n v="14.48"/>
    <n v="56.34"/>
    <n v="159"/>
  </r>
  <r>
    <x v="308"/>
    <n v="4369.55"/>
    <n v="228.56659999999999"/>
    <n v="22.95"/>
    <n v="61.17"/>
    <n v="54.48"/>
    <n v="19.309999999999999"/>
    <m/>
    <n v="48.575000000000003"/>
    <n v="11.6"/>
    <n v="158"/>
    <n v="380.5"/>
    <n v="20.512499999999999"/>
    <n v="19.46"/>
    <n v="3.99"/>
    <n v="114.3197"/>
    <n v="85.81"/>
    <m/>
    <n v="16.420000000000002"/>
    <n v="101.93"/>
    <n v="267.06"/>
    <n v="277.32"/>
    <n v="144.5"/>
    <n v="60.46"/>
    <m/>
    <n v="261.01"/>
    <n v="32.311199999999999"/>
    <m/>
    <n v="198.34"/>
    <m/>
    <n v="10.46"/>
    <n v="375.56"/>
    <n v="354.28"/>
    <n v="127.41"/>
    <n v="34.4"/>
    <n v="5.61"/>
    <n v="98.55"/>
    <n v="21.42"/>
    <n v="86.03"/>
    <n v="14.61"/>
    <n v="55.9"/>
    <n v="161.26"/>
  </r>
  <r>
    <x v="309"/>
    <n v="4384.63"/>
    <n v="222.8466"/>
    <n v="22.45"/>
    <n v="60.88"/>
    <n v="55.02"/>
    <n v="18.82"/>
    <m/>
    <n v="48.401000000000003"/>
    <n v="10.97"/>
    <n v="155.65"/>
    <n v="375.98"/>
    <n v="20.25"/>
    <n v="19.07"/>
    <n v="3.92"/>
    <n v="112.08459999999999"/>
    <n v="83.19"/>
    <m/>
    <n v="16"/>
    <n v="99.83"/>
    <n v="264.62"/>
    <n v="280.98"/>
    <n v="145.63999999999999"/>
    <n v="59.41"/>
    <m/>
    <n v="263.85000000000002"/>
    <n v="32.145800000000001"/>
    <m/>
    <n v="198.33"/>
    <m/>
    <n v="10.31"/>
    <n v="383.71"/>
    <n v="350.77"/>
    <n v="125.61"/>
    <n v="34.450000000000003"/>
    <n v="5.5"/>
    <n v="97.71"/>
    <n v="21.04"/>
    <n v="85.18"/>
    <n v="14.42"/>
    <n v="55.63"/>
    <n v="159.12"/>
  </r>
  <r>
    <x v="310"/>
    <n v="4369.21"/>
    <n v="217.79329999999999"/>
    <n v="21.56"/>
    <n v="59.53"/>
    <n v="56.26"/>
    <n v="18.8"/>
    <m/>
    <n v="48.158999999999999"/>
    <n v="10.62"/>
    <n v="155.12"/>
    <n v="374.4"/>
    <n v="19.8415"/>
    <n v="18.809999999999999"/>
    <n v="3.83"/>
    <n v="112.093"/>
    <n v="83.49"/>
    <m/>
    <n v="15.52"/>
    <n v="98.65"/>
    <n v="252.54"/>
    <n v="282.51"/>
    <n v="149.15"/>
    <n v="58.91"/>
    <m/>
    <n v="253.41"/>
    <n v="32.3996"/>
    <m/>
    <n v="197.89"/>
    <m/>
    <n v="10.130000000000001"/>
    <n v="390.8"/>
    <n v="345.57"/>
    <n v="126.23"/>
    <n v="34.799999999999997"/>
    <n v="5.38"/>
    <n v="99.56"/>
    <n v="20.329999999999998"/>
    <n v="85.73"/>
    <n v="14.25"/>
    <n v="55.33"/>
    <n v="157.75"/>
  </r>
  <r>
    <x v="311"/>
    <n v="4374.3"/>
    <n v="216.86660000000001"/>
    <n v="21.47"/>
    <n v="58.95"/>
    <n v="56.44"/>
    <n v="18.82"/>
    <m/>
    <n v="47.734000000000002"/>
    <n v="10.4"/>
    <n v="155.46"/>
    <n v="373.35"/>
    <n v="18.966200000000001"/>
    <n v="19.399999999999999"/>
    <n v="3.75"/>
    <n v="111.88209999999999"/>
    <n v="83.5"/>
    <m/>
    <n v="15.99"/>
    <n v="102.5"/>
    <n v="251"/>
    <n v="281.02999999999997"/>
    <n v="148.47999999999999"/>
    <n v="58.82"/>
    <m/>
    <n v="247.97"/>
    <n v="31.6372"/>
    <m/>
    <n v="200.09"/>
    <m/>
    <n v="10.11"/>
    <n v="390.23"/>
    <n v="346.1"/>
    <n v="126.93"/>
    <n v="34.81"/>
    <n v="5.52"/>
    <n v="99.31"/>
    <n v="19.989999999999998"/>
    <n v="86.25"/>
    <n v="14.01"/>
    <n v="51.47"/>
    <n v="156.87"/>
  </r>
  <r>
    <x v="312"/>
    <n v="4360.03"/>
    <n v="214.74"/>
    <n v="21.37"/>
    <n v="57.32"/>
    <n v="56.4"/>
    <n v="18.809999999999999"/>
    <m/>
    <n v="46.807000000000002"/>
    <n v="10.8"/>
    <n v="151.91"/>
    <n v="364.8"/>
    <n v="18.161000000000001"/>
    <n v="19.38"/>
    <n v="3.64"/>
    <n v="111.3676"/>
    <n v="82.96"/>
    <m/>
    <n v="15.3"/>
    <n v="102.2"/>
    <n v="250.82"/>
    <n v="280.75"/>
    <n v="146.38999999999999"/>
    <n v="58.24"/>
    <m/>
    <n v="243.24"/>
    <n v="31.209800000000001"/>
    <m/>
    <n v="202.28"/>
    <m/>
    <n v="10.119999999999999"/>
    <n v="387.12"/>
    <n v="342.49"/>
    <n v="127.28"/>
    <n v="34.479999999999997"/>
    <n v="5.56"/>
    <n v="98.9"/>
    <n v="19.98"/>
    <n v="82.79"/>
    <n v="13.61"/>
    <n v="50.56"/>
    <n v="156.02000000000001"/>
  </r>
  <r>
    <x v="313"/>
    <n v="4327.16"/>
    <n v="215.4066"/>
    <n v="21.54"/>
    <n v="55.35"/>
    <n v="55.73"/>
    <n v="17.79"/>
    <m/>
    <n v="46.567"/>
    <n v="10.71"/>
    <n v="146.97"/>
    <n v="354.72"/>
    <n v="18.779800000000002"/>
    <n v="19.309999999999999"/>
    <n v="3.38"/>
    <n v="108.4409"/>
    <n v="80.540000000000006"/>
    <m/>
    <n v="15.17"/>
    <n v="99.73"/>
    <n v="252.28"/>
    <n v="277.01"/>
    <n v="142.44999999999999"/>
    <n v="57.37"/>
    <m/>
    <n v="241.81"/>
    <n v="31.023199999999999"/>
    <m/>
    <n v="199.24"/>
    <m/>
    <n v="9.9499999999999993"/>
    <n v="365.45"/>
    <n v="334.95"/>
    <n v="126.78"/>
    <n v="34.5"/>
    <n v="5.6"/>
    <n v="97.93"/>
    <n v="20.09"/>
    <n v="80.23"/>
    <n v="13.28"/>
    <n v="49.03"/>
    <n v="154.78"/>
  </r>
  <r>
    <x v="314"/>
    <n v="4258.49"/>
    <n v="220.16659999999999"/>
    <n v="22.18"/>
    <n v="55.96"/>
    <n v="55.83"/>
    <n v="18.190000000000001"/>
    <m/>
    <n v="46.859000000000002"/>
    <n v="10.6"/>
    <n v="149.71"/>
    <n v="364.76"/>
    <n v="18.611999999999998"/>
    <n v="20"/>
    <n v="3.6"/>
    <n v="111.5279"/>
    <n v="83.86"/>
    <m/>
    <n v="15.06"/>
    <n v="103.84"/>
    <n v="256.27"/>
    <n v="279.32"/>
    <n v="146.15"/>
    <n v="58.56"/>
    <m/>
    <n v="246.5"/>
    <n v="31.486999999999998"/>
    <m/>
    <n v="196.55"/>
    <m/>
    <n v="9.9499999999999993"/>
    <n v="374.39"/>
    <n v="348.03"/>
    <n v="127.99"/>
    <n v="34.47"/>
    <n v="5.61"/>
    <n v="94.93"/>
    <n v="20.81"/>
    <n v="81.45"/>
    <n v="13.91"/>
    <n v="48.68"/>
    <n v="155.34"/>
  </r>
  <r>
    <x v="315"/>
    <n v="4323.0600000000004"/>
    <n v="218.43"/>
    <n v="22.52"/>
    <n v="57.76"/>
    <n v="56.55"/>
    <n v="18.32"/>
    <m/>
    <n v="47.902000000000001"/>
    <n v="10.75"/>
    <n v="152.86000000000001"/>
    <n v="373.5"/>
    <n v="19.41"/>
    <n v="20.54"/>
    <n v="4.0599999999999996"/>
    <n v="112.7593"/>
    <n v="85.96"/>
    <m/>
    <n v="16.559999999999999"/>
    <n v="105.79"/>
    <n v="259.3"/>
    <n v="281.39999999999998"/>
    <n v="145.4"/>
    <n v="59.38"/>
    <m/>
    <n v="247.91"/>
    <n v="35.119799999999998"/>
    <m/>
    <n v="196.27"/>
    <m/>
    <n v="9.92"/>
    <n v="380.06"/>
    <n v="353"/>
    <n v="126.9"/>
    <n v="34.340000000000003"/>
    <n v="5.71"/>
    <n v="96.54"/>
    <n v="21.29"/>
    <n v="82.94"/>
    <n v="14.19"/>
    <n v="49.59"/>
    <n v="153.5"/>
  </r>
  <r>
    <x v="316"/>
    <n v="4358.6899999999996"/>
    <n v="216.42"/>
    <n v="22.07"/>
    <n v="57.11"/>
    <n v="56.47"/>
    <n v="18.829999999999998"/>
    <m/>
    <n v="47.633000000000003"/>
    <n v="10.96"/>
    <n v="150.93"/>
    <n v="372.71"/>
    <n v="19.594000000000001"/>
    <n v="20.149999999999999"/>
    <n v="4.18"/>
    <n v="111.5701"/>
    <n v="86.69"/>
    <m/>
    <n v="16.05"/>
    <n v="110.13"/>
    <n v="267.3"/>
    <n v="286.14"/>
    <n v="146.80000000000001"/>
    <n v="60.71"/>
    <m/>
    <n v="244.18"/>
    <n v="35.968000000000004"/>
    <m/>
    <n v="196.02"/>
    <m/>
    <n v="9.9600000000000009"/>
    <n v="382.16"/>
    <n v="351.33"/>
    <n v="127.17"/>
    <n v="34.409999999999997"/>
    <n v="5.6"/>
    <n v="97.24"/>
    <n v="21.23"/>
    <n v="82.08"/>
    <n v="13.91"/>
    <n v="49.61"/>
    <n v="151.71"/>
  </r>
  <r>
    <x v="317"/>
    <n v="4367.4799999999996"/>
    <n v="214.46"/>
    <n v="21.81"/>
    <n v="57.04"/>
    <n v="57.01"/>
    <n v="19.100000000000001"/>
    <m/>
    <n v="48.314999999999998"/>
    <n v="10.77"/>
    <n v="150.63999999999999"/>
    <n v="374.05"/>
    <n v="19.558"/>
    <n v="19.12"/>
    <n v="4.09"/>
    <n v="112.93640000000001"/>
    <n v="87.73"/>
    <m/>
    <n v="15.7"/>
    <n v="111.3"/>
    <n v="264.92"/>
    <n v="289.67"/>
    <n v="148.56"/>
    <n v="61.42"/>
    <m/>
    <n v="243.64"/>
    <n v="36.618400000000001"/>
    <m/>
    <n v="200.5"/>
    <m/>
    <n v="9.9499999999999993"/>
    <n v="393.26"/>
    <n v="354.7"/>
    <n v="127.89"/>
    <n v="34.29"/>
    <n v="5.55"/>
    <n v="98.4"/>
    <n v="21.24"/>
    <n v="82.77"/>
    <n v="13.82"/>
    <n v="49.02"/>
    <n v="153.16"/>
  </r>
  <r>
    <x v="318"/>
    <n v="4411.79"/>
    <n v="219.20660000000001"/>
    <n v="22.13"/>
    <n v="58.48"/>
    <n v="57.06"/>
    <n v="19.100000000000001"/>
    <m/>
    <n v="48.223999999999997"/>
    <n v="10.56"/>
    <n v="151.65"/>
    <n v="375.9"/>
    <n v="19.294"/>
    <n v="18.77"/>
    <n v="4.32"/>
    <n v="112.4388"/>
    <n v="89.2"/>
    <m/>
    <n v="15.51"/>
    <n v="113.29"/>
    <n v="268.8"/>
    <n v="289.05"/>
    <n v="148.99"/>
    <n v="61.83"/>
    <m/>
    <n v="240.59"/>
    <n v="36.1374"/>
    <m/>
    <n v="198.93"/>
    <m/>
    <n v="9.9499999999999993"/>
    <n v="392.8"/>
    <n v="355.46"/>
    <n v="127.98"/>
    <n v="34.229999999999997"/>
    <n v="5.54"/>
    <n v="99.04"/>
    <n v="20.53"/>
    <n v="86.05"/>
    <n v="14.03"/>
    <n v="49.61"/>
    <n v="154.62"/>
  </r>
  <r>
    <x v="319"/>
    <n v="4422.3"/>
    <n v="214.92660000000001"/>
    <n v="21.68"/>
    <n v="57.83"/>
    <n v="57.26"/>
    <n v="19.27"/>
    <m/>
    <n v="47.536000000000001"/>
    <n v="10.46"/>
    <n v="151.44999999999999"/>
    <n v="374.84"/>
    <n v="19.207999999999998"/>
    <n v="17.920000000000002"/>
    <n v="4.24"/>
    <n v="112.73399999999999"/>
    <n v="91.35"/>
    <m/>
    <n v="14.92"/>
    <n v="114.21"/>
    <n v="262.68"/>
    <n v="286.54000000000002"/>
    <n v="146.77000000000001"/>
    <n v="62.33"/>
    <m/>
    <n v="236.93"/>
    <n v="36.702399999999997"/>
    <m/>
    <n v="202.85"/>
    <m/>
    <n v="9.93"/>
    <n v="390.27"/>
    <n v="353.52"/>
    <n v="129.19"/>
    <n v="34.29"/>
    <n v="5.62"/>
    <n v="99.84"/>
    <n v="20.55"/>
    <n v="82.78"/>
    <n v="13.79"/>
    <n v="49.2"/>
    <n v="155.18"/>
  </r>
  <r>
    <x v="320"/>
    <n v="4401.46"/>
    <n v="215.66"/>
    <n v="22.56"/>
    <n v="58.22"/>
    <n v="56.74"/>
    <n v="19.47"/>
    <m/>
    <n v="47.765000000000001"/>
    <n v="10.28"/>
    <n v="151.69999999999999"/>
    <n v="374.23"/>
    <n v="19.503"/>
    <n v="18.32"/>
    <n v="4.6500000000000004"/>
    <n v="113.95699999999999"/>
    <n v="91"/>
    <m/>
    <n v="15.37"/>
    <n v="114.36"/>
    <n v="269.36"/>
    <n v="286.22000000000003"/>
    <n v="144.97999999999999"/>
    <n v="62.45"/>
    <m/>
    <n v="223.32"/>
    <n v="36.325200000000002"/>
    <m/>
    <n v="202.24"/>
    <m/>
    <n v="9.93"/>
    <n v="383.44"/>
    <n v="353.56"/>
    <n v="127.63"/>
    <n v="34.44"/>
    <n v="5.89"/>
    <n v="98.94"/>
    <n v="20.69"/>
    <n v="86.62"/>
    <n v="13.86"/>
    <n v="49.19"/>
    <n v="153.72999999999999"/>
  </r>
  <r>
    <x v="321"/>
    <n v="4400.6400000000003"/>
    <n v="225.7833"/>
    <n v="22.18"/>
    <n v="58.93"/>
    <n v="57.05"/>
    <n v="19.38"/>
    <m/>
    <n v="48.411000000000001"/>
    <n v="10.31"/>
    <n v="153"/>
    <n v="377.55"/>
    <n v="19.661999999999999"/>
    <n v="17.440000000000001"/>
    <n v="4.8499999999999996"/>
    <n v="115.14619999999999"/>
    <n v="95.56"/>
    <n v="34.82"/>
    <n v="15.6"/>
    <n v="116.7"/>
    <n v="268.26"/>
    <n v="286.5"/>
    <n v="145.63999999999999"/>
    <n v="63.81"/>
    <m/>
    <n v="225.27"/>
    <n v="36.923000000000002"/>
    <m/>
    <n v="200.38"/>
    <m/>
    <n v="9.91"/>
    <n v="388.81"/>
    <n v="359.8"/>
    <n v="127.89"/>
    <n v="34.83"/>
    <n v="5.83"/>
    <n v="100.29"/>
    <n v="20.78"/>
    <n v="88.67"/>
    <n v="14.39"/>
    <n v="48.1"/>
    <n v="151.37"/>
  </r>
  <r>
    <x v="322"/>
    <n v="4419.1499999999996"/>
    <n v="229.06659999999999"/>
    <n v="21.71"/>
    <n v="57.57"/>
    <n v="57.03"/>
    <n v="19.149999999999999"/>
    <m/>
    <n v="48.54"/>
    <n v="10.17"/>
    <n v="151.78"/>
    <n v="374.88"/>
    <n v="19.498999999999999"/>
    <n v="16.93"/>
    <n v="4.76"/>
    <n v="114.07510000000001"/>
    <n v="96.46"/>
    <n v="35.15"/>
    <n v="15.44"/>
    <n v="115.27"/>
    <n v="265.72000000000003"/>
    <n v="284.91000000000003"/>
    <n v="145.86000000000001"/>
    <n v="63.76"/>
    <m/>
    <n v="228.67"/>
    <n v="37.268799999999999"/>
    <m/>
    <n v="201.58"/>
    <m/>
    <n v="9.92"/>
    <n v="385.94"/>
    <n v="361.59"/>
    <n v="128.04"/>
    <n v="34.56"/>
    <n v="5.84"/>
    <n v="100.09"/>
    <n v="20.72"/>
    <n v="86.31"/>
    <n v="13.95"/>
    <n v="49.38"/>
    <n v="149.1"/>
  </r>
  <r>
    <x v="323"/>
    <n v="4395.26"/>
    <n v="236.5566"/>
    <n v="22.1"/>
    <n v="57.58"/>
    <n v="56.88"/>
    <n v="18.98"/>
    <m/>
    <n v="48.468000000000004"/>
    <n v="10.02"/>
    <n v="151.16999999999999"/>
    <n v="378.19"/>
    <n v="19.75"/>
    <n v="16.2"/>
    <n v="4.79"/>
    <n v="112.93640000000001"/>
    <n v="95.65"/>
    <n v="37.68"/>
    <n v="15.73"/>
    <n v="115.19"/>
    <n v="268.29000000000002"/>
    <n v="284.82"/>
    <n v="145.52000000000001"/>
    <n v="63.54"/>
    <m/>
    <n v="228.4"/>
    <n v="37.288400000000003"/>
    <m/>
    <n v="198.32"/>
    <m/>
    <n v="9.93"/>
    <n v="375.26"/>
    <n v="355.95"/>
    <n v="128.46"/>
    <n v="34.53"/>
    <n v="5.9"/>
    <n v="100.03"/>
    <n v="20.37"/>
    <n v="87.3"/>
    <n v="13.91"/>
    <n v="49.15"/>
    <n v="145.24"/>
  </r>
  <r>
    <x v="324"/>
    <n v="4387.16"/>
    <n v="236.58"/>
    <n v="22.24"/>
    <n v="58.2"/>
    <n v="56.92"/>
    <n v="18.95"/>
    <m/>
    <n v="48.679000000000002"/>
    <n v="10"/>
    <n v="152.88999999999999"/>
    <n v="380.36"/>
    <n v="19.815000000000001"/>
    <n v="15.5"/>
    <n v="4.74"/>
    <n v="109.19159999999999"/>
    <n v="96.21"/>
    <n v="46.8"/>
    <n v="15.11"/>
    <n v="115.16"/>
    <n v="284.58"/>
    <n v="287.12"/>
    <n v="147.36000000000001"/>
    <n v="64.8"/>
    <m/>
    <n v="217.95"/>
    <n v="37.689799999999998"/>
    <m/>
    <n v="200.05"/>
    <m/>
    <n v="9.94"/>
    <n v="367.6"/>
    <n v="365.86"/>
    <n v="129.66999999999999"/>
    <n v="34.49"/>
    <n v="5.75"/>
    <n v="100.44"/>
    <n v="21.29"/>
    <n v="89.39"/>
    <n v="14.02"/>
    <n v="48.66"/>
    <n v="144.57"/>
  </r>
  <r>
    <x v="325"/>
    <n v="4423.1499999999996"/>
    <n v="236.97329999999999"/>
    <n v="22.3"/>
    <n v="56.84"/>
    <n v="56.1"/>
    <n v="18.91"/>
    <m/>
    <n v="48.78"/>
    <n v="10.11"/>
    <n v="151.24"/>
    <n v="377.86"/>
    <n v="20.274000000000001"/>
    <n v="15.25"/>
    <n v="4.7"/>
    <n v="108.5505"/>
    <n v="96.64"/>
    <n v="70.39"/>
    <n v="16.39"/>
    <n v="116.75"/>
    <n v="273.37"/>
    <n v="286.51"/>
    <n v="146.94999999999999"/>
    <n v="66.03"/>
    <m/>
    <n v="217.42"/>
    <n v="37.976599999999998"/>
    <m/>
    <n v="199.59"/>
    <m/>
    <n v="9.9600000000000009"/>
    <n v="368.01"/>
    <n v="360.67"/>
    <n v="128.9"/>
    <n v="34.51"/>
    <n v="5.67"/>
    <n v="99.49"/>
    <n v="20.34"/>
    <n v="88.53"/>
    <n v="13.32"/>
    <n v="48.59"/>
    <n v="148.47"/>
  </r>
  <r>
    <x v="326"/>
    <n v="4402.66"/>
    <n v="238.21"/>
    <n v="22.52"/>
    <n v="57.2"/>
    <n v="56.5"/>
    <n v="18.27"/>
    <m/>
    <n v="48.767000000000003"/>
    <n v="10.220000000000001"/>
    <n v="153.15"/>
    <n v="384.3"/>
    <n v="20.637"/>
    <n v="15.6"/>
    <n v="4.8499999999999996"/>
    <n v="108.5843"/>
    <n v="98.13"/>
    <n v="50.97"/>
    <n v="16.059999999999999"/>
    <n v="115.7"/>
    <n v="276.99"/>
    <n v="289.52"/>
    <n v="147.06"/>
    <n v="67.239999999999995"/>
    <m/>
    <n v="221.13"/>
    <n v="37.999600000000001"/>
    <m/>
    <n v="202.99"/>
    <m/>
    <n v="9.98"/>
    <n v="371.94"/>
    <n v="364.32"/>
    <n v="130.44999999999999"/>
    <n v="34.35"/>
    <n v="5.88"/>
    <n v="99.59"/>
    <n v="21.4"/>
    <n v="84.74"/>
    <n v="13.71"/>
    <n v="50.1"/>
    <n v="149.93"/>
  </r>
  <r>
    <x v="327"/>
    <n v="4429.1000000000004"/>
    <n v="233.0333"/>
    <n v="21.82"/>
    <n v="57.86"/>
    <n v="56.64"/>
    <n v="18.559999999999999"/>
    <m/>
    <n v="48.542999999999999"/>
    <n v="10.119999999999999"/>
    <n v="157.5"/>
    <n v="397.89"/>
    <n v="20.366"/>
    <n v="15.15"/>
    <n v="4.63"/>
    <n v="108.71080000000001"/>
    <n v="97.75"/>
    <n v="55.01"/>
    <n v="16.71"/>
    <n v="114.29"/>
    <n v="277.48"/>
    <n v="289.45999999999998"/>
    <n v="146.13999999999999"/>
    <n v="67.58"/>
    <m/>
    <n v="221.97"/>
    <n v="37.743000000000002"/>
    <m/>
    <n v="200.67"/>
    <m/>
    <n v="9.94"/>
    <n v="374.53"/>
    <n v="366.88"/>
    <n v="129.71"/>
    <n v="33.520000000000003"/>
    <n v="5.81"/>
    <n v="99.21"/>
    <n v="22.07"/>
    <n v="84.97"/>
    <n v="13.8"/>
    <n v="50.33"/>
    <n v="151.94"/>
  </r>
  <r>
    <x v="328"/>
    <n v="4436.5200000000004"/>
    <n v="237.92"/>
    <n v="22.93"/>
    <n v="57.2"/>
    <n v="56.65"/>
    <n v="18.89"/>
    <m/>
    <n v="48.468000000000004"/>
    <n v="10.36"/>
    <n v="157.33000000000001"/>
    <n v="399.88"/>
    <n v="20.295000000000002"/>
    <n v="15.35"/>
    <n v="4.6900000000000004"/>
    <n v="109.9507"/>
    <n v="96.3"/>
    <n v="56.83"/>
    <n v="16.91"/>
    <n v="114.24"/>
    <n v="280"/>
    <n v="288.33"/>
    <n v="146.09"/>
    <n v="66.84"/>
    <m/>
    <n v="224.78"/>
    <n v="37.501399999999997"/>
    <m/>
    <n v="200.4"/>
    <m/>
    <n v="10"/>
    <n v="370.68"/>
    <n v="369.32"/>
    <n v="130.01"/>
    <n v="32.909999999999997"/>
    <n v="5.76"/>
    <n v="99.2"/>
    <n v="21.72"/>
    <n v="85.57"/>
    <n v="13.75"/>
    <n v="49.76"/>
    <n v="153.38"/>
  </r>
  <r>
    <x v="329"/>
    <n v="4432.3500000000004"/>
    <n v="236.66329999999999"/>
    <n v="22.92"/>
    <n v="58.18"/>
    <n v="56.8"/>
    <n v="18.489999999999998"/>
    <m/>
    <n v="48.225999999999999"/>
    <n v="10.57"/>
    <n v="159.26"/>
    <n v="407.97"/>
    <n v="19.936"/>
    <n v="15.09"/>
    <n v="4.7699999999999996"/>
    <n v="111.0977"/>
    <n v="96.31"/>
    <n v="53.94"/>
    <n v="16.989999999999998"/>
    <n v="113.82"/>
    <n v="274.49"/>
    <n v="286.44"/>
    <n v="145.6"/>
    <n v="65.8"/>
    <m/>
    <n v="215.48"/>
    <n v="37.335799999999999"/>
    <m/>
    <n v="196.46"/>
    <m/>
    <n v="10"/>
    <n v="367.84"/>
    <n v="376.62"/>
    <n v="129.35"/>
    <n v="32.93"/>
    <n v="5.94"/>
    <n v="99.96"/>
    <n v="21.49"/>
    <n v="86.94"/>
    <n v="13.82"/>
    <n v="50.24"/>
    <n v="153.34"/>
  </r>
  <r>
    <x v="330"/>
    <n v="4436.75"/>
    <n v="235.94"/>
    <n v="22.35"/>
    <n v="58.35"/>
    <n v="56.73"/>
    <n v="18.350000000000001"/>
    <m/>
    <n v="48.354999999999997"/>
    <n v="11.18"/>
    <n v="161.16"/>
    <n v="413.89"/>
    <n v="19.699000000000002"/>
    <n v="14.84"/>
    <n v="4.84"/>
    <n v="114.8342"/>
    <n v="96.1"/>
    <n v="51.19"/>
    <n v="16.899999999999999"/>
    <n v="114.46"/>
    <n v="275.87"/>
    <n v="286.95"/>
    <n v="145.86000000000001"/>
    <n v="65.81"/>
    <m/>
    <n v="214"/>
    <n v="37.129199999999997"/>
    <m/>
    <n v="195.25"/>
    <m/>
    <n v="10"/>
    <n v="364.24"/>
    <n v="386.08"/>
    <n v="128.9"/>
    <n v="33.380000000000003"/>
    <n v="5.95"/>
    <n v="99.76"/>
    <n v="21.49"/>
    <n v="86.1"/>
    <n v="13.93"/>
    <n v="50.68"/>
    <n v="153.41"/>
  </r>
  <r>
    <x v="331"/>
    <n v="4447.7"/>
    <n v="240.75"/>
    <n v="24.89"/>
    <n v="57.35"/>
    <n v="56.84"/>
    <n v="18.39"/>
    <m/>
    <n v="48.426000000000002"/>
    <n v="10.54"/>
    <n v="161.79"/>
    <n v="415"/>
    <n v="19.905000000000001"/>
    <n v="14.66"/>
    <n v="4.8899999999999997"/>
    <n v="117.7103"/>
    <n v="95.6"/>
    <n v="48.1"/>
    <n v="17.46"/>
    <n v="113.5"/>
    <n v="286.27999999999997"/>
    <n v="289.81"/>
    <n v="148.88999999999999"/>
    <n v="66.099999999999994"/>
    <m/>
    <n v="215.04"/>
    <n v="37.546999999999997"/>
    <m/>
    <n v="194.81"/>
    <m/>
    <n v="10.01"/>
    <n v="361.98"/>
    <n v="385.62"/>
    <n v="130.07"/>
    <n v="33.39"/>
    <n v="5.97"/>
    <n v="100.01"/>
    <n v="21.65"/>
    <n v="79.16"/>
    <n v="13.9"/>
    <n v="50.47"/>
    <n v="153.41999999999999"/>
  </r>
  <r>
    <x v="332"/>
    <n v="4460.83"/>
    <n v="239.0566"/>
    <n v="24.9"/>
    <n v="56.77"/>
    <n v="57.23"/>
    <n v="18.399999999999999"/>
    <m/>
    <n v="48.616"/>
    <n v="10.62"/>
    <n v="159.97999999999999"/>
    <n v="410.78"/>
    <n v="20.187999999999999"/>
    <n v="14.7"/>
    <n v="4.67"/>
    <n v="116.45359999999999"/>
    <n v="95.38"/>
    <n v="50.63"/>
    <n v="14.99"/>
    <n v="114.8"/>
    <n v="291.52"/>
    <n v="292.85000000000002"/>
    <n v="149.1"/>
    <n v="66.040000000000006"/>
    <m/>
    <n v="211.48"/>
    <n v="37.7562"/>
    <m/>
    <n v="194.36"/>
    <m/>
    <n v="10.02"/>
    <n v="362.75"/>
    <n v="384"/>
    <n v="131.97999999999999"/>
    <n v="33.869999999999997"/>
    <n v="6.04"/>
    <n v="101.59"/>
    <n v="21.24"/>
    <n v="79.44"/>
    <n v="13.59"/>
    <n v="50.26"/>
    <n v="153.84"/>
  </r>
  <r>
    <x v="333"/>
    <n v="4468"/>
    <n v="228.72329999999999"/>
    <n v="24.5"/>
    <n v="55.94"/>
    <n v="57.48"/>
    <n v="17.98"/>
    <m/>
    <n v="48.814"/>
    <n v="10.210000000000001"/>
    <n v="158.93"/>
    <n v="408.35"/>
    <n v="19.95"/>
    <n v="12.25"/>
    <n v="4.6399999999999997"/>
    <n v="116.51260000000001"/>
    <n v="94.34"/>
    <n v="47.19"/>
    <n v="14.29"/>
    <n v="114.76"/>
    <n v="282.17"/>
    <n v="294.60000000000002"/>
    <n v="151.12"/>
    <n v="65.400000000000006"/>
    <m/>
    <n v="208.83"/>
    <n v="37.547400000000003"/>
    <m/>
    <n v="190.97"/>
    <m/>
    <n v="10"/>
    <n v="363.56"/>
    <n v="383.03"/>
    <n v="133.69"/>
    <n v="34.03"/>
    <n v="5.71"/>
    <n v="102.39"/>
    <n v="21.58"/>
    <n v="78.03"/>
    <n v="13.46"/>
    <n v="49.8"/>
    <n v="152.12"/>
  </r>
  <r>
    <x v="334"/>
    <n v="4479.71"/>
    <n v="221.9033"/>
    <n v="23.97"/>
    <n v="55.56"/>
    <n v="57.28"/>
    <n v="18.149999999999999"/>
    <m/>
    <n v="47.869"/>
    <n v="10.029999999999999"/>
    <n v="157.01"/>
    <n v="404.97"/>
    <n v="19.457999999999998"/>
    <n v="13.06"/>
    <n v="4.47"/>
    <n v="114.49679999999999"/>
    <n v="92.92"/>
    <n v="46.67"/>
    <n v="13.75"/>
    <n v="112.81"/>
    <n v="278"/>
    <n v="293.08"/>
    <n v="150.19"/>
    <n v="63.52"/>
    <m/>
    <n v="206.16"/>
    <n v="37.392200000000003"/>
    <m/>
    <n v="198.44"/>
    <m/>
    <n v="10.01"/>
    <n v="363.23"/>
    <n v="376.33"/>
    <n v="134.08000000000001"/>
    <n v="33.979999999999997"/>
    <n v="5.71"/>
    <n v="102.5"/>
    <n v="21.79"/>
    <n v="76.83"/>
    <n v="12.99"/>
    <n v="48.95"/>
    <n v="153.79"/>
  </r>
  <r>
    <x v="335"/>
    <n v="4448.08"/>
    <n v="229.66329999999999"/>
    <n v="25.28"/>
    <n v="54.39"/>
    <n v="56.5"/>
    <n v="18.010000000000002"/>
    <m/>
    <n v="46.896999999999998"/>
    <n v="10.1"/>
    <n v="155.58000000000001"/>
    <n v="398.8"/>
    <n v="19.04"/>
    <n v="12.93"/>
    <n v="4.37"/>
    <n v="112.9449"/>
    <n v="91.84"/>
    <n v="49.8"/>
    <n v="14.22"/>
    <n v="111.43"/>
    <n v="280"/>
    <n v="290.73"/>
    <n v="146.36000000000001"/>
    <n v="63.19"/>
    <m/>
    <n v="205.42"/>
    <n v="37.029600000000002"/>
    <m/>
    <n v="194.77"/>
    <m/>
    <n v="9.98"/>
    <n v="360.95"/>
    <n v="371.61"/>
    <n v="132.5"/>
    <n v="34.020000000000003"/>
    <n v="5.67"/>
    <n v="100.95"/>
    <n v="21.49"/>
    <n v="74.13"/>
    <n v="13"/>
    <n v="47.94"/>
    <n v="154.07"/>
  </r>
  <r>
    <x v="336"/>
    <n v="4400.2700000000004"/>
    <n v="224.49"/>
    <n v="24.16"/>
    <n v="52.73"/>
    <n v="56.86"/>
    <n v="17.8"/>
    <m/>
    <n v="47.353000000000002"/>
    <n v="10.01"/>
    <n v="154.28"/>
    <n v="393.57"/>
    <n v="19.797999999999998"/>
    <n v="12.93"/>
    <n v="4.1500000000000004"/>
    <n v="111.2749"/>
    <n v="91.76"/>
    <n v="44.69"/>
    <n v="13.82"/>
    <n v="110.37"/>
    <n v="279.45"/>
    <n v="296.77"/>
    <n v="146.69999999999999"/>
    <n v="62.2"/>
    <m/>
    <n v="205.08"/>
    <n v="37.4148"/>
    <m/>
    <n v="195.04"/>
    <m/>
    <n v="10"/>
    <n v="357.31"/>
    <n v="358.98"/>
    <n v="133.15"/>
    <n v="33.909999999999997"/>
    <n v="5.46"/>
    <n v="101.42"/>
    <n v="22.03"/>
    <n v="72.42"/>
    <n v="12.67"/>
    <n v="47.25"/>
    <n v="149.97"/>
  </r>
  <r>
    <x v="337"/>
    <n v="4405.8"/>
    <n v="226.7533"/>
    <n v="24.01"/>
    <n v="52.74"/>
    <n v="56.64"/>
    <n v="18.13"/>
    <m/>
    <n v="47.517000000000003"/>
    <n v="10.47"/>
    <n v="154.72"/>
    <n v="395.87"/>
    <n v="20.815999999999999"/>
    <n v="13.58"/>
    <n v="4.17"/>
    <n v="111.9665"/>
    <n v="92.66"/>
    <n v="42.64"/>
    <n v="14.04"/>
    <n v="113.3"/>
    <n v="266.67"/>
    <n v="304.36"/>
    <n v="148.19"/>
    <n v="63.31"/>
    <m/>
    <n v="216.64"/>
    <n v="37.830800000000004"/>
    <m/>
    <n v="195.85"/>
    <m/>
    <n v="9.99"/>
    <n v="354.99"/>
    <n v="351.43"/>
    <n v="134.25"/>
    <n v="33.92"/>
    <n v="5.51"/>
    <n v="101.42"/>
    <n v="23.7"/>
    <n v="72.52"/>
    <n v="12.57"/>
    <n v="48.51"/>
    <n v="147.41999999999999"/>
  </r>
  <r>
    <x v="338"/>
    <n v="4441.67"/>
    <n v="235.4333"/>
    <n v="24.82"/>
    <n v="54.91"/>
    <n v="56.44"/>
    <n v="18.03"/>
    <m/>
    <n v="48.244999999999997"/>
    <n v="11.07"/>
    <n v="156.69999999999999"/>
    <n v="401.45"/>
    <n v="21.957999999999998"/>
    <n v="12.99"/>
    <n v="4.4400000000000004"/>
    <n v="112.1267"/>
    <n v="93.16"/>
    <n v="45.29"/>
    <n v="14.43"/>
    <n v="115.77"/>
    <n v="276.44"/>
    <n v="304.64999999999998"/>
    <n v="149.71"/>
    <n v="64.42"/>
    <m/>
    <n v="221.5"/>
    <n v="38.24"/>
    <m/>
    <n v="198.4"/>
    <m/>
    <n v="9.9600000000000009"/>
    <n v="361.01"/>
    <n v="362.8"/>
    <n v="133.38999999999999"/>
    <n v="34.33"/>
    <n v="5.7"/>
    <n v="100.85"/>
    <n v="24.31"/>
    <n v="73"/>
    <n v="12.73"/>
    <n v="49.05"/>
    <n v="148.84"/>
  </r>
  <r>
    <x v="339"/>
    <n v="4479.53"/>
    <n v="236.16329999999999"/>
    <n v="25.1"/>
    <n v="55.36"/>
    <n v="56.01"/>
    <n v="18.45"/>
    <m/>
    <n v="48.143000000000001"/>
    <n v="11.57"/>
    <n v="157.66999999999999"/>
    <n v="408.56"/>
    <n v="21.792999999999999"/>
    <n v="12.4"/>
    <n v="4.55"/>
    <n v="113.4678"/>
    <n v="92.89"/>
    <n v="49.38"/>
    <n v="14.76"/>
    <n v="118.07"/>
    <n v="281.37"/>
    <n v="302.62"/>
    <n v="149.62"/>
    <n v="64.45"/>
    <m/>
    <n v="224.88"/>
    <n v="38.410400000000003"/>
    <m/>
    <n v="199.73"/>
    <m/>
    <n v="9.98"/>
    <n v="361.78"/>
    <n v="367.98"/>
    <n v="130.75"/>
    <n v="34.32"/>
    <n v="5.59"/>
    <n v="100.63"/>
    <n v="24.15"/>
    <n v="75.09"/>
    <n v="13.08"/>
    <n v="50.02"/>
    <n v="147.47999999999999"/>
  </r>
  <r>
    <x v="340"/>
    <n v="4486.2299999999996"/>
    <n v="237.06659999999999"/>
    <n v="24.35"/>
    <n v="55.46"/>
    <n v="56.07"/>
    <n v="19"/>
    <m/>
    <n v="48.341000000000001"/>
    <n v="10.43"/>
    <n v="160.91999999999999"/>
    <n v="413.12"/>
    <n v="22.213000000000001"/>
    <n v="13.11"/>
    <n v="4.66"/>
    <n v="114.1932"/>
    <n v="94.49"/>
    <n v="48.98"/>
    <n v="14.85"/>
    <n v="119.52"/>
    <n v="283.76"/>
    <n v="302.01"/>
    <n v="148.36000000000001"/>
    <n v="64.52"/>
    <m/>
    <n v="226.9"/>
    <n v="38.49"/>
    <m/>
    <n v="201.33"/>
    <m/>
    <n v="9.92"/>
    <n v="359.1"/>
    <n v="376.37"/>
    <n v="130.53"/>
    <n v="34.090000000000003"/>
    <n v="5.52"/>
    <n v="101.24"/>
    <n v="25.81"/>
    <n v="75.400000000000006"/>
    <n v="13.17"/>
    <n v="50.21"/>
    <n v="145.88999999999999"/>
  </r>
  <r>
    <x v="341"/>
    <n v="4496.1899999999996"/>
    <n v="233.72"/>
    <n v="24.87"/>
    <n v="54.71"/>
    <n v="55.54"/>
    <n v="18.489999999999998"/>
    <m/>
    <n v="48.573999999999998"/>
    <n v="9.9600000000000009"/>
    <n v="161.75"/>
    <n v="412.41"/>
    <n v="22.068000000000001"/>
    <n v="13.65"/>
    <n v="4.5"/>
    <n v="112.7509"/>
    <n v="93.64"/>
    <n v="46.86"/>
    <n v="14.36"/>
    <n v="121.88"/>
    <n v="305.26"/>
    <n v="299.08999999999997"/>
    <n v="147.54"/>
    <n v="64.23"/>
    <m/>
    <n v="224.62"/>
    <n v="38.130600000000001"/>
    <m/>
    <n v="198.25"/>
    <m/>
    <n v="9.9600000000000009"/>
    <n v="352.86"/>
    <n v="379.81"/>
    <n v="130.62"/>
    <n v="34.130000000000003"/>
    <n v="5.35"/>
    <n v="101.25"/>
    <n v="25.99"/>
    <n v="74.02"/>
    <n v="12.9"/>
    <n v="51.34"/>
    <n v="147.41999999999999"/>
  </r>
  <r>
    <x v="342"/>
    <n v="4470"/>
    <n v="237.3066"/>
    <n v="25.71"/>
    <n v="55.77"/>
    <n v="55.65"/>
    <n v="18.68"/>
    <m/>
    <n v="49.594000000000001"/>
    <n v="10.35"/>
    <n v="163.05000000000001"/>
    <n v="419.69"/>
    <n v="22.635999999999999"/>
    <n v="14.05"/>
    <n v="4.5599999999999996"/>
    <n v="114.7161"/>
    <n v="95.62"/>
    <n v="46.87"/>
    <n v="14.04"/>
    <n v="124.22"/>
    <n v="297.70999999999998"/>
    <n v="299.72000000000003"/>
    <n v="148.6"/>
    <n v="64.2"/>
    <m/>
    <n v="226.02"/>
    <n v="38.378999999999998"/>
    <m/>
    <n v="199.92"/>
    <m/>
    <n v="9.98"/>
    <n v="355.73"/>
    <n v="379.49"/>
    <n v="131.31"/>
    <n v="34.619999999999997"/>
    <n v="5.47"/>
    <n v="102.1"/>
    <n v="25.05"/>
    <n v="75.83"/>
    <n v="13.31"/>
    <n v="52"/>
    <n v="146.88"/>
  </r>
  <r>
    <x v="343"/>
    <n v="4509.37"/>
    <n v="243.63659999999999"/>
    <n v="25.76"/>
    <n v="55.16"/>
    <n v="56.18"/>
    <n v="18.850000000000001"/>
    <m/>
    <n v="49.889000000000003"/>
    <n v="10.029999999999999"/>
    <n v="160.44"/>
    <n v="413.6"/>
    <n v="22.687999999999999"/>
    <n v="15.26"/>
    <n v="4.7"/>
    <n v="114.1763"/>
    <n v="96.02"/>
    <n v="43.64"/>
    <n v="14.19"/>
    <n v="124.41"/>
    <n v="297.85000000000002"/>
    <n v="303.58999999999997"/>
    <n v="153.12"/>
    <n v="64.31"/>
    <m/>
    <n v="233.12"/>
    <n v="38.321399999999997"/>
    <m/>
    <n v="199.49"/>
    <m/>
    <n v="9.98"/>
    <n v="353.05"/>
    <n v="381"/>
    <n v="133.72999999999999"/>
    <n v="34.46"/>
    <n v="5.49"/>
    <n v="103.07"/>
    <n v="26.27"/>
    <n v="76.06"/>
    <n v="13.05"/>
    <n v="51.93"/>
    <n v="144.52000000000001"/>
  </r>
  <r>
    <x v="344"/>
    <n v="4528.79"/>
    <n v="245.24"/>
    <n v="26.34"/>
    <n v="54.52"/>
    <n v="56.31"/>
    <n v="19.09"/>
    <m/>
    <n v="49.720999999999997"/>
    <n v="10.029999999999999"/>
    <n v="159.94999999999999"/>
    <n v="413.51"/>
    <n v="22.385000000000002"/>
    <n v="15.59"/>
    <n v="4.62"/>
    <n v="113.8305"/>
    <n v="96.3"/>
    <n v="44.32"/>
    <n v="14.18"/>
    <n v="125.73"/>
    <n v="304.35000000000002"/>
    <n v="301.88"/>
    <n v="151.83000000000001"/>
    <n v="64.290000000000006"/>
    <m/>
    <n v="234.34"/>
    <n v="38.066600000000001"/>
    <m/>
    <n v="200.29"/>
    <m/>
    <n v="9.99"/>
    <n v="346.23"/>
    <n v="378.03"/>
    <n v="134.66"/>
    <n v="34.53"/>
    <n v="5.51"/>
    <n v="103"/>
    <n v="26.75"/>
    <n v="75.069999999999993"/>
    <n v="13.03"/>
    <n v="52.11"/>
    <n v="146.88"/>
  </r>
  <r>
    <x v="345"/>
    <n v="4522.68"/>
    <n v="244.69659999999999"/>
    <n v="26.2"/>
    <n v="53.77"/>
    <n v="56.69"/>
    <n v="19.149999999999999"/>
    <m/>
    <n v="49.316000000000003"/>
    <n v="10.14"/>
    <n v="159.72"/>
    <n v="413.66"/>
    <n v="22.440999999999999"/>
    <n v="15.69"/>
    <n v="4.5999999999999996"/>
    <n v="113.628"/>
    <n v="97.35"/>
    <n v="44.57"/>
    <n v="14.57"/>
    <n v="127.52"/>
    <n v="301.02"/>
    <n v="301.83"/>
    <n v="152.51"/>
    <n v="64.52"/>
    <m/>
    <n v="238.38"/>
    <n v="37.966799999999999"/>
    <m/>
    <n v="197.14"/>
    <m/>
    <n v="9.9700000000000006"/>
    <n v="349.57"/>
    <n v="376.71"/>
    <n v="137.79"/>
    <n v="34.549999999999997"/>
    <n v="5.6"/>
    <n v="103.56"/>
    <n v="27.69"/>
    <n v="74.91"/>
    <n v="13.11"/>
    <n v="52.35"/>
    <n v="144.84"/>
  </r>
  <r>
    <x v="346"/>
    <n v="4524.09"/>
    <n v="244.13"/>
    <n v="26.51"/>
    <n v="55.08"/>
    <n v="56.77"/>
    <n v="19.28"/>
    <m/>
    <n v="49.19"/>
    <n v="11.63"/>
    <n v="160.46"/>
    <n v="414.5"/>
    <n v="22.396000000000001"/>
    <n v="18.27"/>
    <n v="4.59"/>
    <n v="114.9522"/>
    <n v="97.9"/>
    <n v="44.49"/>
    <n v="15.06"/>
    <n v="128.32"/>
    <n v="306.89"/>
    <n v="301.14999999999998"/>
    <n v="153.65"/>
    <n v="64.45"/>
    <m/>
    <n v="254.03"/>
    <n v="38.055999999999997"/>
    <m/>
    <n v="199.22"/>
    <m/>
    <n v="9.9700000000000006"/>
    <n v="341.28"/>
    <n v="384.95"/>
    <n v="138.47"/>
    <n v="34.450000000000003"/>
    <n v="5.47"/>
    <n v="105.64"/>
    <n v="27.53"/>
    <n v="75.28"/>
    <n v="13.01"/>
    <n v="52.59"/>
    <n v="147.03"/>
  </r>
  <r>
    <x v="347"/>
    <n v="4536.95"/>
    <n v="244.52330000000001"/>
    <n v="26.64"/>
    <n v="54.87"/>
    <n v="56.73"/>
    <n v="19.11"/>
    <m/>
    <n v="49.768000000000001"/>
    <n v="13.52"/>
    <n v="159.49"/>
    <n v="411.31"/>
    <n v="22.843"/>
    <n v="18.21"/>
    <n v="4.53"/>
    <n v="115.6354"/>
    <n v="98.56"/>
    <n v="43.35"/>
    <n v="15.16"/>
    <n v="129"/>
    <n v="310"/>
    <n v="301.14"/>
    <n v="154.30000000000001"/>
    <n v="64.44"/>
    <m/>
    <n v="249.04"/>
    <n v="38.400199999999998"/>
    <m/>
    <n v="198.05"/>
    <m/>
    <n v="9.98"/>
    <n v="340.23"/>
    <n v="389.34"/>
    <n v="138.99"/>
    <n v="34.82"/>
    <n v="5.25"/>
    <n v="106.1"/>
    <n v="27.86"/>
    <n v="75.87"/>
    <n v="12.89"/>
    <n v="52"/>
    <n v="146.09"/>
  </r>
  <r>
    <x v="348"/>
    <n v="4535.43"/>
    <n v="250.97329999999999"/>
    <n v="26.7"/>
    <n v="54.55"/>
    <n v="55.67"/>
    <n v="18.84"/>
    <m/>
    <n v="49.658999999999999"/>
    <n v="14.5"/>
    <n v="159.21"/>
    <n v="410.32"/>
    <n v="22.661999999999999"/>
    <n v="16.190000000000001"/>
    <n v="4.58"/>
    <n v="112.43040000000001"/>
    <n v="97.98"/>
    <n v="42.13"/>
    <n v="15.84"/>
    <n v="127.07"/>
    <n v="312.49"/>
    <n v="300.18"/>
    <n v="156.69"/>
    <n v="62.77"/>
    <m/>
    <n v="254.72"/>
    <n v="37.8964"/>
    <m/>
    <n v="192.2"/>
    <m/>
    <n v="10.01"/>
    <n v="344.71"/>
    <n v="371.74"/>
    <n v="137.65"/>
    <n v="34.130000000000003"/>
    <n v="5.19"/>
    <n v="106.06"/>
    <n v="28.17"/>
    <n v="74.56"/>
    <n v="12.95"/>
    <n v="50.91"/>
    <n v="146.32"/>
  </r>
  <r>
    <x v="349"/>
    <n v="4520.03"/>
    <n v="251.29"/>
    <n v="25.58"/>
    <n v="54.05"/>
    <n v="56.42"/>
    <n v="19.2"/>
    <m/>
    <n v="49.438000000000002"/>
    <n v="15.09"/>
    <n v="158.5"/>
    <n v="405"/>
    <n v="22.338999999999999"/>
    <n v="16.510000000000002"/>
    <n v="4.4800000000000004"/>
    <n v="114.5558"/>
    <n v="98.08"/>
    <n v="40.049999999999997"/>
    <n v="15.47"/>
    <n v="128.31"/>
    <n v="318.10000000000002"/>
    <n v="300.20999999999998"/>
    <n v="155.11000000000001"/>
    <n v="63.07"/>
    <m/>
    <n v="249.68"/>
    <n v="38.113999999999997"/>
    <m/>
    <n v="191.37"/>
    <m/>
    <n v="10"/>
    <n v="351.04"/>
    <n v="370.23"/>
    <n v="138.54"/>
    <n v="34.04"/>
    <n v="5.0599999999999996"/>
    <n v="103.68"/>
    <n v="26.42"/>
    <n v="73.55"/>
    <n v="13.03"/>
    <n v="50.55"/>
    <n v="147.03"/>
  </r>
  <r>
    <x v="350"/>
    <n v="4514.07"/>
    <n v="251.62"/>
    <n v="26.13"/>
    <n v="54.09"/>
    <n v="55.86"/>
    <n v="18.899999999999999"/>
    <m/>
    <n v="49.348999999999997"/>
    <n v="20.72"/>
    <n v="159.19"/>
    <n v="404.58"/>
    <n v="22.177"/>
    <n v="17.600000000000001"/>
    <n v="4.24"/>
    <n v="114.32810000000001"/>
    <n v="98.14"/>
    <n v="41.28"/>
    <n v="15.69"/>
    <n v="129.41"/>
    <n v="319.97000000000003"/>
    <n v="297.25"/>
    <n v="154.07"/>
    <n v="62.91"/>
    <m/>
    <n v="246.01"/>
    <n v="38.194000000000003"/>
    <m/>
    <n v="188.09"/>
    <m/>
    <n v="10.07"/>
    <n v="351.41"/>
    <n v="364.84"/>
    <n v="134.72"/>
    <n v="34.18"/>
    <n v="5.0599999999999996"/>
    <n v="102.58"/>
    <n v="26"/>
    <n v="72.06"/>
    <n v="12.76"/>
    <n v="50.08"/>
    <n v="147.72999999999999"/>
  </r>
  <r>
    <x v="351"/>
    <n v="4493.28"/>
    <n v="245.42330000000001"/>
    <n v="26.28"/>
    <n v="53.98"/>
    <n v="55.61"/>
    <n v="18.440000000000001"/>
    <m/>
    <n v="49.814999999999998"/>
    <n v="18.690000000000001"/>
    <n v="157.36000000000001"/>
    <n v="403.48"/>
    <n v="22.478000000000002"/>
    <n v="17.5"/>
    <n v="4.17"/>
    <n v="112.4472"/>
    <n v="96.91"/>
    <n v="41.17"/>
    <n v="15.29"/>
    <n v="128.74"/>
    <n v="318.54000000000002"/>
    <n v="295.70999999999998"/>
    <n v="148.97"/>
    <n v="62.76"/>
    <m/>
    <n v="247.76"/>
    <n v="38.020600000000002"/>
    <m/>
    <n v="188.57"/>
    <m/>
    <n v="10"/>
    <n v="347.39"/>
    <n v="363.07"/>
    <n v="133.63"/>
    <n v="34.04"/>
    <n v="5.01"/>
    <n v="103.57"/>
    <n v="25.99"/>
    <n v="73.180000000000007"/>
    <n v="12.68"/>
    <n v="51.91"/>
    <n v="146.74"/>
  </r>
  <r>
    <x v="352"/>
    <n v="4458.58"/>
    <n v="247.66659999999999"/>
    <n v="25.83"/>
    <n v="55.37"/>
    <n v="56.07"/>
    <n v="18.600000000000001"/>
    <m/>
    <n v="49.896000000000001"/>
    <n v="15.4"/>
    <n v="159.86000000000001"/>
    <n v="409.26"/>
    <n v="22.152000000000001"/>
    <n v="17.11"/>
    <n v="4.5999999999999996"/>
    <n v="113.4847"/>
    <n v="98.01"/>
    <n v="40.6"/>
    <n v="15.01"/>
    <n v="129.21"/>
    <n v="318.45"/>
    <n v="296.99"/>
    <n v="149.55000000000001"/>
    <n v="63.32"/>
    <m/>
    <n v="244.22"/>
    <n v="37.343800000000002"/>
    <m/>
    <n v="190.72"/>
    <m/>
    <n v="10.02"/>
    <n v="347.82"/>
    <n v="361.52"/>
    <n v="132.78"/>
    <n v="34.14"/>
    <n v="4.99"/>
    <n v="102.59"/>
    <n v="25.45"/>
    <n v="73.78"/>
    <n v="12.99"/>
    <n v="53.98"/>
    <n v="146.71"/>
  </r>
  <r>
    <x v="353"/>
    <n v="4468.7299999999996"/>
    <n v="248.16329999999999"/>
    <n v="26.26"/>
    <n v="54.58"/>
    <n v="55.69"/>
    <n v="18"/>
    <m/>
    <n v="50.186999999999998"/>
    <n v="15.78"/>
    <n v="157.07"/>
    <n v="403.69"/>
    <n v="22.242000000000001"/>
    <n v="17.77"/>
    <n v="4.29"/>
    <n v="112.1858"/>
    <n v="96.46"/>
    <n v="40.020000000000003"/>
    <n v="14.5"/>
    <n v="130.6"/>
    <n v="319.25"/>
    <n v="299.79000000000002"/>
    <n v="148.12"/>
    <n v="63.39"/>
    <m/>
    <n v="243.81"/>
    <n v="37.195799999999998"/>
    <m/>
    <n v="188.41"/>
    <m/>
    <n v="10"/>
    <n v="345.8"/>
    <n v="355.98"/>
    <n v="132.55000000000001"/>
    <n v="34.369999999999997"/>
    <n v="4.9000000000000004"/>
    <n v="101.96"/>
    <n v="25"/>
    <n v="72.7"/>
    <n v="12.86"/>
    <n v="54.02"/>
    <n v="143.9"/>
  </r>
  <r>
    <x v="354"/>
    <n v="4443.05"/>
    <n v="251.94329999999999"/>
    <n v="27.08"/>
    <n v="56.42"/>
    <n v="55.88"/>
    <n v="18.440000000000001"/>
    <m/>
    <n v="50.973999999999997"/>
    <n v="15.39"/>
    <n v="158.16"/>
    <n v="401.95"/>
    <n v="22.341000000000001"/>
    <n v="17.829999999999998"/>
    <n v="4.5"/>
    <n v="114.7076"/>
    <n v="97.41"/>
    <n v="41.87"/>
    <n v="15.45"/>
    <n v="134.6"/>
    <n v="324.08"/>
    <n v="304.82"/>
    <n v="149.03"/>
    <n v="64.62"/>
    <m/>
    <n v="242.87"/>
    <n v="37.601599999999998"/>
    <m/>
    <n v="188.86"/>
    <m/>
    <n v="10.01"/>
    <n v="344.75"/>
    <n v="359.77"/>
    <n v="133.29"/>
    <n v="34.159999999999997"/>
    <n v="5"/>
    <n v="104"/>
    <n v="25.43"/>
    <n v="73.56"/>
    <n v="13.22"/>
    <n v="55.08"/>
    <n v="146.13"/>
  </r>
  <r>
    <x v="355"/>
    <n v="4480.7"/>
    <n v="252.33"/>
    <n v="28.63"/>
    <n v="55.82"/>
    <n v="55.35"/>
    <n v="17.899999999999999"/>
    <m/>
    <n v="50.734999999999999"/>
    <n v="15.89"/>
    <n v="158.09"/>
    <n v="396.68"/>
    <n v="22.242000000000001"/>
    <n v="17.489999999999998"/>
    <n v="4.51"/>
    <n v="112.7593"/>
    <n v="97.29"/>
    <n v="41.95"/>
    <n v="15.5"/>
    <n v="135.04"/>
    <n v="323.52"/>
    <n v="305.22000000000003"/>
    <n v="148.79"/>
    <n v="66.64"/>
    <m/>
    <n v="242.02"/>
    <n v="38.357599999999998"/>
    <m/>
    <n v="187.1"/>
    <m/>
    <n v="10.050000000000001"/>
    <n v="346.31"/>
    <n v="355.33"/>
    <n v="132.58000000000001"/>
    <n v="33.39"/>
    <n v="4.97"/>
    <n v="102.83"/>
    <n v="25.55"/>
    <n v="70.14"/>
    <n v="13.4"/>
    <n v="55"/>
    <n v="145.18"/>
  </r>
  <r>
    <x v="356"/>
    <n v="4473.75"/>
    <n v="253.16329999999999"/>
    <n v="28.71"/>
    <n v="55.16"/>
    <n v="54.44"/>
    <n v="17.79"/>
    <m/>
    <n v="50.6"/>
    <n v="15.41"/>
    <n v="157.68"/>
    <n v="391.46"/>
    <n v="21.9"/>
    <n v="17.5"/>
    <n v="4.5199999999999996"/>
    <n v="110.1109"/>
    <n v="95.78"/>
    <n v="42.38"/>
    <n v="15.09"/>
    <n v="133.63"/>
    <n v="322.8"/>
    <n v="299.87"/>
    <n v="146.06"/>
    <n v="66.48"/>
    <m/>
    <n v="248.1"/>
    <n v="38.180399999999999"/>
    <m/>
    <n v="188.3"/>
    <m/>
    <n v="10.06"/>
    <n v="343.04"/>
    <n v="349.09"/>
    <n v="130.11000000000001"/>
    <n v="33.340000000000003"/>
    <n v="5.05"/>
    <n v="101.86"/>
    <n v="25.75"/>
    <n v="68.040000000000006"/>
    <n v="13.55"/>
    <n v="55.09"/>
    <n v="142.83000000000001"/>
  </r>
  <r>
    <x v="357"/>
    <n v="4432.99"/>
    <n v="243.39"/>
    <n v="26.55"/>
    <n v="53.69"/>
    <n v="54.06"/>
    <n v="17.350000000000001"/>
    <m/>
    <n v="49.481999999999999"/>
    <n v="14.81"/>
    <n v="152.96"/>
    <n v="378.13"/>
    <n v="21.113"/>
    <n v="17.149999999999999"/>
    <n v="4.2300000000000004"/>
    <n v="107.85890000000001"/>
    <n v="94.53"/>
    <n v="40.700000000000003"/>
    <n v="14.57"/>
    <n v="123.96"/>
    <n v="310.07"/>
    <n v="294.3"/>
    <n v="142.94"/>
    <n v="62.45"/>
    <m/>
    <n v="237.76"/>
    <n v="37.686599999999999"/>
    <m/>
    <n v="185.67"/>
    <m/>
    <n v="10.01"/>
    <n v="339.69"/>
    <n v="339.73"/>
    <n v="129.06"/>
    <n v="33.58"/>
    <n v="4.8499999999999996"/>
    <n v="100.99"/>
    <n v="25.39"/>
    <n v="66.069999999999993"/>
    <n v="12.82"/>
    <n v="54.77"/>
    <n v="143.19999999999999"/>
  </r>
  <r>
    <x v="358"/>
    <n v="4357.7299999999996"/>
    <n v="246.46"/>
    <n v="26.62"/>
    <n v="53.64"/>
    <n v="54.05"/>
    <n v="17.39"/>
    <m/>
    <n v="49.098999999999997"/>
    <n v="14.47"/>
    <n v="152.97999999999999"/>
    <n v="375.84"/>
    <n v="21.245999999999999"/>
    <n v="17.489999999999998"/>
    <n v="4.17"/>
    <n v="106.8974"/>
    <n v="93.73"/>
    <n v="42.29"/>
    <n v="15.17"/>
    <n v="127.57"/>
    <n v="314.27"/>
    <n v="294.8"/>
    <n v="143.43"/>
    <n v="63.54"/>
    <m/>
    <n v="234.51"/>
    <n v="37.948399999999999"/>
    <m/>
    <n v="185.8"/>
    <m/>
    <n v="10.050000000000001"/>
    <n v="337.38"/>
    <n v="336.95"/>
    <n v="128.85"/>
    <n v="33.79"/>
    <n v="4.8899999999999997"/>
    <n v="100.51"/>
    <n v="24.98"/>
    <n v="65.37"/>
    <n v="12.77"/>
    <n v="55.71"/>
    <n v="145.80000000000001"/>
  </r>
  <r>
    <x v="359"/>
    <n v="4354.1899999999996"/>
    <n v="250.64660000000001"/>
    <n v="27.43"/>
    <n v="55.21"/>
    <n v="54.13"/>
    <n v="17.43"/>
    <m/>
    <n v="50.058999999999997"/>
    <n v="14.54"/>
    <n v="155.91"/>
    <n v="385.47"/>
    <n v="21.940999999999999"/>
    <n v="17.34"/>
    <n v="4.28"/>
    <n v="110.10250000000001"/>
    <n v="95.85"/>
    <n v="46.88"/>
    <n v="16.84"/>
    <n v="125.82"/>
    <n v="315.11"/>
    <n v="298.58"/>
    <n v="145.85"/>
    <n v="63.6"/>
    <m/>
    <n v="235.35"/>
    <n v="38.700800000000001"/>
    <m/>
    <n v="184.27"/>
    <m/>
    <n v="9.99"/>
    <n v="343.41"/>
    <n v="340.84"/>
    <n v="130.01"/>
    <n v="33.65"/>
    <n v="4.9000000000000004"/>
    <n v="100.51"/>
    <n v="25.68"/>
    <n v="66.59"/>
    <n v="13.23"/>
    <n v="55.38"/>
    <n v="142.59"/>
  </r>
  <r>
    <x v="360"/>
    <n v="4395.6400000000003"/>
    <n v="251.2133"/>
    <n v="28.77"/>
    <n v="57.08"/>
    <n v="54.04"/>
    <n v="17.61"/>
    <m/>
    <n v="50.43"/>
    <n v="14.15"/>
    <n v="161.18"/>
    <n v="391.86"/>
    <n v="22.481999999999999"/>
    <n v="17.18"/>
    <n v="4.4000000000000004"/>
    <n v="113.70399999999999"/>
    <n v="96.05"/>
    <n v="45.94"/>
    <n v="17.14"/>
    <n v="127.09"/>
    <n v="321.5"/>
    <n v="299.56"/>
    <n v="146.83000000000001"/>
    <n v="63.65"/>
    <m/>
    <n v="234.86"/>
    <n v="38.881"/>
    <m/>
    <n v="185.09"/>
    <m/>
    <n v="10.01"/>
    <n v="354.07"/>
    <n v="351.5"/>
    <n v="128.84"/>
    <n v="33.270000000000003"/>
    <n v="5.05"/>
    <n v="101.45"/>
    <n v="25.62"/>
    <n v="67.05"/>
    <n v="13.71"/>
    <n v="55.78"/>
    <n v="143.56"/>
  </r>
  <r>
    <x v="361"/>
    <n v="4448.9799999999996"/>
    <n v="258.13"/>
    <n v="28.56"/>
    <n v="57.59"/>
    <n v="53.89"/>
    <n v="17.559999999999999"/>
    <m/>
    <n v="50.491999999999997"/>
    <n v="14.05"/>
    <n v="163.04"/>
    <n v="390.85"/>
    <n v="22.081"/>
    <n v="16.98"/>
    <n v="4.3600000000000003"/>
    <n v="114.7076"/>
    <n v="96.52"/>
    <n v="44.91"/>
    <n v="17.64"/>
    <n v="125.1"/>
    <n v="316.47000000000003"/>
    <n v="299.35000000000002"/>
    <n v="146.91999999999999"/>
    <n v="62.03"/>
    <m/>
    <n v="230.2"/>
    <n v="38.744399999999999"/>
    <m/>
    <n v="183.61"/>
    <m/>
    <n v="11.3"/>
    <n v="358.16"/>
    <n v="349.25"/>
    <n v="127.9"/>
    <n v="33.25"/>
    <n v="5.08"/>
    <n v="101.82"/>
    <n v="24.51"/>
    <n v="66.77"/>
    <n v="13.78"/>
    <n v="55.96"/>
    <n v="140.6"/>
  </r>
  <r>
    <x v="362"/>
    <n v="4455.4799999999996"/>
    <n v="263.78660000000002"/>
    <n v="27.47"/>
    <n v="59.3"/>
    <n v="53.61"/>
    <n v="17.11"/>
    <m/>
    <n v="50.484999999999999"/>
    <n v="14.32"/>
    <n v="166.98"/>
    <n v="399.81"/>
    <n v="21.66"/>
    <n v="17.8"/>
    <n v="4.59"/>
    <n v="116.6223"/>
    <n v="97.1"/>
    <n v="44.76"/>
    <n v="17.7"/>
    <n v="123.34"/>
    <n v="311.2"/>
    <n v="294.17"/>
    <n v="145.37"/>
    <n v="61.53"/>
    <m/>
    <n v="232.94"/>
    <n v="37.99"/>
    <m/>
    <n v="183.41"/>
    <m/>
    <n v="11.94"/>
    <n v="356.77"/>
    <n v="352.42"/>
    <n v="126.19"/>
    <n v="33.32"/>
    <n v="5.19"/>
    <n v="102.51"/>
    <n v="24.78"/>
    <n v="67.540000000000006"/>
    <n v="14.16"/>
    <n v="56.03"/>
    <n v="142.08000000000001"/>
  </r>
  <r>
    <x v="363"/>
    <n v="4443.1099999999997"/>
    <n v="259.1866"/>
    <n v="25.34"/>
    <n v="59.92"/>
    <n v="52.64"/>
    <n v="16.77"/>
    <m/>
    <n v="49.101999999999997"/>
    <n v="15.56"/>
    <n v="166.08"/>
    <n v="389.5"/>
    <n v="20.699000000000002"/>
    <n v="17.25"/>
    <n v="4.8600000000000003"/>
    <n v="114.7667"/>
    <n v="97.08"/>
    <n v="44.62"/>
    <n v="17.04"/>
    <n v="118.18"/>
    <n v="298"/>
    <n v="283.52"/>
    <n v="141.91"/>
    <n v="60.02"/>
    <m/>
    <n v="227.34"/>
    <n v="36.787999999999997"/>
    <m/>
    <n v="181.6"/>
    <m/>
    <n v="11.07"/>
    <n v="351.18"/>
    <n v="353.94"/>
    <n v="125.58"/>
    <n v="32.979999999999997"/>
    <n v="5.05"/>
    <n v="98.42"/>
    <n v="24.11"/>
    <n v="65.83"/>
    <n v="14.31"/>
    <n v="55.59"/>
    <n v="142.71"/>
  </r>
  <r>
    <x v="364"/>
    <n v="4352.63"/>
    <n v="260.4366"/>
    <n v="24.52"/>
    <n v="59.88"/>
    <n v="52.96"/>
    <n v="16.95"/>
    <m/>
    <n v="48.948"/>
    <n v="14.66"/>
    <n v="165.95"/>
    <n v="384.89"/>
    <n v="20.516999999999999"/>
    <n v="17.57"/>
    <n v="5.03"/>
    <n v="115.06189999999999"/>
    <n v="98.61"/>
    <n v="43.13"/>
    <n v="16.010000000000002"/>
    <n v="118.92"/>
    <n v="293.8"/>
    <n v="284"/>
    <n v="142.83000000000001"/>
    <n v="60.84"/>
    <m/>
    <n v="220.32"/>
    <n v="36.930799999999998"/>
    <m/>
    <n v="182.22"/>
    <m/>
    <n v="10.93"/>
    <n v="353.19"/>
    <n v="350.87"/>
    <n v="126.44"/>
    <n v="32.85"/>
    <n v="5.0199999999999996"/>
    <n v="99.49"/>
    <n v="24.36"/>
    <n v="65.739999999999995"/>
    <n v="14.3"/>
    <n v="56.09"/>
    <n v="139.74"/>
  </r>
  <r>
    <x v="365"/>
    <n v="4359.46"/>
    <n v="258.49329999999998"/>
    <n v="24.04"/>
    <n v="58.82"/>
    <n v="52.47"/>
    <n v="17.100000000000001"/>
    <m/>
    <n v="48.493000000000002"/>
    <n v="16.13"/>
    <n v="163.69"/>
    <n v="378.03"/>
    <n v="20.716000000000001"/>
    <n v="17.39"/>
    <n v="5.03"/>
    <n v="111.7809"/>
    <n v="97.36"/>
    <n v="42.08"/>
    <n v="15.88"/>
    <n v="116.34"/>
    <n v="302.43"/>
    <n v="281.92"/>
    <n v="141.5"/>
    <n v="60.88"/>
    <m/>
    <n v="225.34"/>
    <n v="36.3504"/>
    <m/>
    <n v="181.39"/>
    <m/>
    <n v="10.4"/>
    <n v="347.68"/>
    <n v="335.07"/>
    <n v="125.43"/>
    <n v="33.409999999999997"/>
    <n v="5.3"/>
    <n v="94.79"/>
    <n v="24.26"/>
    <n v="66.819999999999993"/>
    <n v="14.16"/>
    <n v="56.26"/>
    <n v="138.6"/>
  </r>
  <r>
    <x v="366"/>
    <n v="4307.54"/>
    <n v="258.40660000000003"/>
    <n v="24.33"/>
    <n v="60.93"/>
    <n v="53.02"/>
    <n v="16.850000000000001"/>
    <m/>
    <n v="48.734999999999999"/>
    <n v="15.98"/>
    <n v="167.13"/>
    <n v="380"/>
    <n v="20.742000000000001"/>
    <n v="17.649999999999999"/>
    <n v="5.45"/>
    <n v="113.5774"/>
    <n v="100.45"/>
    <n v="41.9"/>
    <n v="16.45"/>
    <n v="115.75"/>
    <n v="303.72000000000003"/>
    <n v="289.10000000000002"/>
    <n v="142.65"/>
    <n v="61.68"/>
    <m/>
    <n v="229.33"/>
    <n v="36.572000000000003"/>
    <m/>
    <n v="180.35"/>
    <m/>
    <n v="9.1999999999999993"/>
    <n v="360.18"/>
    <n v="342.2"/>
    <n v="126.43"/>
    <n v="33.49"/>
    <n v="5.21"/>
    <n v="96.08"/>
    <n v="24.82"/>
    <n v="66.81"/>
    <n v="14.16"/>
    <n v="57.65"/>
    <n v="138.07"/>
  </r>
  <r>
    <x v="367"/>
    <n v="4357.04"/>
    <n v="260.51"/>
    <n v="23.17"/>
    <n v="61.72"/>
    <n v="52.99"/>
    <n v="17.02"/>
    <m/>
    <n v="47.594999999999999"/>
    <n v="14.79"/>
    <n v="166.95"/>
    <n v="374.15"/>
    <n v="19.731999999999999"/>
    <n v="16.809999999999999"/>
    <n v="5.74"/>
    <n v="110.7941"/>
    <n v="99.04"/>
    <n v="40.93"/>
    <n v="16.09"/>
    <n v="110.95"/>
    <n v="294.68"/>
    <n v="283.11"/>
    <n v="139.13999999999999"/>
    <n v="60.27"/>
    <m/>
    <n v="221.91"/>
    <n v="36.095399999999998"/>
    <m/>
    <n v="177.4"/>
    <m/>
    <n v="7.51"/>
    <n v="344.2"/>
    <n v="338.44"/>
    <n v="126.83"/>
    <n v="33.65"/>
    <n v="5.33"/>
    <n v="96.19"/>
    <n v="24.86"/>
    <n v="66.56"/>
    <n v="14.35"/>
    <n v="57.58"/>
    <n v="137"/>
  </r>
  <r>
    <x v="368"/>
    <n v="4300.46"/>
    <n v="260.19659999999999"/>
    <n v="23.21"/>
    <n v="61.62"/>
    <n v="53.08"/>
    <n v="17.36"/>
    <m/>
    <n v="48.542000000000002"/>
    <n v="14.59"/>
    <n v="168.66"/>
    <n v="385.81"/>
    <n v="20.451000000000001"/>
    <n v="16.14"/>
    <n v="6.05"/>
    <n v="111.5701"/>
    <n v="99.88"/>
    <n v="42.01"/>
    <n v="16.25"/>
    <n v="114.81"/>
    <n v="300.27999999999997"/>
    <n v="288.76"/>
    <n v="141.11000000000001"/>
    <n v="61.88"/>
    <m/>
    <n v="225.82"/>
    <n v="36.602400000000003"/>
    <m/>
    <n v="177.01"/>
    <m/>
    <n v="7.73"/>
    <n v="343.21"/>
    <n v="338.29"/>
    <n v="126.43"/>
    <n v="33.5"/>
    <n v="5.54"/>
    <n v="96.39"/>
    <n v="25.04"/>
    <n v="66.38"/>
    <n v="14.29"/>
    <n v="57.94"/>
    <n v="133.09"/>
  </r>
  <r>
    <x v="369"/>
    <n v="4345.72"/>
    <n v="260.91660000000002"/>
    <n v="23.58"/>
    <n v="60.49"/>
    <n v="53.71"/>
    <n v="17.579999999999998"/>
    <m/>
    <n v="48.878"/>
    <n v="14"/>
    <n v="169.02"/>
    <n v="388.05"/>
    <n v="20.7"/>
    <n v="16.43"/>
    <n v="6.19"/>
    <n v="111.5363"/>
    <n v="97.09"/>
    <n v="42.06"/>
    <n v="16.62"/>
    <n v="113.87"/>
    <n v="309.62"/>
    <n v="293.11"/>
    <n v="142"/>
    <n v="61.86"/>
    <m/>
    <n v="232.02"/>
    <n v="36.677799999999998"/>
    <m/>
    <n v="180.91"/>
    <m/>
    <n v="7.25"/>
    <n v="348.69"/>
    <n v="338.4"/>
    <n v="127.79"/>
    <n v="33.590000000000003"/>
    <n v="6.12"/>
    <n v="96.64"/>
    <n v="24.67"/>
    <n v="67.069999999999993"/>
    <n v="14.12"/>
    <n v="58.28"/>
    <n v="132.71"/>
  </r>
  <r>
    <x v="370"/>
    <n v="4363.55"/>
    <n v="264.53660000000002"/>
    <n v="23.73"/>
    <n v="60.66"/>
    <n v="53.88"/>
    <n v="17.95"/>
    <m/>
    <n v="49.392000000000003"/>
    <n v="15.46"/>
    <n v="170.09"/>
    <n v="390.62"/>
    <n v="21.074999999999999"/>
    <n v="16.100000000000001"/>
    <n v="6.26"/>
    <n v="113.7377"/>
    <n v="98.64"/>
    <n v="41.84"/>
    <n v="16.399999999999999"/>
    <n v="115.28"/>
    <n v="320.05"/>
    <n v="294.85000000000002"/>
    <n v="143.29"/>
    <n v="63.38"/>
    <m/>
    <n v="234.9"/>
    <n v="36.933399999999999"/>
    <m/>
    <n v="180.02"/>
    <m/>
    <n v="7.63"/>
    <n v="353.91"/>
    <n v="344.09"/>
    <n v="129.38"/>
    <n v="33.4"/>
    <n v="6.54"/>
    <n v="95.65"/>
    <n v="25.07"/>
    <n v="68.13"/>
    <n v="14.89"/>
    <n v="58.24"/>
    <n v="127.74"/>
  </r>
  <r>
    <x v="371"/>
    <n v="4399.76"/>
    <n v="261.83"/>
    <n v="23.5"/>
    <n v="62.18"/>
    <n v="54.12"/>
    <n v="17.899999999999999"/>
    <m/>
    <n v="49.284999999999997"/>
    <n v="14.71"/>
    <n v="170.22"/>
    <n v="392.81"/>
    <n v="20.831"/>
    <n v="14.81"/>
    <n v="6.31"/>
    <n v="114.15940000000001"/>
    <n v="97.1"/>
    <n v="41.78"/>
    <n v="16.21"/>
    <n v="116.43"/>
    <n v="313.52"/>
    <n v="294.85000000000002"/>
    <n v="142.9"/>
    <n v="65.510000000000005"/>
    <m/>
    <n v="232.88"/>
    <n v="36.352200000000003"/>
    <m/>
    <n v="178.94"/>
    <m/>
    <n v="8.41"/>
    <n v="354.96"/>
    <n v="343.17"/>
    <n v="128.53"/>
    <n v="33.42"/>
    <n v="6.33"/>
    <n v="95.35"/>
    <n v="24.98"/>
    <n v="68.47"/>
    <n v="15.12"/>
    <n v="58.82"/>
    <n v="119.57"/>
  </r>
  <r>
    <x v="372"/>
    <n v="4391.34"/>
    <n v="263.98"/>
    <n v="23.53"/>
    <n v="61.56"/>
    <n v="54.23"/>
    <n v="17.57"/>
    <m/>
    <n v="49.234000000000002"/>
    <n v="14.05"/>
    <n v="166.64"/>
    <n v="385.24"/>
    <n v="20.695"/>
    <n v="14.16"/>
    <n v="6.37"/>
    <n v="113.0123"/>
    <n v="97.69"/>
    <n v="42.07"/>
    <n v="18.39"/>
    <n v="114.54"/>
    <n v="309.79000000000002"/>
    <n v="294.23"/>
    <n v="142.81"/>
    <n v="65.430000000000007"/>
    <m/>
    <n v="231.89"/>
    <n v="35.677199999999999"/>
    <m/>
    <n v="179.58"/>
    <m/>
    <n v="8.44"/>
    <n v="347.15"/>
    <n v="332.59"/>
    <n v="128.94"/>
    <n v="33.36"/>
    <n v="6.34"/>
    <n v="95.12"/>
    <n v="24.31"/>
    <n v="69.81"/>
    <n v="15.09"/>
    <n v="58.28"/>
    <n v="121.39"/>
  </r>
  <r>
    <x v="373"/>
    <n v="4361.1899999999996"/>
    <n v="268.57330000000002"/>
    <n v="23.69"/>
    <n v="61.24"/>
    <n v="54.23"/>
    <n v="17.84"/>
    <m/>
    <n v="48.527999999999999"/>
    <n v="13.5"/>
    <n v="165.36"/>
    <n v="386.53"/>
    <n v="20.670999999999999"/>
    <n v="14.08"/>
    <n v="6.04"/>
    <n v="112.1773"/>
    <n v="98.03"/>
    <n v="40.53"/>
    <n v="18.97"/>
    <n v="115.94"/>
    <n v="312.94"/>
    <n v="292.88"/>
    <n v="141.51"/>
    <n v="65.290000000000006"/>
    <m/>
    <n v="235.3"/>
    <n v="36.071399999999997"/>
    <m/>
    <n v="180.21"/>
    <m/>
    <n v="8.5299999999999994"/>
    <n v="345.34"/>
    <n v="330.6"/>
    <n v="132.29"/>
    <n v="33.520000000000003"/>
    <n v="6.28"/>
    <n v="95.58"/>
    <n v="24.52"/>
    <n v="69.290000000000006"/>
    <n v="15.64"/>
    <n v="59.22"/>
    <n v="128.56"/>
  </r>
  <r>
    <x v="374"/>
    <n v="4350.6499999999996"/>
    <n v="270.36"/>
    <n v="24.13"/>
    <n v="61.07"/>
    <n v="54.24"/>
    <n v="19.809999999999999"/>
    <m/>
    <n v="48.500999999999998"/>
    <n v="13.25"/>
    <n v="161"/>
    <n v="386.31"/>
    <n v="20.939"/>
    <n v="14.5"/>
    <n v="6.37"/>
    <n v="112.4051"/>
    <n v="98.3"/>
    <n v="40.520000000000003"/>
    <n v="18.920000000000002"/>
    <n v="118.69"/>
    <n v="327.85"/>
    <n v="296.31"/>
    <n v="140.91"/>
    <n v="65.77"/>
    <m/>
    <n v="243.83"/>
    <n v="36.210999999999999"/>
    <m/>
    <n v="181.34"/>
    <m/>
    <n v="9.24"/>
    <n v="342.35"/>
    <n v="329"/>
    <n v="133.9"/>
    <n v="34.11"/>
    <n v="6.14"/>
    <n v="97.47"/>
    <n v="23.72"/>
    <n v="69.05"/>
    <n v="15.51"/>
    <n v="58.88"/>
    <n v="126.56"/>
  </r>
  <r>
    <x v="375"/>
    <n v="4363.8"/>
    <n v="272.77330000000001"/>
    <n v="24.35"/>
    <n v="62"/>
    <n v="54.61"/>
    <n v="19.57"/>
    <m/>
    <n v="49.76"/>
    <n v="13.57"/>
    <n v="163.47"/>
    <n v="391.2"/>
    <n v="21.745999999999999"/>
    <n v="15.42"/>
    <n v="6.28"/>
    <n v="113.4256"/>
    <n v="101.07"/>
    <n v="40.93"/>
    <n v="19.62"/>
    <n v="122.03"/>
    <n v="332.12"/>
    <n v="302.75"/>
    <n v="143.76"/>
    <n v="66.81"/>
    <m/>
    <n v="247.37"/>
    <n v="36.813800000000001"/>
    <m/>
    <n v="181.9"/>
    <m/>
    <n v="9.82"/>
    <n v="344.58"/>
    <n v="329.77"/>
    <n v="135.72999999999999"/>
    <n v="34.200000000000003"/>
    <n v="6.08"/>
    <n v="98.85"/>
    <n v="24.34"/>
    <n v="71.09"/>
    <n v="15.45"/>
    <n v="59.48"/>
    <n v="125.17"/>
  </r>
  <r>
    <x v="376"/>
    <n v="4438.26"/>
    <n v="281.01"/>
    <n v="24"/>
    <n v="62.59"/>
    <n v="54.48"/>
    <n v="19.68"/>
    <m/>
    <n v="50.325000000000003"/>
    <n v="12.8"/>
    <n v="166.61"/>
    <n v="406.07"/>
    <n v="21.861999999999998"/>
    <n v="15.85"/>
    <n v="6.43"/>
    <n v="112.98699999999999"/>
    <n v="101.47"/>
    <n v="41.03"/>
    <n v="19.38"/>
    <n v="123.03"/>
    <n v="333.57"/>
    <n v="304.20999999999998"/>
    <n v="144.84"/>
    <n v="66.209999999999994"/>
    <m/>
    <n v="247.4"/>
    <n v="36.618600000000001"/>
    <m/>
    <n v="181.77"/>
    <m/>
    <n v="10.050000000000001"/>
    <n v="356"/>
    <n v="332.76"/>
    <n v="136.97999999999999"/>
    <n v="33.659999999999997"/>
    <n v="6.03"/>
    <n v="98.37"/>
    <n v="24.46"/>
    <n v="70.430000000000007"/>
    <n v="15.7"/>
    <n v="59.49"/>
    <n v="128.4"/>
  </r>
  <r>
    <x v="377"/>
    <n v="4471.37"/>
    <n v="290.03660000000002"/>
    <n v="24.26"/>
    <n v="62.56"/>
    <n v="53.94"/>
    <n v="19.329999999999998"/>
    <m/>
    <n v="50.335999999999999"/>
    <n v="12.4"/>
    <n v="166.55"/>
    <n v="413.69"/>
    <n v="22.222000000000001"/>
    <n v="14.82"/>
    <n v="6.58"/>
    <n v="113.07980000000001"/>
    <n v="102.05"/>
    <n v="40.65"/>
    <n v="20.85"/>
    <n v="123.81"/>
    <n v="337.88"/>
    <n v="307.29000000000002"/>
    <n v="146.55000000000001"/>
    <n v="67.13"/>
    <m/>
    <n v="248.82"/>
    <n v="37.053400000000003"/>
    <m/>
    <n v="180.8"/>
    <m/>
    <n v="10.69"/>
    <n v="358.44"/>
    <n v="331.84"/>
    <n v="139.79"/>
    <n v="33.57"/>
    <n v="5.95"/>
    <n v="97.45"/>
    <n v="23.81"/>
    <n v="70.180000000000007"/>
    <n v="15.56"/>
    <n v="59.7"/>
    <n v="128.13"/>
  </r>
  <r>
    <x v="378"/>
    <n v="4486.46"/>
    <n v="288.08999999999997"/>
    <n v="24.69"/>
    <n v="63.5"/>
    <n v="54.15"/>
    <n v="19.21"/>
    <m/>
    <n v="51.039000000000001"/>
    <n v="12.36"/>
    <n v="168.57"/>
    <n v="412.16"/>
    <n v="22.29"/>
    <n v="15.45"/>
    <n v="6.63"/>
    <n v="112.869"/>
    <n v="101.94"/>
    <n v="41.7"/>
    <n v="20.22"/>
    <n v="126.79"/>
    <n v="339.74"/>
    <n v="308.23"/>
    <n v="148.76"/>
    <n v="68.510000000000005"/>
    <m/>
    <n v="255.61"/>
    <n v="36.822800000000001"/>
    <m/>
    <n v="185.41"/>
    <m/>
    <n v="10.91"/>
    <n v="362.1"/>
    <n v="343.09"/>
    <n v="139.12"/>
    <n v="33.68"/>
    <n v="6.03"/>
    <n v="95.79"/>
    <n v="23.76"/>
    <n v="70.89"/>
    <n v="15.42"/>
    <n v="59.97"/>
    <n v="131.47"/>
  </r>
  <r>
    <x v="379"/>
    <n v="4519.63"/>
    <n v="288.60000000000002"/>
    <n v="24.22"/>
    <n v="63.85"/>
    <n v="54.63"/>
    <n v="19.309999999999999"/>
    <m/>
    <n v="50.939"/>
    <n v="12.72"/>
    <n v="170.84"/>
    <n v="407.89"/>
    <n v="22.103000000000002"/>
    <n v="16.25"/>
    <n v="6.93"/>
    <n v="115.0535"/>
    <n v="102.2"/>
    <n v="41.83"/>
    <n v="21.05"/>
    <n v="128.69"/>
    <n v="334.13"/>
    <n v="307.41000000000003"/>
    <n v="149.26"/>
    <n v="70.58"/>
    <m/>
    <n v="251.18"/>
    <n v="36.461799999999997"/>
    <m/>
    <n v="185.49"/>
    <m/>
    <n v="10.44"/>
    <n v="356.77"/>
    <n v="344.05"/>
    <n v="143.41999999999999"/>
    <n v="33.979999999999997"/>
    <n v="6"/>
    <n v="97.02"/>
    <n v="25.27"/>
    <n v="68.13"/>
    <n v="16.04"/>
    <n v="60.27"/>
    <n v="132.55000000000001"/>
  </r>
  <r>
    <x v="380"/>
    <n v="4536.1899999999996"/>
    <n v="298"/>
    <n v="24.78"/>
    <n v="62.69"/>
    <n v="54.35"/>
    <n v="19.100000000000001"/>
    <m/>
    <n v="51.414999999999999"/>
    <n v="12.66"/>
    <n v="169.5"/>
    <n v="407.59"/>
    <n v="22.692"/>
    <n v="16.79"/>
    <n v="6.82"/>
    <n v="115.4414"/>
    <n v="102.35"/>
    <n v="41.28"/>
    <n v="20.99"/>
    <n v="132.52000000000001"/>
    <n v="342.05"/>
    <n v="310.76"/>
    <n v="149.47999999999999"/>
    <n v="73.12"/>
    <m/>
    <n v="255"/>
    <n v="36.876600000000003"/>
    <m/>
    <n v="187.09"/>
    <m/>
    <n v="10.18"/>
    <n v="356.21"/>
    <n v="342.93"/>
    <n v="144.94"/>
    <n v="33.950000000000003"/>
    <n v="5.93"/>
    <n v="96.52"/>
    <n v="25.75"/>
    <n v="65.540000000000006"/>
    <n v="16.55"/>
    <n v="60.24"/>
    <n v="129.79"/>
  </r>
  <r>
    <x v="381"/>
    <n v="4549.78"/>
    <n v="303.22660000000002"/>
    <n v="24.43"/>
    <n v="63.12"/>
    <n v="54.45"/>
    <n v="19.11"/>
    <m/>
    <n v="51.540999999999997"/>
    <n v="13"/>
    <n v="171.78"/>
    <n v="414.32"/>
    <n v="22.725999999999999"/>
    <n v="17"/>
    <n v="6.75"/>
    <n v="115.492"/>
    <n v="103.92"/>
    <n v="39.590000000000003"/>
    <n v="20.58"/>
    <n v="137.63"/>
    <n v="339.78"/>
    <n v="309.16000000000003"/>
    <n v="148.69"/>
    <n v="73.540000000000006"/>
    <m/>
    <n v="252.96"/>
    <n v="35.844200000000001"/>
    <m/>
    <n v="183.52"/>
    <m/>
    <n v="9.66"/>
    <n v="358.67"/>
    <n v="340.71"/>
    <n v="144"/>
    <n v="34.15"/>
    <n v="5.76"/>
    <n v="96.88"/>
    <n v="26.43"/>
    <n v="65.88"/>
    <n v="16.28"/>
    <n v="60.05"/>
    <n v="132.33000000000001"/>
  </r>
  <r>
    <x v="382"/>
    <n v="4544.8999999999996"/>
    <n v="341.62"/>
    <n v="25.41"/>
    <n v="64.349999999999994"/>
    <n v="54.23"/>
    <n v="19.5"/>
    <m/>
    <n v="52.207000000000001"/>
    <n v="12.99"/>
    <n v="170.94"/>
    <n v="414.75"/>
    <n v="23.166"/>
    <n v="16.97"/>
    <n v="6.91"/>
    <n v="117.35599999999999"/>
    <n v="104.9"/>
    <n v="39.01"/>
    <n v="20.69"/>
    <n v="139.57"/>
    <n v="341.5"/>
    <n v="308.13"/>
    <n v="148.63999999999999"/>
    <n v="74.86"/>
    <m/>
    <n v="257.89"/>
    <n v="35.499600000000001"/>
    <m/>
    <n v="184.99"/>
    <m/>
    <n v="10.28"/>
    <n v="360.86"/>
    <n v="352.72"/>
    <n v="145.1"/>
    <n v="34.39"/>
    <n v="5.86"/>
    <n v="96.54"/>
    <n v="26.84"/>
    <n v="66.83"/>
    <n v="16"/>
    <n v="60.29"/>
    <n v="131.83000000000001"/>
  </r>
  <r>
    <x v="383"/>
    <n v="4566.4799999999996"/>
    <n v="339.47660000000002"/>
    <n v="25.52"/>
    <n v="65.84"/>
    <n v="54.47"/>
    <n v="19.5"/>
    <m/>
    <n v="53.387"/>
    <n v="13.22"/>
    <n v="171.4"/>
    <n v="417.61"/>
    <n v="24.716999999999999"/>
    <n v="16.95"/>
    <n v="6.84"/>
    <n v="116.6223"/>
    <n v="104.59"/>
    <n v="39.57"/>
    <n v="19.96"/>
    <n v="142.16"/>
    <n v="342.24"/>
    <n v="310.11"/>
    <n v="149.32"/>
    <n v="76.55"/>
    <m/>
    <n v="252.2"/>
    <n v="34.9696"/>
    <m/>
    <n v="184.07"/>
    <m/>
    <n v="10.52"/>
    <n v="357.32"/>
    <n v="341.15"/>
    <n v="146.22999999999999"/>
    <n v="34.130000000000003"/>
    <n v="5.81"/>
    <n v="96.2"/>
    <n v="26.91"/>
    <n v="66.03"/>
    <n v="15.94"/>
    <n v="60.58"/>
    <n v="129.47999999999999"/>
  </r>
  <r>
    <x v="384"/>
    <n v="4574.79"/>
    <n v="345.95330000000001"/>
    <n v="25.06"/>
    <n v="64.13"/>
    <n v="55.52"/>
    <n v="19.66"/>
    <m/>
    <n v="52.311"/>
    <n v="12.84"/>
    <n v="167.83"/>
    <n v="410.99"/>
    <n v="24.451000000000001"/>
    <n v="16.940000000000001"/>
    <n v="6.47"/>
    <n v="114.7076"/>
    <n v="103.52"/>
    <n v="35.44"/>
    <n v="19.25"/>
    <n v="136.49"/>
    <n v="347.1"/>
    <n v="323.17"/>
    <n v="148.85"/>
    <n v="76.34"/>
    <m/>
    <n v="273.13"/>
    <n v="35.321199999999997"/>
    <m/>
    <n v="180.94"/>
    <m/>
    <n v="12.28"/>
    <n v="335.72"/>
    <n v="338.23"/>
    <n v="143.86000000000001"/>
    <n v="34.22"/>
    <n v="5.68"/>
    <n v="94.87"/>
    <n v="26.64"/>
    <n v="64.44"/>
    <n v="15.51"/>
    <n v="59.86"/>
    <n v="128.26"/>
  </r>
  <r>
    <x v="385"/>
    <n v="4551.68"/>
    <n v="359.01330000000002"/>
    <n v="25.64"/>
    <n v="64.31"/>
    <n v="56.04"/>
    <n v="19.850000000000001"/>
    <m/>
    <n v="52.957000000000001"/>
    <n v="13.37"/>
    <n v="170.36"/>
    <n v="414.82"/>
    <n v="24.940999999999999"/>
    <n v="17.16"/>
    <n v="6.55"/>
    <n v="117.47410000000001"/>
    <n v="105"/>
    <n v="35.47"/>
    <n v="19.91"/>
    <n v="139.37"/>
    <n v="348"/>
    <n v="324.35000000000002"/>
    <n v="152.57"/>
    <n v="79.25"/>
    <m/>
    <n v="288.95"/>
    <n v="35.552599999999998"/>
    <m/>
    <n v="182"/>
    <m/>
    <n v="13.63"/>
    <n v="333.03"/>
    <n v="349.7"/>
    <n v="146.66999999999999"/>
    <n v="34.22"/>
    <n v="5.91"/>
    <n v="95.97"/>
    <n v="27.03"/>
    <n v="64.5"/>
    <n v="16.86"/>
    <n v="61.27"/>
    <n v="127.96"/>
  </r>
  <r>
    <x v="386"/>
    <n v="4596.42"/>
    <n v="371.33330000000001"/>
    <n v="25.88"/>
    <n v="64.47"/>
    <n v="56.37"/>
    <n v="19.59"/>
    <m/>
    <n v="53.167000000000002"/>
    <n v="14.05"/>
    <n v="169.89"/>
    <n v="413.35"/>
    <n v="25.567"/>
    <n v="17.28"/>
    <n v="6.38"/>
    <n v="118.43559999999999"/>
    <n v="104.08"/>
    <n v="34.97"/>
    <n v="20.09"/>
    <n v="138.41999999999999"/>
    <n v="353.84"/>
    <n v="331.62"/>
    <n v="149.80000000000001"/>
    <n v="79.67"/>
    <m/>
    <n v="289.39999999999998"/>
    <n v="35.580599999999997"/>
    <m/>
    <n v="184.93"/>
    <m/>
    <n v="15.04"/>
    <n v="335.52"/>
    <n v="342.31"/>
    <n v="144.96"/>
    <n v="33.93"/>
    <n v="5.9"/>
    <n v="94.54"/>
    <n v="27.33"/>
    <n v="63.27"/>
    <n v="17.079999999999998"/>
    <n v="61.09"/>
    <n v="125.96"/>
  </r>
  <r>
    <x v="387"/>
    <n v="4605.38"/>
    <n v="402.86329999999998"/>
    <n v="26.56"/>
    <n v="65.63"/>
    <n v="56.17"/>
    <n v="20.010000000000002"/>
    <m/>
    <n v="52.805"/>
    <n v="14.26"/>
    <n v="169.8"/>
    <n v="416.7"/>
    <n v="25.827000000000002"/>
    <n v="17.14"/>
    <n v="6.32"/>
    <n v="118.6802"/>
    <n v="101.23"/>
    <n v="34.85"/>
    <n v="22.62"/>
    <n v="137.57"/>
    <n v="357.73"/>
    <n v="329.37"/>
    <n v="148.96"/>
    <n v="77.650000000000006"/>
    <m/>
    <n v="300.95"/>
    <n v="36.023800000000001"/>
    <m/>
    <n v="185.4"/>
    <m/>
    <n v="15.66"/>
    <n v="334.05"/>
    <n v="358.75"/>
    <n v="144.72999999999999"/>
    <n v="34.1"/>
    <n v="6.17"/>
    <n v="93.42"/>
    <n v="27.92"/>
    <n v="63.39"/>
    <n v="17.95"/>
    <n v="61.82"/>
    <n v="127"/>
  </r>
  <r>
    <x v="388"/>
    <n v="4613.67"/>
    <n v="390.66660000000002"/>
    <n v="25.92"/>
    <n v="64.819999999999993"/>
    <n v="56.1"/>
    <n v="19.87"/>
    <m/>
    <n v="53.707000000000001"/>
    <n v="14.25"/>
    <n v="170.47"/>
    <n v="423.85"/>
    <n v="26.401"/>
    <n v="16.89"/>
    <n v="6.01"/>
    <n v="118.61279999999999"/>
    <n v="102.12"/>
    <n v="34.99"/>
    <n v="22.68"/>
    <n v="143.93"/>
    <n v="359.64"/>
    <n v="333.13"/>
    <n v="150.02000000000001"/>
    <n v="80.760000000000005"/>
    <m/>
    <n v="298.2"/>
    <n v="35.992800000000003"/>
    <m/>
    <n v="181.4"/>
    <m/>
    <n v="15"/>
    <n v="328.48"/>
    <n v="355.3"/>
    <n v="147.03"/>
    <n v="34.03"/>
    <n v="6.31"/>
    <n v="94.02"/>
    <n v="27.49"/>
    <n v="61.94"/>
    <n v="18.010000000000002"/>
    <n v="61.79"/>
    <n v="124.72"/>
  </r>
  <r>
    <x v="389"/>
    <n v="4630.6499999999996"/>
    <n v="404.62"/>
    <n v="26.12"/>
    <n v="63.93"/>
    <n v="56.29"/>
    <n v="19.68"/>
    <m/>
    <n v="54.237000000000002"/>
    <n v="14.91"/>
    <n v="170.53"/>
    <n v="417.9"/>
    <n v="26.597999999999999"/>
    <n v="16.88"/>
    <n v="5.92"/>
    <n v="119.0514"/>
    <n v="104.82"/>
    <n v="37.04"/>
    <n v="22.96"/>
    <n v="144.5"/>
    <n v="353.14"/>
    <n v="334"/>
    <n v="151.49"/>
    <n v="83.4"/>
    <m/>
    <n v="298.08"/>
    <n v="35.542200000000001"/>
    <m/>
    <n v="189.07"/>
    <m/>
    <n v="15.35"/>
    <n v="329.43"/>
    <n v="343.05"/>
    <n v="147.65"/>
    <n v="33.75"/>
    <n v="6.37"/>
    <n v="94.73"/>
    <n v="27.93"/>
    <n v="62.11"/>
    <n v="18.63"/>
    <n v="60.94"/>
    <n v="129.46"/>
  </r>
  <r>
    <x v="390"/>
    <n v="4660.57"/>
    <n v="409.97"/>
    <n v="26.47"/>
    <n v="64.41"/>
    <n v="56.6"/>
    <n v="19.21"/>
    <m/>
    <n v="54.862000000000002"/>
    <n v="15.74"/>
    <n v="168.29"/>
    <n v="408.07"/>
    <n v="29.800999999999998"/>
    <n v="16.97"/>
    <n v="5.78"/>
    <n v="119.5574"/>
    <n v="105.38"/>
    <n v="37.07"/>
    <n v="23.29"/>
    <n v="144.53"/>
    <n v="356.79"/>
    <n v="336.44"/>
    <n v="150.96"/>
    <n v="81.08"/>
    <m/>
    <n v="293.48"/>
    <n v="36.163200000000003"/>
    <m/>
    <n v="194.21"/>
    <m/>
    <n v="16.43"/>
    <n v="335.43"/>
    <n v="350.85"/>
    <n v="147.87"/>
    <n v="34.1"/>
    <n v="6.25"/>
    <n v="93.72"/>
    <n v="27.43"/>
    <n v="60.86"/>
    <n v="19.420000000000002"/>
    <n v="60.34"/>
    <n v="127.12"/>
  </r>
  <r>
    <x v="391"/>
    <n v="4680.0600000000004"/>
    <n v="407.36329999999998"/>
    <n v="26"/>
    <n v="65.02"/>
    <n v="56.84"/>
    <n v="20.5"/>
    <m/>
    <n v="55.892000000000003"/>
    <n v="15.51"/>
    <n v="168.05"/>
    <n v="407.08"/>
    <n v="29.751999999999999"/>
    <n v="17"/>
    <n v="5.85"/>
    <n v="120.2996"/>
    <n v="106.68"/>
    <n v="37.01"/>
    <n v="22.57"/>
    <n v="142.55000000000001"/>
    <n v="364.8"/>
    <n v="336.06"/>
    <n v="151.28"/>
    <n v="80.28"/>
    <m/>
    <n v="289.05"/>
    <n v="35.887"/>
    <m/>
    <n v="192.85"/>
    <m/>
    <n v="19.27"/>
    <n v="348.79"/>
    <n v="355.2"/>
    <n v="146.69"/>
    <n v="34.56"/>
    <n v="6.32"/>
    <n v="94.3"/>
    <n v="27.92"/>
    <n v="60.62"/>
    <n v="19.29"/>
    <n v="58.66"/>
    <n v="125.98"/>
  </r>
  <r>
    <x v="392"/>
    <n v="4697.53"/>
    <n v="387.64659999999998"/>
    <n v="26.75"/>
    <n v="65.72"/>
    <n v="56.33"/>
    <n v="19.739999999999998"/>
    <m/>
    <n v="55.895000000000003"/>
    <n v="14.94"/>
    <n v="169.06"/>
    <n v="408.34"/>
    <n v="30.803999999999998"/>
    <n v="16.510000000000002"/>
    <n v="5.72"/>
    <n v="122.2902"/>
    <n v="106.02"/>
    <n v="37.979999999999997"/>
    <n v="22.74"/>
    <n v="142.04"/>
    <n v="370.73"/>
    <n v="336.99"/>
    <n v="150.44"/>
    <n v="78.930000000000007"/>
    <m/>
    <n v="286.89999999999998"/>
    <n v="35.998199999999997"/>
    <m/>
    <n v="192.23"/>
    <m/>
    <n v="21.35"/>
    <n v="349.67"/>
    <n v="360.86"/>
    <n v="148.07"/>
    <n v="34.700000000000003"/>
    <n v="6.28"/>
    <n v="92.89"/>
    <n v="27.97"/>
    <n v="62.29"/>
    <n v="20.149999999999999"/>
    <n v="59.03"/>
    <n v="125.98"/>
  </r>
  <r>
    <x v="393"/>
    <n v="4701.7"/>
    <n v="341.16660000000002"/>
    <n v="24.25"/>
    <n v="66.36"/>
    <n v="56.49"/>
    <n v="19.34"/>
    <m/>
    <n v="55.78"/>
    <n v="14.84"/>
    <n v="167.78"/>
    <n v="405.35"/>
    <n v="30.657"/>
    <n v="16.260000000000002"/>
    <n v="6.12"/>
    <n v="121.8853"/>
    <n v="106.02"/>
    <n v="36.700000000000003"/>
    <n v="22.14"/>
    <n v="146.38999999999999"/>
    <n v="376.7"/>
    <n v="335.95"/>
    <n v="150.81"/>
    <n v="79.650000000000006"/>
    <m/>
    <n v="278.75"/>
    <n v="36.298000000000002"/>
    <m/>
    <n v="191.09"/>
    <m/>
    <n v="22.53"/>
    <n v="344.65"/>
    <n v="355.81"/>
    <n v="148.44999999999999"/>
    <n v="34.869999999999997"/>
    <n v="6.17"/>
    <n v="93.67"/>
    <n v="27.35"/>
    <n v="61.4"/>
    <n v="20.12"/>
    <n v="56.79"/>
    <n v="125.98"/>
  </r>
  <r>
    <x v="394"/>
    <n v="4685.25"/>
    <n v="355.98329999999999"/>
    <n v="22.52"/>
    <n v="64.19"/>
    <n v="56.72"/>
    <n v="19.440000000000001"/>
    <m/>
    <n v="54.877000000000002"/>
    <n v="14.59"/>
    <n v="167.62"/>
    <n v="399.12"/>
    <n v="29.459"/>
    <n v="16.52"/>
    <n v="5.97"/>
    <n v="122.7372"/>
    <n v="104.94"/>
    <n v="34.49"/>
    <n v="20.420000000000002"/>
    <n v="139.46"/>
    <n v="361.08"/>
    <n v="330.8"/>
    <n v="147.91999999999999"/>
    <n v="76.069999999999993"/>
    <m/>
    <n v="269.72000000000003"/>
    <n v="36.240200000000002"/>
    <m/>
    <n v="187.91"/>
    <m/>
    <n v="18.23"/>
    <n v="357.94"/>
    <n v="352.61"/>
    <n v="148.77000000000001"/>
    <n v="35.26"/>
    <n v="6.45"/>
    <n v="94.38"/>
    <n v="26.86"/>
    <n v="60.34"/>
    <n v="19.36"/>
    <n v="55.29"/>
    <n v="131.27000000000001"/>
  </r>
  <r>
    <x v="395"/>
    <n v="4646.71"/>
    <n v="354.50330000000002"/>
    <n v="22.99"/>
    <n v="64.31"/>
    <n v="56.74"/>
    <n v="19.600000000000001"/>
    <m/>
    <n v="55.54"/>
    <n v="14.23"/>
    <n v="167.61"/>
    <n v="402.34"/>
    <n v="30.39"/>
    <n v="12.47"/>
    <n v="6.06"/>
    <n v="121.96120000000001"/>
    <n v="105.37"/>
    <n v="34.17"/>
    <n v="22.97"/>
    <n v="141.32"/>
    <n v="369.14"/>
    <n v="332.43"/>
    <n v="147.87"/>
    <n v="78.099999999999994"/>
    <n v="122.99"/>
    <n v="276.64999999999998"/>
    <n v="36.32"/>
    <m/>
    <n v="185.87"/>
    <m/>
    <n v="19.25"/>
    <n v="354.34"/>
    <n v="356.01"/>
    <n v="148.91"/>
    <n v="35.450000000000003"/>
    <n v="7.32"/>
    <n v="95"/>
    <n v="26.53"/>
    <n v="63"/>
    <n v="19.55"/>
    <n v="55.78"/>
    <n v="129.12"/>
  </r>
  <r>
    <x v="396"/>
    <n v="4649.2700000000004"/>
    <n v="344.47329999999999"/>
    <n v="22.83"/>
    <n v="63.82"/>
    <n v="56.61"/>
    <n v="19.649999999999999"/>
    <m/>
    <n v="56.322000000000003"/>
    <n v="14.37"/>
    <n v="166.86"/>
    <n v="404.91"/>
    <n v="30.39"/>
    <n v="12.18"/>
    <n v="6.02"/>
    <n v="122.6528"/>
    <n v="105.29"/>
    <n v="35.21"/>
    <n v="22.76"/>
    <n v="143"/>
    <n v="386.5"/>
    <n v="336.72"/>
    <n v="149.99"/>
    <n v="78.78"/>
    <n v="129.94999999999999"/>
    <n v="280.56"/>
    <n v="37.26"/>
    <m/>
    <n v="187.29"/>
    <m/>
    <n v="20.149999999999999"/>
    <n v="363.5"/>
    <n v="358.86"/>
    <n v="148.81"/>
    <n v="35.5"/>
    <n v="7.41"/>
    <n v="94.76"/>
    <n v="26.7"/>
    <n v="62.34"/>
    <n v="19.5"/>
    <n v="55.91"/>
    <n v="129.33000000000001"/>
  </r>
  <r>
    <x v="397"/>
    <n v="4682.8500000000004"/>
    <n v="337.79660000000001"/>
    <n v="23.41"/>
    <n v="64.37"/>
    <n v="56.62"/>
    <n v="20.46"/>
    <m/>
    <n v="56.576999999999998"/>
    <n v="14.29"/>
    <n v="166.56"/>
    <n v="404.81"/>
    <n v="30.024999999999999"/>
    <n v="12.17"/>
    <n v="5.95"/>
    <n v="122.66970000000001"/>
    <n v="104.59"/>
    <n v="34.96"/>
    <n v="22.92"/>
    <n v="142.80000000000001"/>
    <n v="393.7"/>
    <n v="336.07"/>
    <n v="150"/>
    <n v="77.77"/>
    <n v="149.36000000000001"/>
    <n v="278.38"/>
    <n v="36.787599999999998"/>
    <m/>
    <n v="186.86"/>
    <m/>
    <n v="19.82"/>
    <n v="361.36"/>
    <n v="361.15"/>
    <n v="150.19999999999999"/>
    <n v="35.450000000000003"/>
    <n v="7.3"/>
    <n v="95.36"/>
    <n v="26.88"/>
    <n v="61.62"/>
    <n v="19.86"/>
    <n v="56.15"/>
    <n v="135.29"/>
  </r>
  <r>
    <x v="398"/>
    <n v="4682.8"/>
    <n v="351.57659999999998"/>
    <n v="23.13"/>
    <n v="65.02"/>
    <n v="56.22"/>
    <n v="20.440000000000001"/>
    <m/>
    <n v="56.877000000000002"/>
    <n v="15.48"/>
    <n v="165.36"/>
    <n v="403.09"/>
    <n v="30.202999999999999"/>
    <n v="11.93"/>
    <n v="5.81"/>
    <n v="124.1626"/>
    <n v="103.79"/>
    <n v="33.869999999999997"/>
    <n v="21.67"/>
    <n v="144.22"/>
    <n v="401.89"/>
    <n v="339.51"/>
    <n v="151"/>
    <n v="78.14"/>
    <n v="172.01"/>
    <n v="271.3"/>
    <n v="36.550800000000002"/>
    <m/>
    <n v="188.33"/>
    <m/>
    <n v="26.38"/>
    <n v="369.56"/>
    <n v="362.01"/>
    <n v="149.47"/>
    <n v="35.21"/>
    <n v="7.22"/>
    <n v="93.07"/>
    <n v="26.64"/>
    <n v="60.55"/>
    <n v="19.79"/>
    <n v="56.23"/>
    <n v="137.63"/>
  </r>
  <r>
    <x v="399"/>
    <n v="4700.8999999999996"/>
    <n v="363.00330000000002"/>
    <n v="22.49"/>
    <n v="64.31"/>
    <n v="55.91"/>
    <n v="20.2"/>
    <m/>
    <n v="56.963999999999999"/>
    <n v="16.28"/>
    <n v="164.47"/>
    <n v="391.55"/>
    <n v="29.260999999999999"/>
    <n v="11.69"/>
    <n v="5.8"/>
    <n v="122.6444"/>
    <n v="100.55"/>
    <n v="32.880000000000003"/>
    <n v="21.12"/>
    <n v="145.08000000000001"/>
    <n v="398"/>
    <n v="339.12"/>
    <n v="153.49"/>
    <n v="78.5"/>
    <n v="146.07"/>
    <n v="271.95"/>
    <n v="36.119999999999997"/>
    <m/>
    <n v="188.25"/>
    <m/>
    <n v="31"/>
    <n v="359.17"/>
    <n v="353.52"/>
    <n v="150.38"/>
    <n v="35.53"/>
    <n v="7.45"/>
    <n v="93.59"/>
    <n v="26.51"/>
    <n v="60.67"/>
    <n v="19.96"/>
    <n v="53.88"/>
    <n v="139.97999999999999"/>
  </r>
  <r>
    <x v="400"/>
    <n v="4688.67"/>
    <n v="365.46"/>
    <n v="21.5"/>
    <n v="63.61"/>
    <n v="55.41"/>
    <n v="20.149999999999999"/>
    <m/>
    <n v="57.481000000000002"/>
    <n v="15.48"/>
    <n v="163.05000000000001"/>
    <n v="391.37"/>
    <n v="31.675000000000001"/>
    <n v="10.64"/>
    <n v="5.66"/>
    <n v="124.17100000000001"/>
    <n v="99.61"/>
    <n v="30.53"/>
    <n v="20.57"/>
    <n v="146.85"/>
    <n v="397.43"/>
    <n v="341.27"/>
    <n v="157.87"/>
    <n v="78.41"/>
    <n v="123.38"/>
    <n v="263.37"/>
    <n v="35.583399999999997"/>
    <m/>
    <n v="185.41"/>
    <m/>
    <n v="27.96"/>
    <n v="348.22"/>
    <n v="357.11"/>
    <n v="150.58000000000001"/>
    <n v="35.409999999999997"/>
    <n v="7.3"/>
    <n v="91.55"/>
    <n v="26.55"/>
    <n v="59.9"/>
    <n v="19.559999999999999"/>
    <n v="53.33"/>
    <n v="140.38999999999999"/>
  </r>
  <r>
    <x v="401"/>
    <n v="4704.54"/>
    <n v="379.02"/>
    <n v="21.41"/>
    <n v="60.67"/>
    <n v="55.13"/>
    <n v="20.05"/>
    <m/>
    <n v="56.872"/>
    <n v="15.5"/>
    <n v="160.91999999999999"/>
    <n v="387.39"/>
    <n v="32.984999999999999"/>
    <n v="10.3"/>
    <n v="5.33"/>
    <n v="123.49630000000001"/>
    <n v="99.69"/>
    <n v="28.99"/>
    <n v="20.37"/>
    <n v="146.44"/>
    <n v="392.15"/>
    <n v="343.11"/>
    <n v="160.55000000000001"/>
    <n v="78.31"/>
    <n v="128.6"/>
    <n v="259.55"/>
    <n v="35.097999999999999"/>
    <m/>
    <n v="182.88"/>
    <m/>
    <n v="28.01"/>
    <n v="339.72"/>
    <n v="346.15"/>
    <n v="150.22"/>
    <n v="35.15"/>
    <n v="7.32"/>
    <n v="90.4"/>
    <n v="26.54"/>
    <n v="60.71"/>
    <n v="19.39"/>
    <n v="52.66"/>
    <n v="144.72"/>
  </r>
  <r>
    <x v="402"/>
    <n v="4697.96"/>
    <n v="385.62329999999997"/>
    <n v="20.65"/>
    <n v="61.51"/>
    <n v="55.47"/>
    <n v="20.28"/>
    <m/>
    <n v="55.328000000000003"/>
    <n v="15.91"/>
    <n v="164.35"/>
    <n v="396.16"/>
    <n v="31.956"/>
    <n v="10.25"/>
    <n v="5.52"/>
    <n v="123.6228"/>
    <n v="99"/>
    <n v="27.84"/>
    <n v="18.75"/>
    <n v="144.38999999999999"/>
    <n v="355.96"/>
    <n v="339.83"/>
    <n v="161.02000000000001"/>
    <n v="78.3"/>
    <n v="118.11"/>
    <n v="250.34"/>
    <n v="34.428400000000003"/>
    <m/>
    <n v="181.5"/>
    <m/>
    <n v="23.18"/>
    <n v="321.3"/>
    <n v="349.16"/>
    <n v="150.9"/>
    <n v="34.340000000000003"/>
    <n v="7.27"/>
    <n v="89.78"/>
    <n v="28.38"/>
    <n v="62.01"/>
    <n v="20.48"/>
    <n v="51.2"/>
    <n v="144.85"/>
  </r>
  <r>
    <x v="403"/>
    <n v="4682.9399999999996"/>
    <n v="369.67660000000001"/>
    <n v="20.59"/>
    <n v="63.13"/>
    <n v="55.88"/>
    <n v="20.62"/>
    <m/>
    <n v="55.512"/>
    <n v="14.55"/>
    <n v="168.28"/>
    <n v="406.34"/>
    <n v="31.745999999999999"/>
    <n v="9.65"/>
    <n v="5.29"/>
    <n v="121.4552"/>
    <n v="103.84"/>
    <n v="27.65"/>
    <n v="17.809999999999999"/>
    <n v="145.52000000000001"/>
    <n v="343.57"/>
    <n v="337.68"/>
    <n v="161.41"/>
    <n v="76.680000000000007"/>
    <n v="119.85"/>
    <n v="243.03"/>
    <n v="34.169400000000003"/>
    <m/>
    <n v="186.85"/>
    <m/>
    <n v="24.96"/>
    <n v="329"/>
    <n v="349.28"/>
    <n v="152.58000000000001"/>
    <n v="34.07"/>
    <n v="7.3"/>
    <n v="89.65"/>
    <n v="27.01"/>
    <n v="63.84"/>
    <n v="20.2"/>
    <n v="52.5"/>
    <n v="141.22999999999999"/>
  </r>
  <r>
    <x v="404"/>
    <n v="4690.7"/>
    <n v="372"/>
    <n v="21.11"/>
    <n v="63.48"/>
    <n v="55.43"/>
    <n v="20.62"/>
    <m/>
    <n v="55.872999999999998"/>
    <n v="15.51"/>
    <n v="166.96"/>
    <n v="399.19"/>
    <n v="32.673999999999999"/>
    <n v="10.16"/>
    <n v="5.32"/>
    <n v="125.2085"/>
    <n v="104.24"/>
    <n v="27.98"/>
    <n v="18.329999999999998"/>
    <n v="148.22999999999999"/>
    <n v="355.36"/>
    <n v="337.91"/>
    <n v="161.94"/>
    <n v="76.709999999999994"/>
    <n v="114.85"/>
    <n v="249.49"/>
    <n v="34.1586"/>
    <m/>
    <n v="186.24"/>
    <m/>
    <n v="25.96"/>
    <n v="340"/>
    <n v="367.86"/>
    <n v="154.51"/>
    <n v="34.03"/>
    <n v="7.38"/>
    <n v="90.03"/>
    <n v="27"/>
    <n v="63.75"/>
    <n v="20.25"/>
    <n v="53.08"/>
    <n v="143.1"/>
  </r>
  <r>
    <x v="405"/>
    <n v="4701.46"/>
    <n v="360.64"/>
    <n v="21.03"/>
    <n v="61.25"/>
    <n v="53.73"/>
    <n v="20.16"/>
    <m/>
    <n v="54.658999999999999"/>
    <n v="15.45"/>
    <n v="161.93"/>
    <n v="389.39"/>
    <n v="31.503"/>
    <n v="9.82"/>
    <n v="5.08"/>
    <n v="122.9143"/>
    <n v="98.09"/>
    <n v="27.92"/>
    <n v="18.21"/>
    <n v="143.81"/>
    <n v="362.6"/>
    <n v="329.68"/>
    <n v="156.81"/>
    <n v="74.349999999999994"/>
    <n v="112.13"/>
    <n v="250.89"/>
    <n v="33.7376"/>
    <m/>
    <n v="183.59"/>
    <m/>
    <n v="24.18"/>
    <n v="324.17"/>
    <n v="359.3"/>
    <n v="149.88"/>
    <n v="33.96"/>
    <n v="7.1"/>
    <n v="88.68"/>
    <n v="25.62"/>
    <n v="62.33"/>
    <n v="19.75"/>
    <n v="51.37"/>
    <n v="138.22999999999999"/>
  </r>
  <r>
    <x v="406"/>
    <n v="4594.62"/>
    <n v="378.9966"/>
    <n v="21.07"/>
    <n v="61.59"/>
    <n v="54.58"/>
    <n v="20.09"/>
    <m/>
    <n v="56.433999999999997"/>
    <n v="15.46"/>
    <n v="161.22999999999999"/>
    <n v="386.54"/>
    <n v="33.375999999999998"/>
    <n v="9.27"/>
    <n v="5.26"/>
    <n v="123.2179"/>
    <n v="97.96"/>
    <n v="27.07"/>
    <n v="18.43"/>
    <n v="148.88"/>
    <n v="364.78"/>
    <n v="336.63"/>
    <n v="160.24"/>
    <n v="76.31"/>
    <n v="119.77"/>
    <n v="246.6"/>
    <n v="33.561999999999998"/>
    <m/>
    <n v="190.11"/>
    <m/>
    <n v="24.08"/>
    <n v="323.01"/>
    <n v="348.09"/>
    <n v="153.28"/>
    <n v="33.94"/>
    <n v="6.96"/>
    <n v="87.35"/>
    <n v="25.58"/>
    <n v="62.94"/>
    <n v="19.670000000000002"/>
    <n v="50.8"/>
    <n v="137.85"/>
  </r>
  <r>
    <x v="407"/>
    <n v="4655.2700000000004"/>
    <n v="381.58659999999998"/>
    <n v="20.65"/>
    <n v="59.84"/>
    <n v="52.45"/>
    <n v="19.88"/>
    <m/>
    <n v="55.368000000000002"/>
    <n v="15.86"/>
    <n v="158.83000000000001"/>
    <n v="380.99"/>
    <n v="32.676000000000002"/>
    <n v="9"/>
    <n v="5.0199999999999996"/>
    <n v="120.2406"/>
    <n v="95.57"/>
    <n v="25.94"/>
    <n v="17.2"/>
    <n v="141.44999999999999"/>
    <n v="340.15"/>
    <n v="330.59"/>
    <n v="165.3"/>
    <n v="74.45"/>
    <n v="119.76"/>
    <n v="238.5"/>
    <n v="32.868200000000002"/>
    <m/>
    <n v="186.94"/>
    <m/>
    <n v="23.82"/>
    <n v="314.92"/>
    <n v="345.54"/>
    <n v="150.75"/>
    <n v="33.68"/>
    <n v="7"/>
    <n v="85.94"/>
    <n v="25.31"/>
    <n v="62.69"/>
    <n v="19.190000000000001"/>
    <n v="49.36"/>
    <n v="135.36000000000001"/>
  </r>
  <r>
    <x v="408"/>
    <n v="4567"/>
    <n v="365"/>
    <n v="19.38"/>
    <n v="59.79"/>
    <n v="52.3"/>
    <n v="20.55"/>
    <m/>
    <n v="55.475999999999999"/>
    <n v="15.19"/>
    <n v="157.88999999999999"/>
    <n v="376.48"/>
    <n v="31.434999999999999"/>
    <n v="8.6"/>
    <n v="4.95"/>
    <n v="117.05240000000001"/>
    <n v="95.02"/>
    <n v="23.93"/>
    <n v="16.39"/>
    <n v="137.65"/>
    <n v="311"/>
    <n v="330.08"/>
    <n v="164.77"/>
    <n v="74"/>
    <n v="115.69"/>
    <n v="225.09"/>
    <n v="32.041600000000003"/>
    <m/>
    <n v="205"/>
    <m/>
    <n v="20.75"/>
    <n v="306.27999999999997"/>
    <n v="341.55"/>
    <n v="151.69999999999999"/>
    <n v="33.840000000000003"/>
    <n v="6.86"/>
    <n v="86.87"/>
    <n v="24.49"/>
    <n v="62.16"/>
    <n v="19.579999999999998"/>
    <n v="47.71"/>
    <n v="137.27000000000001"/>
  </r>
  <r>
    <x v="409"/>
    <n v="4513.04"/>
    <n v="361.5333"/>
    <n v="19.690000000000001"/>
    <n v="61.28"/>
    <n v="53.07"/>
    <n v="20.96"/>
    <m/>
    <n v="55.244999999999997"/>
    <n v="14.81"/>
    <n v="161.21"/>
    <n v="387.54"/>
    <n v="32.125999999999998"/>
    <n v="8.6999999999999993"/>
    <n v="5.05"/>
    <n v="119.7936"/>
    <n v="99.92"/>
    <n v="24.2"/>
    <n v="16.43"/>
    <n v="141.24"/>
    <n v="360.28"/>
    <n v="329.49"/>
    <n v="163.76"/>
    <n v="75.48"/>
    <n v="110.77"/>
    <n v="228.54"/>
    <n v="32.2288"/>
    <m/>
    <n v="204.45"/>
    <m/>
    <n v="21.45"/>
    <n v="320.2"/>
    <n v="350.62"/>
    <n v="154.41999999999999"/>
    <n v="33.64"/>
    <n v="7.06"/>
    <n v="87.84"/>
    <n v="25.33"/>
    <n v="64.13"/>
    <n v="19.87"/>
    <n v="49.13"/>
    <n v="138.12"/>
  </r>
  <r>
    <x v="410"/>
    <n v="4577.1000000000004"/>
    <n v="338.32330000000002"/>
    <n v="18.98"/>
    <n v="60.89"/>
    <n v="53.54"/>
    <n v="20.71"/>
    <m/>
    <n v="55.811999999999998"/>
    <n v="13"/>
    <n v="158.29"/>
    <n v="382.73"/>
    <n v="30.693000000000001"/>
    <n v="8.75"/>
    <n v="5.1100000000000003"/>
    <n v="119.6755"/>
    <n v="98.54"/>
    <n v="21.55"/>
    <n v="15.19"/>
    <n v="135.25"/>
    <n v="345.11"/>
    <n v="323.01"/>
    <n v="161.84"/>
    <n v="73.62"/>
    <n v="104.67"/>
    <n v="228.8"/>
    <n v="31.841999999999999"/>
    <m/>
    <n v="203.81"/>
    <m/>
    <n v="18.78"/>
    <n v="322.11"/>
    <n v="349.24"/>
    <n v="154.66"/>
    <n v="33.93"/>
    <n v="6.86"/>
    <n v="89.38"/>
    <n v="24.55"/>
    <n v="61.33"/>
    <n v="19.14"/>
    <n v="49.42"/>
    <n v="138.01"/>
  </r>
  <r>
    <x v="411"/>
    <n v="4538.43"/>
    <n v="336.33659999999998"/>
    <n v="18.8"/>
    <n v="61.58"/>
    <n v="54.91"/>
    <n v="20.92"/>
    <m/>
    <n v="56.497999999999998"/>
    <n v="12.28"/>
    <n v="160.16"/>
    <n v="389.3"/>
    <n v="30.036999999999999"/>
    <n v="9.64"/>
    <n v="5.26"/>
    <n v="119.22"/>
    <n v="101"/>
    <n v="21.9"/>
    <n v="15.72"/>
    <n v="134.72"/>
    <n v="341.66"/>
    <n v="326.19"/>
    <n v="165.32"/>
    <n v="74.400000000000006"/>
    <n v="116.78"/>
    <n v="232.01"/>
    <n v="32.469200000000001"/>
    <m/>
    <n v="205.06"/>
    <m/>
    <n v="18.79"/>
    <n v="333.33"/>
    <n v="354.51"/>
    <n v="156.55000000000001"/>
    <n v="33.83"/>
    <n v="6.93"/>
    <n v="91.39"/>
    <n v="25.27"/>
    <n v="62.09"/>
    <n v="19.22"/>
    <n v="49.34"/>
    <n v="135.07"/>
  </r>
  <r>
    <x v="412"/>
    <n v="4591.67"/>
    <n v="350.58330000000001"/>
    <n v="19.46"/>
    <n v="62.27"/>
    <n v="55.21"/>
    <n v="20.93"/>
    <m/>
    <n v="59.04"/>
    <n v="12.9"/>
    <n v="162.57"/>
    <n v="400.11"/>
    <n v="32.427"/>
    <n v="9.9499999999999993"/>
    <n v="5.37"/>
    <n v="121.0419"/>
    <n v="102.31"/>
    <n v="22.73"/>
    <n v="16.62"/>
    <n v="139.33000000000001"/>
    <n v="363.25"/>
    <n v="334.92"/>
    <n v="171.18"/>
    <n v="77.7"/>
    <n v="116.18"/>
    <n v="238.51"/>
    <n v="34.2348"/>
    <m/>
    <n v="205.22"/>
    <m/>
    <n v="21.53"/>
    <n v="339.51"/>
    <n v="361.34"/>
    <n v="159.30000000000001"/>
    <n v="33.96"/>
    <n v="7.07"/>
    <n v="90.41"/>
    <n v="26.05"/>
    <n v="64.16"/>
    <n v="19.96"/>
    <n v="49.76"/>
    <n v="134.91"/>
  </r>
  <r>
    <x v="413"/>
    <n v="4686.75"/>
    <n v="356.32"/>
    <n v="19.82"/>
    <n v="62.45"/>
    <n v="55"/>
    <n v="21.21"/>
    <m/>
    <n v="58.856000000000002"/>
    <n v="12.94"/>
    <n v="160.71"/>
    <n v="397.32"/>
    <n v="31.826000000000001"/>
    <n v="9.99"/>
    <n v="5.53"/>
    <n v="121.86839999999999"/>
    <n v="102.81"/>
    <n v="23.72"/>
    <n v="16.940000000000001"/>
    <n v="135.34"/>
    <n v="370.28"/>
    <n v="334.97"/>
    <n v="175.08"/>
    <n v="76.98"/>
    <n v="122.12"/>
    <n v="243.17"/>
    <n v="34.784199999999998"/>
    <m/>
    <n v="206.61"/>
    <m/>
    <n v="20.97"/>
    <n v="342.34"/>
    <n v="361.06"/>
    <n v="159.44"/>
    <n v="33.97"/>
    <n v="6.91"/>
    <n v="89.89"/>
    <n v="26.03"/>
    <n v="63.88"/>
    <n v="19.809999999999999"/>
    <n v="49.76"/>
    <n v="133.13999999999999"/>
  </r>
  <r>
    <x v="414"/>
    <n v="4701.21"/>
    <n v="334.6"/>
    <n v="19.21"/>
    <n v="62.61"/>
    <n v="54.86"/>
    <n v="20.89"/>
    <m/>
    <n v="58.341999999999999"/>
    <n v="12.53"/>
    <n v="160.46"/>
    <n v="396.49"/>
    <n v="30.49"/>
    <n v="9.76"/>
    <n v="5.58"/>
    <n v="119.9032"/>
    <n v="102.7"/>
    <n v="21.91"/>
    <n v="15.66"/>
    <n v="133.99"/>
    <n v="361.32"/>
    <n v="333.1"/>
    <n v="174.56"/>
    <n v="75.760000000000005"/>
    <n v="115.4"/>
    <n v="233.42"/>
    <n v="34.451999999999998"/>
    <m/>
    <n v="208.41"/>
    <m/>
    <n v="18.61"/>
    <n v="344.52"/>
    <n v="361.92"/>
    <n v="157.56"/>
    <n v="33.76"/>
    <n v="6.55"/>
    <n v="89.5"/>
    <n v="25.14"/>
    <n v="63.98"/>
    <n v="19.57"/>
    <n v="48.71"/>
    <n v="133.26"/>
  </r>
  <r>
    <x v="415"/>
    <n v="4667.45"/>
    <n v="339.01"/>
    <n v="18.940000000000001"/>
    <n v="63.01"/>
    <n v="56.28"/>
    <n v="21.02"/>
    <m/>
    <n v="63.167999999999999"/>
    <n v="12.76"/>
    <n v="159.82"/>
    <n v="391.06"/>
    <n v="30.198"/>
    <n v="10.89"/>
    <n v="5.85"/>
    <n v="120.9828"/>
    <n v="103.7"/>
    <n v="20.13"/>
    <n v="15.01"/>
    <n v="133.80000000000001"/>
    <n v="371.24"/>
    <n v="342.54"/>
    <n v="179.45"/>
    <n v="75.34"/>
    <n v="114.66"/>
    <n v="233.26"/>
    <n v="34.427999999999997"/>
    <m/>
    <n v="208.06"/>
    <m/>
    <n v="18.57"/>
    <n v="349.92"/>
    <n v="358.36"/>
    <n v="159.08000000000001"/>
    <n v="33.909999999999997"/>
    <n v="6.59"/>
    <n v="90.04"/>
    <n v="25.7"/>
    <n v="64.11"/>
    <n v="21.45"/>
    <n v="49.12"/>
    <n v="131.84"/>
  </r>
  <r>
    <x v="416"/>
    <n v="4712.0200000000004"/>
    <n v="322.13659999999999"/>
    <n v="18.399999999999999"/>
    <n v="61.63"/>
    <n v="57.76"/>
    <n v="20.73"/>
    <m/>
    <n v="62.165999999999997"/>
    <n v="11.76"/>
    <n v="157.91999999999999"/>
    <n v="384.64"/>
    <n v="28.161000000000001"/>
    <n v="10.46"/>
    <n v="5.51"/>
    <n v="118.8321"/>
    <n v="104.09"/>
    <n v="19.7"/>
    <n v="14.58"/>
    <n v="129"/>
    <n v="353.91"/>
    <n v="339.4"/>
    <n v="175.74"/>
    <n v="72.39"/>
    <n v="118.9"/>
    <n v="225.62"/>
    <n v="33.818600000000004"/>
    <m/>
    <n v="208.15"/>
    <m/>
    <n v="16.670000000000002"/>
    <n v="345.31"/>
    <n v="351.42"/>
    <n v="161.08000000000001"/>
    <n v="34"/>
    <n v="6.52"/>
    <n v="91.67"/>
    <n v="26"/>
    <n v="64.209999999999994"/>
    <n v="20.43"/>
    <n v="48.12"/>
    <n v="135.52000000000001"/>
  </r>
  <r>
    <x v="417"/>
    <n v="4668.97"/>
    <n v="319.50330000000002"/>
    <n v="18.64"/>
    <n v="61.54"/>
    <n v="57.8"/>
    <n v="20.77"/>
    <m/>
    <n v="61.491"/>
    <n v="12.57"/>
    <n v="159.13"/>
    <n v="388.82"/>
    <n v="28.337"/>
    <n v="8.19"/>
    <n v="5.35"/>
    <n v="118.2923"/>
    <n v="102.85"/>
    <n v="19.13"/>
    <n v="14.48"/>
    <n v="126.71"/>
    <n v="350.6"/>
    <n v="328.34"/>
    <n v="174.33"/>
    <n v="73.040000000000006"/>
    <n v="117.14"/>
    <n v="222.68"/>
    <n v="33.543999999999997"/>
    <m/>
    <n v="209.24"/>
    <m/>
    <n v="16.100000000000001"/>
    <n v="340.55"/>
    <n v="348.55"/>
    <n v="158.72999999999999"/>
    <n v="33.700000000000003"/>
    <n v="6.39"/>
    <n v="91.92"/>
    <n v="26.07"/>
    <n v="64.7"/>
    <n v="20.05"/>
    <n v="47.54"/>
    <n v="134.25"/>
  </r>
  <r>
    <x v="418"/>
    <n v="4634.09"/>
    <n v="325.33"/>
    <n v="18.86"/>
    <n v="61.27"/>
    <n v="58.06"/>
    <n v="20.7"/>
    <m/>
    <n v="63.985999999999997"/>
    <n v="12.63"/>
    <n v="157.94"/>
    <n v="389.91"/>
    <n v="30.459"/>
    <n v="8.99"/>
    <n v="5.37"/>
    <n v="118.1489"/>
    <n v="104.54"/>
    <n v="19.5"/>
    <n v="15.16"/>
    <n v="127.87"/>
    <n v="360.34"/>
    <n v="334.65"/>
    <n v="179.3"/>
    <n v="73.94"/>
    <n v="115"/>
    <n v="225.4"/>
    <n v="34.023400000000002"/>
    <m/>
    <n v="211.13"/>
    <m/>
    <n v="17.84"/>
    <n v="346.35"/>
    <n v="343.94"/>
    <n v="162.56"/>
    <n v="33.82"/>
    <n v="6.92"/>
    <n v="92.73"/>
    <n v="26.51"/>
    <n v="64.55"/>
    <n v="20.190000000000001"/>
    <n v="48.26"/>
    <n v="134.68"/>
  </r>
  <r>
    <x v="419"/>
    <n v="4709.8500000000004"/>
    <n v="308.97329999999999"/>
    <n v="18.34"/>
    <n v="61.37"/>
    <n v="58.65"/>
    <n v="20.93"/>
    <m/>
    <n v="62.067999999999998"/>
    <n v="12.39"/>
    <n v="160.41"/>
    <n v="397.37"/>
    <n v="28.387"/>
    <n v="8.2799999999999994"/>
    <n v="5.42"/>
    <n v="116.53789999999999"/>
    <n v="105.92"/>
    <n v="18.14"/>
    <n v="14.27"/>
    <n v="123.93"/>
    <n v="324.98"/>
    <n v="324.89999999999998"/>
    <n v="172.26"/>
    <n v="71.09"/>
    <n v="108.87"/>
    <n v="226.55"/>
    <n v="33.5794"/>
    <m/>
    <n v="212.61"/>
    <m/>
    <n v="16.059999999999999"/>
    <n v="352.92"/>
    <n v="348.29"/>
    <n v="163.25"/>
    <n v="34.22"/>
    <n v="6.72"/>
    <n v="94.38"/>
    <n v="25.79"/>
    <n v="65.8"/>
    <n v="20.350000000000001"/>
    <n v="47.6"/>
    <n v="133.22"/>
  </r>
  <r>
    <x v="420"/>
    <n v="4668.67"/>
    <n v="310.85660000000001"/>
    <n v="19.059999999999999"/>
    <n v="60.03"/>
    <n v="57.73"/>
    <n v="21.23"/>
    <m/>
    <n v="63.496000000000002"/>
    <n v="12.18"/>
    <n v="156.76"/>
    <n v="381.8"/>
    <n v="27.800999999999998"/>
    <n v="8.26"/>
    <n v="5.33"/>
    <n v="114.3112"/>
    <n v="101.75"/>
    <n v="19.100000000000001"/>
    <n v="14.65"/>
    <n v="123.27"/>
    <n v="332.33"/>
    <n v="323.8"/>
    <n v="171.14"/>
    <n v="71.58"/>
    <n v="97.7"/>
    <n v="235.28"/>
    <n v="33.6768"/>
    <m/>
    <n v="214.54"/>
    <m/>
    <n v="16.77"/>
    <n v="349.31"/>
    <n v="347.03"/>
    <n v="161.18"/>
    <n v="34.159999999999997"/>
    <n v="6.9"/>
    <n v="93.45"/>
    <n v="26.07"/>
    <n v="64.91"/>
    <n v="19.77"/>
    <n v="48.16"/>
    <n v="133.97999999999999"/>
  </r>
  <r>
    <x v="421"/>
    <n v="4620.6400000000003"/>
    <n v="299.98"/>
    <n v="17.96"/>
    <n v="59.16"/>
    <n v="57.54"/>
    <n v="21.09"/>
    <m/>
    <n v="64.503"/>
    <n v="11.89"/>
    <n v="153.94"/>
    <n v="371.61"/>
    <n v="27.719000000000001"/>
    <n v="7.78"/>
    <n v="5.08"/>
    <n v="112.0339"/>
    <n v="98.95"/>
    <n v="18.03"/>
    <n v="14.59"/>
    <n v="119.72"/>
    <n v="331.07"/>
    <n v="319.91000000000003"/>
    <n v="169.75"/>
    <n v="70.58"/>
    <n v="89.98"/>
    <n v="228.16"/>
    <n v="33.596800000000002"/>
    <m/>
    <n v="215.41"/>
    <m/>
    <n v="15.28"/>
    <n v="337.02"/>
    <n v="338.66"/>
    <n v="161.38999999999999"/>
    <n v="34.01"/>
    <n v="6.92"/>
    <n v="92.86"/>
    <n v="26.2"/>
    <n v="64.33"/>
    <n v="19.420000000000002"/>
    <n v="47.78"/>
    <n v="135.07"/>
  </r>
  <r>
    <x v="422"/>
    <n v="4568.0200000000004"/>
    <n v="312.8433"/>
    <n v="18.899999999999999"/>
    <n v="60.5"/>
    <n v="57.77"/>
    <n v="21.81"/>
    <m/>
    <n v="64.623999999999995"/>
    <n v="12.19"/>
    <n v="156.09"/>
    <n v="380.32"/>
    <n v="29.074999999999999"/>
    <n v="7.82"/>
    <n v="5.21"/>
    <n v="113.22320000000001"/>
    <n v="103.27"/>
    <n v="18.93"/>
    <n v="14.97"/>
    <n v="123.42"/>
    <n v="354.82"/>
    <n v="327.29000000000002"/>
    <n v="172.99"/>
    <n v="72.16"/>
    <n v="96.82"/>
    <n v="238.11"/>
    <n v="34.477800000000002"/>
    <m/>
    <n v="218.6"/>
    <m/>
    <n v="16.18"/>
    <n v="350.74"/>
    <n v="349.81"/>
    <n v="160.79"/>
    <n v="34.01"/>
    <n v="6.9"/>
    <n v="93.04"/>
    <n v="27.34"/>
    <n v="66.010000000000005"/>
    <n v="19.61"/>
    <n v="47.59"/>
    <n v="137.66999999999999"/>
  </r>
  <r>
    <x v="423"/>
    <n v="4649.2299999999996"/>
    <n v="336.29"/>
    <n v="18.88"/>
    <n v="60.99"/>
    <n v="58.18"/>
    <n v="22.33"/>
    <m/>
    <n v="65.52"/>
    <n v="12.36"/>
    <n v="156.69999999999999"/>
    <n v="382.33"/>
    <n v="29.4"/>
    <n v="8.1199999999999992"/>
    <n v="5.1100000000000003"/>
    <n v="113.5184"/>
    <n v="105.48"/>
    <n v="18.38"/>
    <n v="14.99"/>
    <n v="130.51"/>
    <n v="358.1"/>
    <n v="333.2"/>
    <n v="175.64"/>
    <n v="74"/>
    <n v="96.34"/>
    <n v="235.16"/>
    <n v="34.8932"/>
    <m/>
    <n v="222.77"/>
    <m/>
    <n v="16.82"/>
    <n v="357.48"/>
    <n v="347"/>
    <n v="162.26"/>
    <n v="34.33"/>
    <n v="6.99"/>
    <n v="92.91"/>
    <n v="27.97"/>
    <n v="65.88"/>
    <n v="20.14"/>
    <n v="47.75"/>
    <n v="140.57"/>
  </r>
  <r>
    <x v="424"/>
    <n v="4696.5600000000004"/>
    <n v="355.66660000000002"/>
    <n v="18.93"/>
    <n v="61.02"/>
    <n v="58.22"/>
    <n v="22.03"/>
    <m/>
    <n v="66.48"/>
    <n v="12"/>
    <n v="157.26"/>
    <n v="385.04"/>
    <n v="29.64"/>
    <n v="8.02"/>
    <n v="5.0999999999999996"/>
    <n v="115.8463"/>
    <n v="105.82"/>
    <n v="18.899999999999999"/>
    <n v="15.09"/>
    <n v="135"/>
    <n v="349.22"/>
    <n v="334.69"/>
    <n v="176.28"/>
    <n v="75.739999999999995"/>
    <n v="96.84"/>
    <n v="236.63"/>
    <n v="34.973399999999998"/>
    <m/>
    <n v="223.45"/>
    <m/>
    <n v="17.86"/>
    <n v="360.58"/>
    <n v="349.22"/>
    <n v="161.75"/>
    <n v="34.409999999999997"/>
    <n v="7.18"/>
    <n v="92.93"/>
    <n v="27.96"/>
    <n v="66.209999999999994"/>
    <n v="20.25"/>
    <n v="48.36"/>
    <n v="138.41"/>
  </r>
  <r>
    <x v="425"/>
    <n v="4725.79"/>
    <n v="364.64659999999998"/>
    <n v="18.940000000000001"/>
    <n v="61.89"/>
    <n v="58.65"/>
    <n v="22.19"/>
    <m/>
    <n v="67.427999999999997"/>
    <n v="11.9"/>
    <n v="158.16"/>
    <n v="388.04"/>
    <n v="30.945"/>
    <n v="8.58"/>
    <n v="5.22"/>
    <n v="117.22110000000001"/>
    <n v="107.79"/>
    <n v="18.440000000000001"/>
    <n v="15.39"/>
    <n v="135.1"/>
    <n v="351.99"/>
    <n v="342.45"/>
    <n v="180.33"/>
    <n v="77.25"/>
    <n v="107.09"/>
    <n v="233.78"/>
    <n v="35.324800000000003"/>
    <m/>
    <n v="222.34"/>
    <m/>
    <n v="18.3"/>
    <n v="360.31"/>
    <n v="350.75"/>
    <n v="165.89"/>
    <n v="34.479999999999997"/>
    <n v="7.26"/>
    <n v="93.54"/>
    <n v="28.05"/>
    <n v="66.41"/>
    <n v="20.8"/>
    <n v="48.69"/>
    <n v="138.56"/>
  </r>
  <r>
    <x v="426"/>
    <n v="4791.1899999999996"/>
    <n v="362.82330000000002"/>
    <n v="18.57"/>
    <n v="61.69"/>
    <n v="58.88"/>
    <n v="22.05"/>
    <m/>
    <n v="66.900000000000006"/>
    <n v="11.73"/>
    <n v="158.63999999999999"/>
    <n v="387.61"/>
    <n v="30.321999999999999"/>
    <n v="8.07"/>
    <n v="5.29"/>
    <n v="118.2501"/>
    <n v="107.72"/>
    <n v="17.45"/>
    <n v="14.85"/>
    <n v="131.38"/>
    <n v="340.18"/>
    <n v="341.25"/>
    <n v="179.29"/>
    <n v="76.73"/>
    <n v="102.87"/>
    <n v="233.78"/>
    <n v="35.058199999999999"/>
    <m/>
    <n v="221.93"/>
    <m/>
    <n v="17.07"/>
    <n v="360.78"/>
    <n v="349.77"/>
    <n v="165.79"/>
    <n v="34.340000000000003"/>
    <n v="7.07"/>
    <n v="93.86"/>
    <n v="28.23"/>
    <n v="65.92"/>
    <n v="20.76"/>
    <n v="48.97"/>
    <n v="137.85"/>
  </r>
  <r>
    <x v="427"/>
    <n v="4786.3500000000004"/>
    <n v="362.06330000000003"/>
    <n v="18.170000000000002"/>
    <n v="61.15"/>
    <n v="58.95"/>
    <n v="21.87"/>
    <m/>
    <n v="67.260999999999996"/>
    <n v="11.33"/>
    <n v="158.56"/>
    <n v="386.2"/>
    <n v="30.001000000000001"/>
    <n v="7.62"/>
    <n v="5.24"/>
    <n v="116.6054"/>
    <n v="108.58"/>
    <n v="17.11"/>
    <n v="14.47"/>
    <n v="128.51"/>
    <n v="344.21"/>
    <n v="341.95"/>
    <n v="179.38"/>
    <n v="74.5"/>
    <n v="99.34"/>
    <n v="232.92"/>
    <n v="34.972000000000001"/>
    <m/>
    <n v="223.32"/>
    <m/>
    <n v="17.7"/>
    <n v="361.29"/>
    <n v="345.71"/>
    <n v="167.68"/>
    <n v="34.33"/>
    <n v="7.17"/>
    <n v="94.3"/>
    <n v="28.21"/>
    <n v="66.12"/>
    <n v="20.56"/>
    <n v="49.51"/>
    <n v="139.94"/>
  </r>
  <r>
    <x v="428"/>
    <n v="4793.0600000000004"/>
    <n v="356.78"/>
    <n v="18.690000000000001"/>
    <n v="60.79"/>
    <n v="58.78"/>
    <n v="22.39"/>
    <m/>
    <n v="66.507999999999996"/>
    <n v="12.03"/>
    <n v="158.47999999999999"/>
    <n v="385.52"/>
    <n v="29.585999999999999"/>
    <n v="8"/>
    <n v="5.24"/>
    <n v="117.0946"/>
    <n v="108.51"/>
    <n v="18.2"/>
    <n v="15.95"/>
    <n v="128.5"/>
    <n v="340.63"/>
    <n v="339.32"/>
    <n v="178.2"/>
    <n v="74.77"/>
    <n v="103.42"/>
    <n v="237.92"/>
    <n v="34.944400000000002"/>
    <m/>
    <n v="222.45"/>
    <m/>
    <n v="17.73"/>
    <n v="360.99"/>
    <n v="342.03"/>
    <n v="167.97"/>
    <n v="34.57"/>
    <n v="6.89"/>
    <n v="94.26"/>
    <n v="28.43"/>
    <n v="66.77"/>
    <n v="20.47"/>
    <n v="48.98"/>
    <n v="142.22"/>
  </r>
  <r>
    <x v="429"/>
    <n v="4778.7299999999996"/>
    <n v="352.26"/>
    <n v="18.21"/>
    <n v="61.19"/>
    <n v="59.21"/>
    <n v="22.77"/>
    <m/>
    <n v="66.540999999999997"/>
    <n v="12.28"/>
    <n v="158.35"/>
    <n v="382.55"/>
    <n v="29.411000000000001"/>
    <n v="7.85"/>
    <n v="5.33"/>
    <n v="117.432"/>
    <n v="108.51"/>
    <n v="17.760000000000002"/>
    <n v="15.81"/>
    <n v="129.38999999999999"/>
    <n v="338.75"/>
    <n v="336.32"/>
    <n v="177.57"/>
    <n v="74.5"/>
    <n v="103.69"/>
    <n v="234.03"/>
    <n v="34.965000000000003"/>
    <m/>
    <n v="219.6"/>
    <m/>
    <n v="16.7"/>
    <n v="359.32"/>
    <n v="342.89"/>
    <n v="168.36"/>
    <n v="34.81"/>
    <n v="6.77"/>
    <n v="95"/>
    <n v="28.44"/>
    <n v="66.94"/>
    <n v="20.77"/>
    <n v="49.34"/>
    <n v="139.57"/>
  </r>
  <r>
    <x v="430"/>
    <n v="4766.18"/>
    <n v="399.92660000000001"/>
    <n v="18.53"/>
    <n v="63.54"/>
    <n v="59.3"/>
    <n v="22.74"/>
    <m/>
    <n v="66.331999999999994"/>
    <n v="12.2"/>
    <n v="161.69999999999999"/>
    <n v="395.33"/>
    <n v="30.120999999999999"/>
    <n v="8.1300000000000008"/>
    <n v="5.36"/>
    <n v="117.7272"/>
    <n v="108.67"/>
    <n v="18.440000000000001"/>
    <n v="15.68"/>
    <n v="126.63"/>
    <n v="332.01"/>
    <n v="334.75"/>
    <n v="182.01"/>
    <n v="73.52"/>
    <n v="102.72"/>
    <n v="244.16"/>
    <n v="33.813400000000001"/>
    <m/>
    <n v="222.53"/>
    <m/>
    <n v="17.47"/>
    <n v="370.95"/>
    <n v="350.11"/>
    <n v="164.9"/>
    <n v="34.26"/>
    <n v="6.92"/>
    <n v="95.73"/>
    <n v="28.45"/>
    <n v="66.73"/>
    <n v="21.77"/>
    <n v="49.86"/>
    <n v="128.91"/>
  </r>
  <r>
    <x v="431"/>
    <n v="4796.5600000000004"/>
    <n v="383.19659999999999"/>
    <n v="18.170000000000002"/>
    <n v="65.930000000000007"/>
    <n v="60.29"/>
    <n v="22.52"/>
    <m/>
    <n v="67.091999999999999"/>
    <n v="11.65"/>
    <n v="167.83"/>
    <n v="407.48"/>
    <n v="29.29"/>
    <n v="7.68"/>
    <n v="5.77"/>
    <n v="120.23220000000001"/>
    <n v="110.3"/>
    <n v="17.399999999999999"/>
    <n v="15.05"/>
    <n v="124.94"/>
    <n v="315.52999999999997"/>
    <n v="329.01"/>
    <n v="179.7"/>
    <n v="74.31"/>
    <n v="101.39"/>
    <n v="239.26"/>
    <n v="32.946399999999997"/>
    <m/>
    <n v="221.86"/>
    <m/>
    <n v="16.440000000000001"/>
    <n v="375.39"/>
    <n v="371.29"/>
    <n v="161"/>
    <n v="34.520000000000003"/>
    <n v="6.8"/>
    <n v="96.34"/>
    <n v="27.56"/>
    <n v="67.52"/>
    <n v="24.31"/>
    <n v="50.52"/>
    <n v="128.21"/>
  </r>
  <r>
    <x v="432"/>
    <n v="4793.54"/>
    <n v="362.70659999999998"/>
    <n v="16.96"/>
    <n v="66.75"/>
    <n v="60.79"/>
    <n v="22.11"/>
    <m/>
    <n v="64.3"/>
    <n v="10.7"/>
    <n v="163.78"/>
    <n v="398.63"/>
    <n v="27.603999999999999"/>
    <n v="7.3"/>
    <n v="5.43"/>
    <n v="117.297"/>
    <n v="106.72"/>
    <n v="15.98"/>
    <n v="14.1"/>
    <n v="117.79"/>
    <n v="296.87"/>
    <n v="316.38"/>
    <n v="174.92"/>
    <n v="68.98"/>
    <n v="90.01"/>
    <n v="227.7"/>
    <n v="31.890999999999998"/>
    <m/>
    <n v="221.42"/>
    <m/>
    <n v="15.38"/>
    <n v="373.9"/>
    <n v="372.05"/>
    <n v="157.65"/>
    <n v="34.409999999999997"/>
    <n v="6.51"/>
    <n v="95.95"/>
    <n v="26.43"/>
    <n v="68.709999999999994"/>
    <n v="23.66"/>
    <n v="48.67"/>
    <n v="131.69"/>
  </r>
  <r>
    <x v="433"/>
    <n v="4700.58"/>
    <n v="354.9"/>
    <n v="16.739999999999998"/>
    <n v="68.319999999999993"/>
    <n v="60.47"/>
    <n v="22.32"/>
    <m/>
    <n v="63.703000000000003"/>
    <n v="10.65"/>
    <n v="165.52"/>
    <n v="396.93"/>
    <n v="28.178000000000001"/>
    <n v="7"/>
    <n v="5.54"/>
    <n v="117.13679999999999"/>
    <n v="105.71"/>
    <n v="15.58"/>
    <n v="13.78"/>
    <n v="119.16"/>
    <n v="297.08999999999997"/>
    <n v="313.88"/>
    <n v="172"/>
    <n v="70.59"/>
    <n v="87.33"/>
    <n v="228.27"/>
    <n v="32.419400000000003"/>
    <m/>
    <n v="221.65"/>
    <m/>
    <n v="14.84"/>
    <n v="370"/>
    <n v="376.36"/>
    <n v="156.57"/>
    <n v="34"/>
    <n v="6.6"/>
    <n v="97.41"/>
    <n v="25.88"/>
    <n v="70.040000000000006"/>
    <n v="24.46"/>
    <n v="49.02"/>
    <n v="133.68"/>
  </r>
  <r>
    <x v="434"/>
    <n v="4696.05"/>
    <n v="342.32"/>
    <n v="16.559999999999999"/>
    <n v="68.88"/>
    <n v="60.33"/>
    <n v="22.71"/>
    <m/>
    <n v="61.914999999999999"/>
    <n v="10.86"/>
    <n v="167.16"/>
    <n v="397.51"/>
    <n v="27.247"/>
    <n v="6.89"/>
    <n v="5.71"/>
    <n v="115.71129999999999"/>
    <n v="104.78"/>
    <n v="15.89"/>
    <n v="13.74"/>
    <n v="116.65"/>
    <n v="299.68"/>
    <n v="314.04000000000002"/>
    <n v="172.17"/>
    <n v="69.5"/>
    <n v="86.28"/>
    <n v="223.58"/>
    <n v="31.956199999999999"/>
    <m/>
    <n v="221.85"/>
    <m/>
    <n v="14.37"/>
    <n v="369.65"/>
    <n v="378.65"/>
    <n v="153.72999999999999"/>
    <n v="34.15"/>
    <n v="6.56"/>
    <n v="99.14"/>
    <n v="25.04"/>
    <n v="72.239999999999995"/>
    <n v="24.44"/>
    <n v="50.02"/>
    <n v="132.21"/>
  </r>
  <r>
    <x v="435"/>
    <n v="4677.03"/>
    <n v="352.70659999999998"/>
    <n v="16.5"/>
    <n v="68.47"/>
    <n v="60.43"/>
    <n v="22.46"/>
    <m/>
    <n v="62.116"/>
    <n v="10.46"/>
    <n v="167.32"/>
    <n v="399.17"/>
    <n v="27.4"/>
    <n v="6.77"/>
    <n v="5.65"/>
    <n v="112.6412"/>
    <n v="103.4"/>
    <n v="15.61"/>
    <n v="13.37"/>
    <n v="114.72"/>
    <n v="302.73"/>
    <n v="314.27"/>
    <n v="172.19"/>
    <n v="69.31"/>
    <n v="81.44"/>
    <n v="224.41"/>
    <n v="30.869199999999999"/>
    <m/>
    <n v="223.96"/>
    <m/>
    <n v="13.71"/>
    <n v="363.91"/>
    <n v="379.86"/>
    <n v="153.02000000000001"/>
    <n v="34.25"/>
    <n v="6.36"/>
    <n v="100.28"/>
    <n v="25.14"/>
    <n v="72.709999999999994"/>
    <n v="23.85"/>
    <n v="51.16"/>
    <n v="128.25"/>
  </r>
  <r>
    <x v="436"/>
    <n v="4670.29"/>
    <n v="354.8"/>
    <n v="16.89"/>
    <n v="71.349999999999994"/>
    <n v="60.45"/>
    <n v="22.51"/>
    <m/>
    <n v="62.204999999999998"/>
    <n v="10.86"/>
    <n v="167.49"/>
    <n v="403.05"/>
    <n v="27.817"/>
    <n v="7.31"/>
    <n v="5.97"/>
    <n v="113.1473"/>
    <n v="105.28"/>
    <n v="16.41"/>
    <n v="13.94"/>
    <n v="121.3"/>
    <n v="301.27"/>
    <n v="314.98"/>
    <n v="175.08"/>
    <n v="71.680000000000007"/>
    <n v="83.55"/>
    <n v="234.97"/>
    <n v="31.632200000000001"/>
    <m/>
    <n v="226.15"/>
    <m/>
    <n v="14.69"/>
    <n v="366.29"/>
    <n v="380.55"/>
    <n v="152.99"/>
    <n v="34.68"/>
    <n v="6.38"/>
    <n v="100.99"/>
    <n v="25.4"/>
    <n v="74.42"/>
    <n v="24.35"/>
    <n v="51.54"/>
    <n v="128.15"/>
  </r>
  <r>
    <x v="437"/>
    <n v="4713.07"/>
    <n v="368.74"/>
    <n v="16.72"/>
    <n v="71.14"/>
    <n v="60.54"/>
    <n v="22.93"/>
    <m/>
    <n v="62.2"/>
    <n v="11.45"/>
    <n v="168.44"/>
    <n v="390.31"/>
    <n v="27.998999999999999"/>
    <n v="7.31"/>
    <n v="6.14"/>
    <n v="111.5954"/>
    <n v="106.48"/>
    <n v="16.25"/>
    <n v="13.86"/>
    <n v="122.34"/>
    <n v="307.14"/>
    <n v="318.27"/>
    <n v="175.53"/>
    <n v="72.14"/>
    <n v="86.48"/>
    <n v="231.31"/>
    <n v="31.081399999999999"/>
    <m/>
    <n v="226.14"/>
    <m/>
    <n v="14.09"/>
    <n v="367.31"/>
    <n v="376.25"/>
    <n v="153.24"/>
    <n v="34.75"/>
    <n v="6.23"/>
    <n v="101.44"/>
    <n v="24.71"/>
    <n v="76.069999999999993"/>
    <n v="24.47"/>
    <n v="51.12"/>
    <n v="129.13"/>
  </r>
  <r>
    <x v="438"/>
    <n v="4726.3500000000004"/>
    <n v="343.85329999999999"/>
    <n v="16.010000000000002"/>
    <n v="70.63"/>
    <n v="60.9"/>
    <n v="22.61"/>
    <m/>
    <n v="59.719000000000001"/>
    <n v="10.64"/>
    <n v="168.23"/>
    <n v="390.8"/>
    <n v="26.574999999999999"/>
    <n v="7.35"/>
    <n v="6.14"/>
    <n v="113.1726"/>
    <n v="105.68"/>
    <n v="15.3"/>
    <n v="13.09"/>
    <n v="118.94"/>
    <n v="291.76"/>
    <n v="304.8"/>
    <n v="172.19"/>
    <n v="69.86"/>
    <n v="80.31"/>
    <n v="226.45"/>
    <n v="30.148599999999998"/>
    <m/>
    <n v="226.58"/>
    <m/>
    <n v="12.98"/>
    <n v="369.52"/>
    <n v="380.39"/>
    <n v="153.15"/>
    <n v="34.65"/>
    <n v="6.14"/>
    <n v="102.1"/>
    <n v="24.77"/>
    <n v="75.66"/>
    <n v="25.02"/>
    <n v="52.38"/>
    <n v="128.80000000000001"/>
  </r>
  <r>
    <x v="439"/>
    <n v="4659.03"/>
    <n v="349.87"/>
    <n v="16.010000000000002"/>
    <n v="71.87"/>
    <n v="61.39"/>
    <n v="22.59"/>
    <m/>
    <n v="59.637"/>
    <n v="10.42"/>
    <n v="157.88999999999999"/>
    <n v="380.94"/>
    <n v="26.942"/>
    <n v="7.27"/>
    <n v="6.21"/>
    <n v="112.1099"/>
    <n v="103.83"/>
    <n v="15.17"/>
    <n v="13.2"/>
    <n v="116.12"/>
    <n v="289.58999999999997"/>
    <n v="310.2"/>
    <n v="173.07"/>
    <n v="69.400000000000006"/>
    <n v="79.95"/>
    <n v="218.56"/>
    <n v="29.962599999999998"/>
    <m/>
    <n v="234.06"/>
    <m/>
    <n v="12.93"/>
    <n v="372.14"/>
    <n v="379.56"/>
    <n v="152.74"/>
    <n v="34.54"/>
    <n v="6.24"/>
    <n v="103.38"/>
    <n v="24.33"/>
    <n v="75.400000000000006"/>
    <n v="25.19"/>
    <n v="53.17"/>
    <n v="130"/>
  </r>
  <r>
    <x v="440"/>
    <n v="4662.8500000000004"/>
    <n v="343.50330000000002"/>
    <n v="14.97"/>
    <n v="73.08"/>
    <n v="60.9"/>
    <n v="22.44"/>
    <m/>
    <n v="57.779000000000003"/>
    <n v="10.09"/>
    <n v="151.27000000000001"/>
    <n v="354.4"/>
    <n v="25.902999999999999"/>
    <n v="7"/>
    <n v="6.14"/>
    <n v="109.3181"/>
    <n v="101.41"/>
    <n v="14.4"/>
    <n v="12.06"/>
    <n v="113.92"/>
    <n v="287.68"/>
    <n v="302.64999999999998"/>
    <n v="169.8"/>
    <n v="67.959999999999994"/>
    <n v="73.16"/>
    <n v="210.87"/>
    <n v="29.555"/>
    <m/>
    <n v="231.07"/>
    <m/>
    <n v="12.2"/>
    <n v="366.3"/>
    <n v="383.91"/>
    <n v="153.43"/>
    <n v="34.5"/>
    <n v="5.88"/>
    <n v="101.73"/>
    <n v="22.65"/>
    <n v="75.73"/>
    <n v="24.38"/>
    <n v="52.45"/>
    <n v="129.96"/>
  </r>
  <r>
    <x v="441"/>
    <n v="4577.1099999999997"/>
    <n v="331.88330000000002"/>
    <n v="14.56"/>
    <n v="73.11"/>
    <n v="61"/>
    <n v="22.48"/>
    <m/>
    <n v="56.396999999999998"/>
    <n v="9.85"/>
    <n v="148.93"/>
    <n v="347.32"/>
    <n v="25.067"/>
    <n v="6.5"/>
    <n v="6.18"/>
    <n v="108.7867"/>
    <n v="98.89"/>
    <n v="13.89"/>
    <n v="13.71"/>
    <n v="112.26"/>
    <n v="282.56"/>
    <n v="303.33"/>
    <n v="166.23"/>
    <n v="66.88"/>
    <n v="69.400000000000006"/>
    <n v="207.35"/>
    <n v="29.3536"/>
    <m/>
    <n v="230.84"/>
    <m/>
    <n v="11.79"/>
    <n v="360.73"/>
    <n v="375.9"/>
    <n v="153.59"/>
    <n v="35.049999999999997"/>
    <n v="5.87"/>
    <n v="101.49"/>
    <n v="22.11"/>
    <n v="77.92"/>
    <n v="22.45"/>
    <n v="51.42"/>
    <n v="135.36000000000001"/>
  </r>
  <r>
    <x v="442"/>
    <n v="4532.76"/>
    <n v="332.09"/>
    <n v="14.62"/>
    <n v="73.27"/>
    <n v="60.75"/>
    <n v="21.73"/>
    <m/>
    <n v="54.771999999999998"/>
    <n v="9.73"/>
    <n v="147.66"/>
    <n v="348.1"/>
    <n v="24.15"/>
    <n v="6.56"/>
    <n v="5.87"/>
    <n v="106.72029999999999"/>
    <n v="99.71"/>
    <n v="13.69"/>
    <n v="15"/>
    <n v="111.56"/>
    <n v="279.27"/>
    <n v="301.60000000000002"/>
    <n v="164.51"/>
    <n v="67.08"/>
    <n v="65.02"/>
    <n v="208.66"/>
    <n v="28.408799999999999"/>
    <m/>
    <n v="228.61"/>
    <m/>
    <n v="11.72"/>
    <n v="364"/>
    <n v="366.98"/>
    <n v="154.13999999999999"/>
    <n v="34.96"/>
    <n v="5.69"/>
    <n v="102.02"/>
    <n v="22.37"/>
    <n v="76.16"/>
    <n v="21.65"/>
    <n v="50.5"/>
    <n v="132.83000000000001"/>
  </r>
  <r>
    <x v="443"/>
    <n v="4482.7299999999996"/>
    <n v="314.63330000000002"/>
    <n v="13.53"/>
    <n v="72.17"/>
    <n v="60.45"/>
    <n v="21.72"/>
    <m/>
    <n v="53.323"/>
    <n v="9"/>
    <n v="145.08000000000001"/>
    <n v="343.91"/>
    <n v="23.373999999999999"/>
    <n v="6.16"/>
    <n v="5.69"/>
    <n v="107.9264"/>
    <n v="101.51"/>
    <n v="12.98"/>
    <n v="13.89"/>
    <n v="109.78"/>
    <n v="267.56"/>
    <n v="296.02999999999997"/>
    <n v="162.41"/>
    <n v="65.819999999999993"/>
    <n v="64.510000000000005"/>
    <n v="195.53"/>
    <n v="27.568000000000001"/>
    <m/>
    <n v="228.08"/>
    <m/>
    <n v="10.88"/>
    <n v="355.08"/>
    <n v="364.28"/>
    <n v="155.43"/>
    <n v="34.840000000000003"/>
    <n v="5.54"/>
    <n v="102.92"/>
    <n v="22.06"/>
    <n v="74.36"/>
    <n v="20.65"/>
    <n v="49.65"/>
    <n v="133.56"/>
  </r>
  <r>
    <x v="444"/>
    <n v="4397.9399999999996"/>
    <n v="310"/>
    <n v="13.4"/>
    <n v="72.790000000000006"/>
    <n v="59.96"/>
    <n v="21.96"/>
    <m/>
    <n v="54.158000000000001"/>
    <n v="8.7200000000000006"/>
    <n v="144.94999999999999"/>
    <n v="343.39"/>
    <n v="23.372"/>
    <n v="6.56"/>
    <n v="5.35"/>
    <n v="111.4435"/>
    <n v="100.75"/>
    <n v="13.12"/>
    <n v="13.3"/>
    <n v="109.39"/>
    <n v="277.5"/>
    <n v="296.37"/>
    <n v="161.62"/>
    <n v="65.41"/>
    <n v="63.9"/>
    <n v="193.56"/>
    <n v="28.331399999999999"/>
    <m/>
    <n v="229.68"/>
    <m/>
    <n v="10.89"/>
    <n v="349.42"/>
    <n v="364.03"/>
    <n v="153.31"/>
    <n v="35.01"/>
    <n v="5.65"/>
    <n v="100.58"/>
    <n v="23.1"/>
    <n v="73.27"/>
    <n v="20.39"/>
    <n v="50"/>
    <n v="134.68"/>
  </r>
  <r>
    <x v="445"/>
    <n v="4410.13"/>
    <n v="306.13330000000002"/>
    <n v="13.06"/>
    <n v="74.930000000000007"/>
    <n v="59.82"/>
    <n v="21.67"/>
    <m/>
    <n v="53.414000000000001"/>
    <n v="8.49"/>
    <n v="146.53"/>
    <n v="341.55"/>
    <n v="22.324000000000002"/>
    <n v="6.22"/>
    <n v="5.77"/>
    <n v="107.2685"/>
    <n v="95.86"/>
    <n v="13.05"/>
    <n v="12.76"/>
    <n v="110.24"/>
    <n v="263.43"/>
    <n v="288.49"/>
    <n v="159.78"/>
    <n v="64.760000000000005"/>
    <n v="59.61"/>
    <n v="184.04"/>
    <n v="27.367999999999999"/>
    <m/>
    <n v="227.11"/>
    <m/>
    <n v="10.44"/>
    <n v="338.76"/>
    <n v="368.22"/>
    <n v="153.96"/>
    <n v="35.130000000000003"/>
    <n v="5.64"/>
    <n v="102.14"/>
    <n v="22.44"/>
    <n v="73.680000000000007"/>
    <n v="19.98"/>
    <n v="49.05"/>
    <n v="134.30000000000001"/>
  </r>
  <r>
    <x v="446"/>
    <n v="4356.45"/>
    <n v="312.47000000000003"/>
    <n v="12.75"/>
    <n v="74.17"/>
    <n v="59.6"/>
    <n v="21.53"/>
    <m/>
    <n v="55.712000000000003"/>
    <n v="8.48"/>
    <n v="147.91999999999999"/>
    <n v="342.68"/>
    <n v="22.771999999999998"/>
    <n v="6.03"/>
    <n v="5.87"/>
    <n v="106.0034"/>
    <n v="96.72"/>
    <n v="12.41"/>
    <n v="12.58"/>
    <n v="111.47"/>
    <n v="253.1"/>
    <n v="296.70999999999998"/>
    <n v="159.69"/>
    <n v="64.53"/>
    <n v="60.27"/>
    <n v="174.79"/>
    <n v="27.1692"/>
    <m/>
    <n v="226.58"/>
    <m/>
    <n v="10.71"/>
    <n v="344.66"/>
    <n v="372.24"/>
    <n v="151.72"/>
    <n v="34.56"/>
    <n v="5.53"/>
    <n v="101.38"/>
    <n v="22.56"/>
    <n v="74.03"/>
    <n v="19.91"/>
    <n v="48.55"/>
    <n v="130.80000000000001"/>
  </r>
  <r>
    <x v="447"/>
    <n v="4349.93"/>
    <n v="276.36660000000001"/>
    <n v="12.28"/>
    <n v="75.12"/>
    <n v="59.65"/>
    <n v="21.31"/>
    <m/>
    <n v="54.231000000000002"/>
    <n v="8.1"/>
    <n v="145.31"/>
    <n v="341.03"/>
    <n v="21.943999999999999"/>
    <n v="5.76"/>
    <n v="5.81"/>
    <n v="106.69499999999999"/>
    <n v="95.37"/>
    <n v="11.61"/>
    <n v="11.36"/>
    <n v="119.04"/>
    <n v="244.72"/>
    <n v="299.83999999999997"/>
    <n v="159.22"/>
    <n v="66"/>
    <n v="53.94"/>
    <n v="171.32"/>
    <n v="26.902799999999999"/>
    <m/>
    <n v="228.22"/>
    <m/>
    <n v="9.51"/>
    <n v="350.53"/>
    <n v="375.96"/>
    <n v="148.61000000000001"/>
    <n v="34.14"/>
    <n v="5.31"/>
    <n v="102.25"/>
    <n v="22.05"/>
    <n v="75.09"/>
    <n v="19.55"/>
    <n v="48.83"/>
    <n v="128.78"/>
  </r>
  <r>
    <x v="448"/>
    <n v="4326.51"/>
    <n v="282.11660000000001"/>
    <n v="12.71"/>
    <n v="75.28"/>
    <n v="60.84"/>
    <n v="21.67"/>
    <m/>
    <n v="56.01"/>
    <n v="8.24"/>
    <n v="146.61000000000001"/>
    <n v="347.01"/>
    <n v="22.84"/>
    <n v="6.2"/>
    <n v="6.25"/>
    <n v="108.0445"/>
    <n v="98.33"/>
    <n v="12.73"/>
    <n v="11.1"/>
    <n v="124.28"/>
    <n v="253.52"/>
    <n v="308.26"/>
    <n v="170.33"/>
    <n v="68.19"/>
    <n v="57.12"/>
    <n v="172.98"/>
    <n v="28.200399999999998"/>
    <m/>
    <n v="243.02"/>
    <m/>
    <n v="10.09"/>
    <n v="382.51"/>
    <n v="373.79"/>
    <n v="155.07"/>
    <n v="34.03"/>
    <n v="5.54"/>
    <n v="103.52"/>
    <n v="22.76"/>
    <n v="73.13"/>
    <n v="19.54"/>
    <n v="48.7"/>
    <n v="127.13"/>
  </r>
  <r>
    <x v="449"/>
    <n v="4431.8500000000004"/>
    <n v="312.24"/>
    <n v="13.71"/>
    <n v="75.959999999999994"/>
    <n v="61.01"/>
    <n v="21.81"/>
    <m/>
    <n v="58.588000000000001"/>
    <n v="9.0399999999999991"/>
    <n v="148.6"/>
    <n v="354.68"/>
    <n v="24.486000000000001"/>
    <n v="6.7"/>
    <n v="6.27"/>
    <n v="109.7988"/>
    <n v="101.34"/>
    <n v="14.15"/>
    <n v="12.48"/>
    <n v="131.97"/>
    <n v="275.89999999999998"/>
    <n v="310.98"/>
    <n v="174.78"/>
    <n v="71.16"/>
    <n v="65.739999999999995"/>
    <n v="196.26"/>
    <n v="29.711600000000001"/>
    <m/>
    <n v="243.05"/>
    <m/>
    <n v="11.44"/>
    <n v="386.38"/>
    <n v="376.4"/>
    <n v="156.82"/>
    <n v="34.22"/>
    <n v="5.76"/>
    <n v="102.85"/>
    <n v="23.37"/>
    <n v="71.400000000000006"/>
    <n v="20.3"/>
    <n v="49.94"/>
    <n v="129.78"/>
  </r>
  <r>
    <x v="450"/>
    <n v="4515.55"/>
    <n v="310.41660000000002"/>
    <n v="14.2"/>
    <n v="80.83"/>
    <n v="60.56"/>
    <n v="21.65"/>
    <m/>
    <n v="59.271999999999998"/>
    <n v="9.49"/>
    <n v="151.15"/>
    <n v="364.06"/>
    <n v="24.638000000000002"/>
    <n v="6.91"/>
    <n v="6.48"/>
    <n v="109.7398"/>
    <n v="101.53"/>
    <n v="14.65"/>
    <n v="13.27"/>
    <n v="134.94999999999999"/>
    <n v="283.76"/>
    <n v="308.76"/>
    <n v="174.61"/>
    <n v="72.459999999999994"/>
    <n v="69.62"/>
    <n v="203.62"/>
    <n v="30.248999999999999"/>
    <m/>
    <n v="245.66"/>
    <m/>
    <n v="12.2"/>
    <n v="392.06"/>
    <n v="377.88"/>
    <n v="153.52000000000001"/>
    <n v="34.270000000000003"/>
    <n v="5.82"/>
    <n v="103.25"/>
    <n v="23.7"/>
    <n v="74.2"/>
    <n v="20.66"/>
    <n v="49.97"/>
    <n v="128.36000000000001"/>
  </r>
  <r>
    <x v="451"/>
    <n v="4546.54"/>
    <n v="301.88659999999999"/>
    <n v="13.32"/>
    <n v="80.62"/>
    <n v="61.18"/>
    <n v="22.24"/>
    <m/>
    <n v="60.343000000000004"/>
    <n v="9.42"/>
    <n v="149.94"/>
    <n v="363.06"/>
    <n v="25.242000000000001"/>
    <n v="6.66"/>
    <n v="6.39"/>
    <n v="111.0134"/>
    <n v="103.23"/>
    <n v="14.02"/>
    <n v="12.16"/>
    <n v="137.97999999999999"/>
    <n v="268.27999999999997"/>
    <n v="313.45999999999998"/>
    <n v="175.84"/>
    <n v="73.180000000000007"/>
    <n v="64.319999999999993"/>
    <n v="191.92"/>
    <n v="29.691400000000002"/>
    <m/>
    <n v="253.57"/>
    <m/>
    <n v="11.49"/>
    <n v="396.75"/>
    <n v="374.48"/>
    <n v="157.33000000000001"/>
    <n v="34.380000000000003"/>
    <n v="5.79"/>
    <n v="103.9"/>
    <n v="23.34"/>
    <n v="74.290000000000006"/>
    <n v="20.63"/>
    <n v="49.42"/>
    <n v="130.38"/>
  </r>
  <r>
    <x v="452"/>
    <n v="4589.38"/>
    <n v="297.04660000000001"/>
    <n v="12.45"/>
    <n v="79.680000000000007"/>
    <n v="61.61"/>
    <n v="21.85"/>
    <m/>
    <n v="58.085000000000001"/>
    <n v="9.0299999999999994"/>
    <n v="148.69999999999999"/>
    <n v="358.88"/>
    <n v="23.948"/>
    <n v="6.26"/>
    <n v="6.32"/>
    <n v="108.76139999999999"/>
    <n v="102.12"/>
    <n v="14.15"/>
    <n v="11.57"/>
    <n v="134.09"/>
    <n v="256.26"/>
    <n v="301.25"/>
    <n v="172.9"/>
    <n v="70.91"/>
    <n v="60.36"/>
    <n v="159.76"/>
    <n v="28.948799999999999"/>
    <m/>
    <n v="243.75"/>
    <m/>
    <n v="11.39"/>
    <n v="390.07"/>
    <n v="370.89"/>
    <n v="156.44"/>
    <n v="34.36"/>
    <n v="5.66"/>
    <n v="103.81"/>
    <n v="23.28"/>
    <n v="73.47"/>
    <n v="19.89"/>
    <n v="47.81"/>
    <n v="130.22"/>
  </r>
  <r>
    <x v="453"/>
    <n v="4477.4399999999996"/>
    <n v="307.77330000000001"/>
    <n v="12.94"/>
    <n v="81.41"/>
    <n v="60.96"/>
    <n v="21.83"/>
    <m/>
    <n v="59.015999999999998"/>
    <n v="9.49"/>
    <n v="152.56"/>
    <n v="367.6"/>
    <n v="24.318999999999999"/>
    <n v="6.22"/>
    <n v="6.42"/>
    <n v="107.6818"/>
    <n v="101.23"/>
    <n v="15.18"/>
    <n v="11.89"/>
    <n v="132.25"/>
    <n v="275.72000000000003"/>
    <n v="305.94"/>
    <n v="172.39"/>
    <n v="70.930000000000007"/>
    <n v="60.87"/>
    <n v="174.43"/>
    <n v="29.668800000000001"/>
    <m/>
    <n v="241.96"/>
    <m/>
    <n v="12.9"/>
    <n v="382.2"/>
    <n v="369.49"/>
    <n v="153.49"/>
    <n v="34.39"/>
    <n v="5.63"/>
    <n v="103.59"/>
    <n v="23.72"/>
    <n v="73.89"/>
    <n v="17.96"/>
    <n v="51.71"/>
    <n v="130.36000000000001"/>
  </r>
  <r>
    <x v="454"/>
    <n v="4500.53"/>
    <n v="302.44659999999999"/>
    <n v="12.98"/>
    <n v="82.39"/>
    <n v="61.6"/>
    <n v="21.98"/>
    <m/>
    <n v="58.762999999999998"/>
    <n v="9.57"/>
    <n v="153.07"/>
    <n v="368.15"/>
    <n v="24.728000000000002"/>
    <n v="6.27"/>
    <n v="6.67"/>
    <n v="108.0107"/>
    <n v="102.19"/>
    <n v="13.91"/>
    <n v="11.72"/>
    <n v="131.63999999999999"/>
    <n v="293.19"/>
    <n v="300.95"/>
    <n v="171.66"/>
    <n v="70.73"/>
    <n v="58.36"/>
    <n v="171.51"/>
    <n v="29.058800000000002"/>
    <m/>
    <n v="243.26"/>
    <m/>
    <n v="13.19"/>
    <n v="376.13"/>
    <n v="372.2"/>
    <n v="152.05000000000001"/>
    <n v="34.659999999999997"/>
    <n v="6.54"/>
    <n v="103.58"/>
    <n v="23.62"/>
    <n v="76.64"/>
    <n v="17.89"/>
    <n v="52.58"/>
    <n v="127.9"/>
  </r>
  <r>
    <x v="455"/>
    <n v="4483.87"/>
    <n v="307.33330000000001"/>
    <n v="13.15"/>
    <n v="80.260000000000005"/>
    <n v="62"/>
    <n v="22.27"/>
    <m/>
    <n v="60.021999999999998"/>
    <n v="10.01"/>
    <n v="155.94999999999999"/>
    <n v="370.1"/>
    <n v="25.108000000000001"/>
    <n v="6.36"/>
    <n v="6.62"/>
    <n v="104.78879999999999"/>
    <n v="103.84"/>
    <n v="13.38"/>
    <n v="12.13"/>
    <n v="128.71"/>
    <n v="293.51"/>
    <n v="304.56"/>
    <n v="174.83"/>
    <n v="66.38"/>
    <n v="60.95"/>
    <n v="165.92"/>
    <n v="29.207000000000001"/>
    <m/>
    <n v="240.94"/>
    <m/>
    <n v="12.96"/>
    <n v="374.37"/>
    <n v="389.88"/>
    <n v="151.19"/>
    <n v="34.729999999999997"/>
    <n v="6.99"/>
    <n v="103.85"/>
    <n v="24.42"/>
    <n v="78.099999999999994"/>
    <n v="17.72"/>
    <n v="52.74"/>
    <n v="129.04"/>
  </r>
  <r>
    <x v="456"/>
    <n v="4521.54"/>
    <n v="310.66660000000002"/>
    <n v="13.87"/>
    <n v="79"/>
    <n v="61.04"/>
    <n v="22.49"/>
    <m/>
    <n v="61.134"/>
    <n v="10.64"/>
    <n v="156.6"/>
    <n v="374.53"/>
    <n v="26.704999999999998"/>
    <n v="6.54"/>
    <n v="6.74"/>
    <n v="107.74079999999999"/>
    <n v="106"/>
    <n v="13.91"/>
    <n v="12.86"/>
    <n v="134.6"/>
    <n v="307.94"/>
    <n v="311.20999999999998"/>
    <n v="176.28"/>
    <n v="68.83"/>
    <n v="64.53"/>
    <n v="175.49"/>
    <n v="32.174799999999998"/>
    <m/>
    <n v="244.24"/>
    <m/>
    <n v="14.27"/>
    <n v="381.37"/>
    <n v="395.4"/>
    <n v="155.37"/>
    <n v="34.869999999999997"/>
    <n v="7.35"/>
    <n v="104.1"/>
    <n v="24.62"/>
    <n v="78.33"/>
    <n v="18.350000000000001"/>
    <n v="54.97"/>
    <n v="129.18"/>
  </r>
  <r>
    <x v="457"/>
    <n v="4587.18"/>
    <n v="301.51659999999998"/>
    <n v="13.56"/>
    <n v="78.239999999999995"/>
    <n v="61.38"/>
    <n v="22.08"/>
    <m/>
    <n v="59.136000000000003"/>
    <n v="10.28"/>
    <n v="155.94999999999999"/>
    <n v="370.57"/>
    <n v="25.824000000000002"/>
    <n v="6.42"/>
    <n v="6.93"/>
    <n v="104.88160000000001"/>
    <n v="104.21"/>
    <n v="13.52"/>
    <n v="12.39"/>
    <n v="134.53"/>
    <n v="311.11"/>
    <n v="302.38"/>
    <n v="172.12"/>
    <n v="66"/>
    <n v="64.72"/>
    <n v="167.83"/>
    <n v="31.56"/>
    <m/>
    <n v="235.89"/>
    <m/>
    <n v="14.76"/>
    <n v="374.39"/>
    <n v="393.15"/>
    <n v="148.43"/>
    <n v="34.729999999999997"/>
    <n v="7.41"/>
    <n v="105.07"/>
    <n v="24.52"/>
    <n v="78.959999999999994"/>
    <n v="18.079999999999998"/>
    <n v="55.33"/>
    <n v="127.33"/>
  </r>
  <r>
    <x v="458"/>
    <n v="4504.08"/>
    <n v="286.66660000000002"/>
    <n v="13.13"/>
    <n v="80.209999999999994"/>
    <n v="60.29"/>
    <n v="21.81"/>
    <m/>
    <n v="57.341999999999999"/>
    <n v="9.6300000000000008"/>
    <n v="153.91999999999999"/>
    <n v="363.06"/>
    <n v="23.949000000000002"/>
    <n v="6.7"/>
    <n v="7"/>
    <n v="102.4609"/>
    <n v="101.51"/>
    <n v="13.32"/>
    <n v="12.4"/>
    <n v="123.57"/>
    <n v="293.69"/>
    <n v="295.04000000000002"/>
    <n v="168.64"/>
    <n v="62.76"/>
    <n v="58.85"/>
    <n v="161.93"/>
    <n v="31.229600000000001"/>
    <m/>
    <n v="233.89"/>
    <m/>
    <n v="16.82"/>
    <n v="369.77"/>
    <n v="392.67"/>
    <n v="146.31"/>
    <n v="35.409999999999997"/>
    <n v="7.94"/>
    <n v="107.96"/>
    <n v="24.18"/>
    <n v="77.790000000000006"/>
    <n v="17.55"/>
    <n v="55.7"/>
    <n v="129.33000000000001"/>
  </r>
  <r>
    <x v="459"/>
    <n v="4418.6400000000003"/>
    <n v="291.92"/>
    <n v="13.26"/>
    <n v="78.98"/>
    <n v="60.68"/>
    <n v="21.6"/>
    <m/>
    <n v="57.857999999999997"/>
    <n v="9.48"/>
    <n v="152.49"/>
    <n v="360.24"/>
    <n v="24.266999999999999"/>
    <n v="6.65"/>
    <n v="7.05"/>
    <n v="101.7777"/>
    <n v="98.21"/>
    <n v="13.35"/>
    <n v="12"/>
    <n v="121.2"/>
    <n v="291.13"/>
    <n v="295"/>
    <n v="168.88"/>
    <n v="60.57"/>
    <n v="62.65"/>
    <n v="162.21"/>
    <n v="31.279"/>
    <m/>
    <n v="231.23"/>
    <m/>
    <n v="16.54"/>
    <n v="374.16"/>
    <n v="387.26"/>
    <n v="145.34"/>
    <n v="35.58"/>
    <n v="7.58"/>
    <n v="109.24"/>
    <n v="23.86"/>
    <n v="78.37"/>
    <n v="17.46"/>
    <n v="56.04"/>
    <n v="130.15"/>
  </r>
  <r>
    <x v="460"/>
    <n v="4401.67"/>
    <n v="307.47660000000002"/>
    <n v="14.17"/>
    <n v="77.989999999999995"/>
    <n v="60.91"/>
    <n v="21.79"/>
    <m/>
    <n v="60.277000000000001"/>
    <n v="10.16"/>
    <n v="154.72"/>
    <n v="363.94"/>
    <n v="26.495000000000001"/>
    <n v="7.34"/>
    <n v="6.89"/>
    <n v="104.4177"/>
    <n v="99.98"/>
    <n v="13.67"/>
    <n v="12.58"/>
    <n v="124.95"/>
    <n v="300"/>
    <n v="300.47000000000003"/>
    <n v="172.79"/>
    <n v="62.5"/>
    <n v="66.290000000000006"/>
    <n v="168.06"/>
    <n v="31.3398"/>
    <m/>
    <n v="233.41"/>
    <m/>
    <n v="16.579999999999998"/>
    <n v="381.54"/>
    <n v="393.4"/>
    <n v="145.62"/>
    <n v="35.229999999999997"/>
    <n v="7.72"/>
    <n v="109.67"/>
    <n v="24.93"/>
    <n v="77.13"/>
    <n v="18.079999999999998"/>
    <n v="58.29"/>
    <n v="124.83"/>
  </r>
  <r>
    <x v="461"/>
    <n v="4471.07"/>
    <n v="307.79660000000001"/>
    <n v="13.97"/>
    <n v="78.349999999999994"/>
    <n v="60.9"/>
    <n v="21.72"/>
    <m/>
    <n v="59.720999999999997"/>
    <n v="9.94"/>
    <n v="155"/>
    <n v="360.05"/>
    <n v="26.510999999999999"/>
    <n v="7.42"/>
    <n v="7.2"/>
    <n v="102.6127"/>
    <n v="101.65"/>
    <n v="13.51"/>
    <n v="13.08"/>
    <n v="126.78"/>
    <n v="304.7"/>
    <n v="299.5"/>
    <n v="172.55"/>
    <n v="62.2"/>
    <n v="66.25"/>
    <n v="163.94"/>
    <n v="31.508600000000001"/>
    <m/>
    <n v="235.77"/>
    <m/>
    <n v="15.82"/>
    <n v="382.93"/>
    <n v="390.56"/>
    <n v="144.38"/>
    <n v="35.61"/>
    <n v="7.9"/>
    <n v="111.57"/>
    <n v="24.82"/>
    <n v="78.56"/>
    <n v="18.010000000000002"/>
    <n v="57.45"/>
    <n v="125.78"/>
  </r>
  <r>
    <x v="462"/>
    <n v="4475.01"/>
    <n v="292.11660000000001"/>
    <n v="11.77"/>
    <n v="78.23"/>
    <n v="62.12"/>
    <n v="21.49"/>
    <m/>
    <n v="57.9"/>
    <n v="9.06"/>
    <n v="151.43"/>
    <n v="349.06"/>
    <n v="24.507000000000001"/>
    <n v="7.03"/>
    <n v="7.19"/>
    <n v="100.95959999999999"/>
    <n v="99.8"/>
    <n v="12.25"/>
    <n v="12.18"/>
    <n v="122.63"/>
    <n v="286.27999999999997"/>
    <n v="290.73"/>
    <n v="168.88"/>
    <n v="58.41"/>
    <n v="64.739999999999995"/>
    <n v="159.22"/>
    <n v="30.197199999999999"/>
    <m/>
    <n v="232.77"/>
    <m/>
    <n v="15.48"/>
    <n v="373.7"/>
    <n v="380.53"/>
    <n v="143.28"/>
    <n v="36.1"/>
    <n v="7.65"/>
    <n v="111.9"/>
    <n v="23.96"/>
    <n v="76.680000000000007"/>
    <n v="17.54"/>
    <n v="58.63"/>
    <n v="125.49"/>
  </r>
  <r>
    <x v="463"/>
    <n v="4380.26"/>
    <n v="285.66000000000003"/>
    <n v="11.02"/>
    <n v="77.36"/>
    <n v="62.54"/>
    <n v="21.45"/>
    <m/>
    <n v="57.999000000000002"/>
    <n v="8.94"/>
    <n v="152.13999999999999"/>
    <n v="346.04"/>
    <n v="23.641999999999999"/>
    <n v="7"/>
    <n v="6.9"/>
    <n v="100.9174"/>
    <n v="99.69"/>
    <n v="11.81"/>
    <n v="11.39"/>
    <n v="123.86"/>
    <n v="273.77"/>
    <n v="287.93"/>
    <n v="167.3"/>
    <n v="59.14"/>
    <n v="66.37"/>
    <n v="152.27000000000001"/>
    <n v="30.4664"/>
    <m/>
    <n v="229.61"/>
    <m/>
    <n v="14.68"/>
    <n v="369.95"/>
    <n v="369.1"/>
    <n v="142.55000000000001"/>
    <n v="36.06"/>
    <n v="7.64"/>
    <n v="111.61"/>
    <n v="23.65"/>
    <n v="77.63"/>
    <n v="18.04"/>
    <n v="58.55"/>
    <n v="127.11"/>
  </r>
  <r>
    <x v="464"/>
    <n v="4348.87"/>
    <n v="273.8433"/>
    <n v="10.48"/>
    <n v="76.459999999999994"/>
    <n v="62.28"/>
    <n v="21.21"/>
    <m/>
    <n v="57.746000000000002"/>
    <n v="8.73"/>
    <n v="151.87"/>
    <n v="344.27"/>
    <n v="23.39"/>
    <n v="6.83"/>
    <n v="6.94"/>
    <n v="100.81619999999999"/>
    <n v="99.17"/>
    <n v="11.31"/>
    <n v="10.26"/>
    <n v="121.62"/>
    <n v="267.77999999999997"/>
    <n v="287.72000000000003"/>
    <n v="164.32"/>
    <n v="58.03"/>
    <n v="62.39"/>
    <n v="149.38"/>
    <n v="29.601199999999999"/>
    <m/>
    <n v="230.21"/>
    <m/>
    <n v="14.53"/>
    <n v="368.29"/>
    <n v="353.78"/>
    <n v="142.37"/>
    <n v="36.15"/>
    <n v="7.44"/>
    <n v="108.59"/>
    <n v="23.19"/>
    <n v="77.77"/>
    <n v="17.29"/>
    <n v="57.79"/>
    <n v="126.42"/>
  </r>
  <r>
    <x v="465"/>
    <n v="4304.76"/>
    <n v="254.68"/>
    <n v="10.43"/>
    <n v="76.77"/>
    <n v="61.59"/>
    <n v="20.81"/>
    <m/>
    <n v="56.518999999999998"/>
    <n v="8.6300000000000008"/>
    <n v="148.69"/>
    <n v="341.19"/>
    <n v="22.387"/>
    <n v="6.49"/>
    <n v="7.9"/>
    <n v="99.112499999999997"/>
    <n v="96.05"/>
    <n v="10.86"/>
    <n v="9.82"/>
    <n v="120.83"/>
    <n v="252.63"/>
    <n v="280.27"/>
    <n v="160.07"/>
    <n v="57.99"/>
    <n v="57.53"/>
    <n v="144.16999999999999"/>
    <n v="28.5778"/>
    <m/>
    <n v="230.69"/>
    <m/>
    <n v="13.72"/>
    <n v="361.23"/>
    <n v="337.52"/>
    <n v="140.76"/>
    <n v="36.31"/>
    <n v="7.43"/>
    <n v="108.59"/>
    <n v="24.42"/>
    <n v="77.5"/>
    <n v="16.95"/>
    <n v="57.58"/>
    <n v="126.66"/>
  </r>
  <r>
    <x v="466"/>
    <n v="4225.5"/>
    <n v="266.92329999999998"/>
    <n v="11.83"/>
    <n v="75.8"/>
    <n v="60.51"/>
    <n v="21.68"/>
    <m/>
    <n v="58"/>
    <n v="9.89"/>
    <n v="144.55000000000001"/>
    <n v="340.19"/>
    <n v="23.748000000000001"/>
    <n v="6.86"/>
    <n v="8.18"/>
    <n v="100.715"/>
    <n v="93.84"/>
    <n v="11.51"/>
    <n v="10.33"/>
    <n v="121.28"/>
    <n v="269.87"/>
    <n v="294.58999999999997"/>
    <n v="162.74"/>
    <n v="58.76"/>
    <n v="63.71"/>
    <n v="149.21"/>
    <n v="29.6922"/>
    <m/>
    <n v="230.25"/>
    <m/>
    <n v="15.6"/>
    <n v="369.38"/>
    <n v="342.76"/>
    <n v="143.33000000000001"/>
    <n v="36.08"/>
    <n v="7.74"/>
    <n v="102.79"/>
    <n v="25.19"/>
    <n v="75.42"/>
    <n v="17.149999999999999"/>
    <n v="58.29"/>
    <n v="126.57"/>
  </r>
  <r>
    <x v="467"/>
    <n v="4288.7"/>
    <n v="269.95659999999998"/>
    <n v="11.47"/>
    <n v="77.84"/>
    <n v="62.85"/>
    <n v="21.9"/>
    <m/>
    <n v="58.801000000000002"/>
    <n v="9.4499999999999993"/>
    <n v="147.97"/>
    <n v="350.12"/>
    <n v="24.157"/>
    <n v="7.02"/>
    <n v="8"/>
    <n v="103.91160000000001"/>
    <n v="98.63"/>
    <n v="11.61"/>
    <n v="10.67"/>
    <n v="128.78"/>
    <n v="269.42"/>
    <n v="297.31"/>
    <n v="164.85"/>
    <n v="61.01"/>
    <n v="63.43"/>
    <n v="151.91"/>
    <n v="29.94"/>
    <m/>
    <n v="230.3"/>
    <m/>
    <n v="15.1"/>
    <n v="369.09"/>
    <n v="346.98"/>
    <n v="148.44999999999999"/>
    <n v="35.96"/>
    <n v="7.83"/>
    <n v="105.24"/>
    <n v="25.62"/>
    <n v="77.959999999999994"/>
    <n v="17.829999999999998"/>
    <n v="58.6"/>
    <n v="123.43"/>
  </r>
  <r>
    <x v="468"/>
    <n v="4384.6499999999996"/>
    <n v="290.14330000000001"/>
    <n v="11.85"/>
    <n v="78.42"/>
    <n v="62.24"/>
    <n v="22.82"/>
    <m/>
    <n v="58.744"/>
    <n v="9.5399999999999991"/>
    <n v="141.80000000000001"/>
    <n v="341.29"/>
    <n v="24.385000000000002"/>
    <n v="7.29"/>
    <n v="8.25"/>
    <n v="103.74290000000001"/>
    <n v="96.85"/>
    <n v="12.01"/>
    <n v="11.45"/>
    <n v="127.47"/>
    <n v="265.66000000000003"/>
    <n v="298.79000000000002"/>
    <n v="165.12"/>
    <n v="60.12"/>
    <n v="67.56"/>
    <n v="156.19"/>
    <n v="30.466999999999999"/>
    <m/>
    <n v="230.02"/>
    <m/>
    <n v="15.98"/>
    <n v="360.82"/>
    <n v="360.02"/>
    <n v="145.85"/>
    <n v="36.31"/>
    <n v="7.8"/>
    <n v="101.07"/>
    <n v="25.7"/>
    <n v="78.58"/>
    <n v="17.559999999999999"/>
    <n v="59.26"/>
    <n v="124.25"/>
  </r>
  <r>
    <x v="469"/>
    <n v="4373.9399999999996"/>
    <n v="288.12329999999997"/>
    <n v="12.18"/>
    <n v="79.17"/>
    <n v="61.97"/>
    <n v="21.93"/>
    <m/>
    <n v="57.012"/>
    <n v="9.1"/>
    <n v="136.44999999999999"/>
    <n v="328.2"/>
    <n v="23.477"/>
    <n v="7.28"/>
    <n v="8.49"/>
    <n v="103.7514"/>
    <n v="95.54"/>
    <n v="11.77"/>
    <n v="11.2"/>
    <n v="123.76"/>
    <n v="263.19"/>
    <n v="294.95"/>
    <n v="163.19999999999999"/>
    <n v="57.75"/>
    <n v="61.91"/>
    <n v="151.25"/>
    <n v="29.759"/>
    <m/>
    <n v="230.69"/>
    <m/>
    <n v="14.5"/>
    <n v="344.48"/>
    <n v="358.65"/>
    <n v="145.76"/>
    <n v="36.99"/>
    <n v="7.79"/>
    <n v="101.44"/>
    <n v="25.34"/>
    <n v="80.03"/>
    <n v="16.7"/>
    <n v="59.35"/>
    <n v="121.23"/>
  </r>
  <r>
    <x v="470"/>
    <n v="4306.26"/>
    <n v="293.29660000000001"/>
    <n v="12.06"/>
    <n v="80.53"/>
    <n v="62.43"/>
    <n v="22.22"/>
    <m/>
    <n v="58.578000000000003"/>
    <n v="9.0500000000000007"/>
    <n v="139.28"/>
    <n v="336.38"/>
    <n v="24.22"/>
    <n v="7.03"/>
    <n v="8.75"/>
    <n v="106.7034"/>
    <n v="97.99"/>
    <n v="11.49"/>
    <n v="11.58"/>
    <n v="130.22"/>
    <n v="264.69"/>
    <n v="300.19"/>
    <n v="166.56"/>
    <n v="60.13"/>
    <n v="53.56"/>
    <n v="149.47999999999999"/>
    <n v="29.9316"/>
    <m/>
    <n v="234.11"/>
    <m/>
    <n v="14.66"/>
    <n v="344.09"/>
    <n v="375.98"/>
    <n v="147.63999999999999"/>
    <n v="36.61"/>
    <n v="8.0500000000000007"/>
    <n v="102.54"/>
    <n v="26.15"/>
    <n v="83.54"/>
    <n v="18.100000000000001"/>
    <n v="60.48"/>
    <n v="126.61"/>
  </r>
  <r>
    <x v="471"/>
    <n v="4386.54"/>
    <n v="279.76330000000002"/>
    <n v="11.34"/>
    <n v="81.040000000000006"/>
    <n v="62.47"/>
    <n v="21.98"/>
    <m/>
    <n v="57.86"/>
    <n v="8.48"/>
    <n v="138.29"/>
    <n v="333.42"/>
    <n v="23.713999999999999"/>
    <n v="6.81"/>
    <n v="8.32"/>
    <n v="107.8168"/>
    <n v="95.39"/>
    <n v="11.38"/>
    <n v="10.69"/>
    <n v="125.85"/>
    <n v="224.02"/>
    <n v="295.92"/>
    <n v="166.23"/>
    <n v="57.78"/>
    <n v="50.91"/>
    <n v="139.91999999999999"/>
    <n v="29.243400000000001"/>
    <m/>
    <n v="235.69"/>
    <m/>
    <n v="13.28"/>
    <n v="340.99"/>
    <n v="381.93"/>
    <n v="149.58000000000001"/>
    <n v="36.82"/>
    <n v="7.89"/>
    <n v="102.48"/>
    <n v="25.82"/>
    <n v="84"/>
    <n v="17.600000000000001"/>
    <n v="59.72"/>
    <n v="125.3"/>
  </r>
  <r>
    <x v="472"/>
    <n v="4363.49"/>
    <n v="279.43"/>
    <n v="10.96"/>
    <n v="84.09"/>
    <n v="62.57"/>
    <n v="22.51"/>
    <m/>
    <n v="59.598999999999997"/>
    <n v="8.4"/>
    <n v="134.4"/>
    <n v="329.67"/>
    <n v="22.936"/>
    <n v="7.12"/>
    <n v="8.1300000000000008"/>
    <n v="107.9264"/>
    <n v="89.71"/>
    <n v="10.96"/>
    <n v="10"/>
    <n v="121.16"/>
    <n v="209.65"/>
    <n v="289.86"/>
    <n v="163.16999999999999"/>
    <n v="55.89"/>
    <n v="47.39"/>
    <n v="135.16999999999999"/>
    <n v="28.845600000000001"/>
    <m/>
    <n v="238.66"/>
    <m/>
    <n v="12.39"/>
    <n v="330.76"/>
    <n v="390.07"/>
    <n v="150.84"/>
    <n v="37.4"/>
    <n v="7.63"/>
    <n v="99.8"/>
    <n v="26.23"/>
    <n v="81.88"/>
    <n v="16.850000000000001"/>
    <n v="58.69"/>
    <n v="124.25"/>
  </r>
  <r>
    <x v="473"/>
    <n v="4328.87"/>
    <n v="268.19330000000002"/>
    <n v="11.11"/>
    <n v="87.12"/>
    <n v="61.08"/>
    <n v="22.36"/>
    <m/>
    <n v="57.07"/>
    <n v="8.3699999999999992"/>
    <n v="129.21"/>
    <n v="321.89"/>
    <n v="21.352"/>
    <n v="7.32"/>
    <n v="8.41"/>
    <n v="103.6249"/>
    <n v="86.46"/>
    <n v="11.42"/>
    <n v="9.6199999999999992"/>
    <n v="109.04"/>
    <n v="193"/>
    <n v="278.91000000000003"/>
    <n v="159.30000000000001"/>
    <n v="51.16"/>
    <n v="42.43"/>
    <n v="130.51"/>
    <n v="26.479199999999999"/>
    <m/>
    <n v="235.54"/>
    <m/>
    <n v="11.89"/>
    <n v="312.92"/>
    <n v="369"/>
    <n v="148.91"/>
    <n v="37.950000000000003"/>
    <n v="7.71"/>
    <n v="93.2"/>
    <n v="25.75"/>
    <n v="79.540000000000006"/>
    <n v="15.97"/>
    <n v="57.53"/>
    <n v="122.77"/>
  </r>
  <r>
    <x v="474"/>
    <n v="4201.09"/>
    <n v="274.8"/>
    <n v="11.04"/>
    <n v="87.78"/>
    <n v="58.66"/>
    <n v="22.65"/>
    <m/>
    <n v="57.594999999999999"/>
    <n v="8.51"/>
    <n v="128.30000000000001"/>
    <n v="321.37"/>
    <n v="21.513999999999999"/>
    <n v="7.99"/>
    <n v="8.43"/>
    <n v="102.5453"/>
    <n v="84.85"/>
    <n v="11.75"/>
    <n v="9.7200000000000006"/>
    <n v="108.62"/>
    <n v="191.61"/>
    <n v="275.85000000000002"/>
    <n v="157.44"/>
    <n v="52.27"/>
    <n v="42.21"/>
    <n v="131.68"/>
    <n v="26.271999999999998"/>
    <m/>
    <n v="238.71"/>
    <m/>
    <n v="11.77"/>
    <n v="314.33"/>
    <n v="364.93"/>
    <n v="146.99"/>
    <n v="38.979999999999997"/>
    <n v="7.48"/>
    <n v="93.97"/>
    <n v="25.3"/>
    <n v="77.53"/>
    <n v="16.03"/>
    <n v="56.69"/>
    <n v="120.58"/>
  </r>
  <r>
    <x v="475"/>
    <n v="4170.7"/>
    <n v="286.32330000000002"/>
    <n v="11.65"/>
    <n v="82.79"/>
    <n v="58.96"/>
    <n v="22.74"/>
    <m/>
    <n v="59.701999999999998"/>
    <n v="8.83"/>
    <n v="133.44"/>
    <n v="333.59"/>
    <n v="23.013999999999999"/>
    <n v="8.5399999999999991"/>
    <n v="8.17"/>
    <n v="105.96120000000001"/>
    <n v="87.77"/>
    <n v="12.42"/>
    <n v="9.8699999999999992"/>
    <n v="116.14"/>
    <n v="207.56"/>
    <n v="288.5"/>
    <n v="162.94999999999999"/>
    <n v="54.97"/>
    <n v="43.95"/>
    <n v="136.41999999999999"/>
    <n v="28.412600000000001"/>
    <m/>
    <n v="239.24"/>
    <m/>
    <n v="12.5"/>
    <n v="328.13"/>
    <n v="368.86"/>
    <n v="150.47999999999999"/>
    <n v="37.840000000000003"/>
    <n v="7.96"/>
    <n v="93.81"/>
    <n v="26.16"/>
    <n v="77.72"/>
    <n v="16.37"/>
    <n v="56.53"/>
    <n v="121.66"/>
  </r>
  <r>
    <x v="476"/>
    <n v="4277.88"/>
    <n v="279.43329999999997"/>
    <n v="11.87"/>
    <n v="85.36"/>
    <n v="57.88"/>
    <n v="22.65"/>
    <m/>
    <n v="58.773000000000003"/>
    <n v="8.74"/>
    <n v="131.86000000000001"/>
    <n v="329.9"/>
    <n v="22.658000000000001"/>
    <n v="8.57"/>
    <n v="8.5"/>
    <n v="105.1093"/>
    <n v="87.88"/>
    <n v="12.05"/>
    <n v="9.41"/>
    <n v="116.86"/>
    <n v="197.85"/>
    <n v="285.58999999999997"/>
    <n v="158.52000000000001"/>
    <n v="53.45"/>
    <n v="41.16"/>
    <n v="132.66999999999999"/>
    <n v="29.380600000000001"/>
    <m/>
    <n v="241.93"/>
    <m/>
    <n v="12.75"/>
    <n v="324.58999999999997"/>
    <n v="378.15"/>
    <n v="151.08000000000001"/>
    <n v="37.97"/>
    <n v="7.85"/>
    <n v="91.89"/>
    <n v="26.08"/>
    <n v="74.849999999999994"/>
    <n v="16.329999999999998"/>
    <n v="57.08"/>
    <n v="120.11"/>
  </r>
  <r>
    <x v="477"/>
    <n v="4259.5200000000004"/>
    <n v="265.11660000000001"/>
    <n v="11.39"/>
    <n v="84.92"/>
    <n v="57.92"/>
    <n v="22.43"/>
    <m/>
    <n v="57.784999999999997"/>
    <n v="8.39"/>
    <n v="128.88999999999999"/>
    <n v="327"/>
    <n v="22.1"/>
    <n v="8.02"/>
    <n v="8.42"/>
    <n v="105.4551"/>
    <n v="87.57"/>
    <n v="11.02"/>
    <n v="8.5500000000000007"/>
    <n v="116.05"/>
    <n v="180.42"/>
    <n v="280.07"/>
    <n v="154.72999999999999"/>
    <n v="52.29"/>
    <n v="38.049999999999997"/>
    <n v="124.29"/>
    <n v="29.508199999999999"/>
    <m/>
    <n v="236.48"/>
    <m/>
    <n v="12.33"/>
    <n v="324.79000000000002"/>
    <n v="389.48"/>
    <n v="147.83000000000001"/>
    <n v="37.68"/>
    <n v="7.58"/>
    <n v="88.87"/>
    <n v="25.75"/>
    <n v="72.72"/>
    <n v="16.04"/>
    <n v="56.6"/>
    <n v="115"/>
  </r>
  <r>
    <x v="478"/>
    <n v="4204.3100000000004"/>
    <n v="255.45660000000001"/>
    <n v="10.5"/>
    <n v="81.88"/>
    <n v="58.54"/>
    <n v="22.42"/>
    <m/>
    <n v="56.78"/>
    <n v="8.5299999999999994"/>
    <n v="130.16999999999999"/>
    <n v="324.98"/>
    <n v="21.33"/>
    <n v="7.01"/>
    <n v="7.94"/>
    <n v="106.98180000000001"/>
    <n v="87.4"/>
    <n v="10.65"/>
    <n v="7.93"/>
    <n v="108.76"/>
    <n v="166.75"/>
    <n v="276.44"/>
    <n v="150.62"/>
    <n v="50.85"/>
    <n v="35.83"/>
    <n v="119.47"/>
    <n v="29.439399999999999"/>
    <m/>
    <n v="241.68"/>
    <m/>
    <n v="11.41"/>
    <n v="328.59"/>
    <n v="393.86"/>
    <n v="149.16999999999999"/>
    <n v="37.11"/>
    <n v="7.63"/>
    <n v="89.59"/>
    <n v="25.23"/>
    <n v="69.37"/>
    <n v="15.74"/>
    <n v="55.96"/>
    <n v="116.75"/>
  </r>
  <r>
    <x v="479"/>
    <n v="4173.1099999999997"/>
    <n v="267.29660000000001"/>
    <n v="10.77"/>
    <n v="77.22"/>
    <n v="59.62"/>
    <n v="22.33"/>
    <m/>
    <n v="59.276000000000003"/>
    <n v="7.92"/>
    <n v="132.47999999999999"/>
    <n v="329.16"/>
    <n v="22.972999999999999"/>
    <n v="7.47"/>
    <n v="7.9"/>
    <n v="110.66759999999999"/>
    <n v="87.57"/>
    <n v="11.04"/>
    <n v="8.1999999999999993"/>
    <n v="109.72"/>
    <n v="170.78"/>
    <n v="287.14999999999998"/>
    <n v="155.09"/>
    <n v="52.08"/>
    <n v="37"/>
    <n v="123.84"/>
    <n v="29.873000000000001"/>
    <m/>
    <n v="246.99"/>
    <m/>
    <n v="12.49"/>
    <n v="335"/>
    <n v="388.47"/>
    <n v="151.84"/>
    <n v="36.450000000000003"/>
    <n v="7.54"/>
    <n v="92.66"/>
    <n v="25.91"/>
    <n v="69.08"/>
    <n v="16.059999999999999"/>
    <n v="55.96"/>
    <n v="114.99"/>
  </r>
  <r>
    <x v="480"/>
    <n v="4262.45"/>
    <n v="280.07659999999998"/>
    <n v="11.79"/>
    <n v="76.930000000000007"/>
    <n v="59.46"/>
    <n v="22.59"/>
    <m/>
    <n v="60.712000000000003"/>
    <n v="8.6"/>
    <n v="138.4"/>
    <n v="340.76"/>
    <n v="24.495999999999999"/>
    <n v="8.15"/>
    <n v="7.48"/>
    <n v="114.43770000000001"/>
    <n v="90.97"/>
    <n v="12.78"/>
    <n v="8.57"/>
    <n v="116.05"/>
    <n v="197.84"/>
    <n v="294.39"/>
    <n v="159.59"/>
    <n v="55.46"/>
    <n v="41.58"/>
    <n v="133.58000000000001"/>
    <n v="31.094799999999999"/>
    <m/>
    <n v="248.52"/>
    <m/>
    <n v="13.07"/>
    <n v="344.68"/>
    <n v="388.2"/>
    <n v="154.57"/>
    <n v="36.65"/>
    <n v="7.89"/>
    <n v="93.77"/>
    <n v="26.32"/>
    <n v="72.72"/>
    <n v="16.579999999999998"/>
    <n v="58.23"/>
    <n v="115.01"/>
  </r>
  <r>
    <x v="481"/>
    <n v="4357.8599999999997"/>
    <n v="290.5333"/>
    <n v="12.32"/>
    <n v="78.98"/>
    <n v="60.09"/>
    <n v="22.31"/>
    <m/>
    <n v="60.267000000000003"/>
    <n v="8.65"/>
    <n v="140.15"/>
    <n v="343.27"/>
    <n v="24.765999999999998"/>
    <n v="8.49"/>
    <n v="7.96"/>
    <n v="116.4198"/>
    <n v="91.05"/>
    <n v="13.39"/>
    <n v="8.91"/>
    <n v="119.93"/>
    <n v="208.85"/>
    <n v="295.22000000000003"/>
    <n v="160.62"/>
    <n v="57.66"/>
    <n v="42.13"/>
    <n v="138.72999999999999"/>
    <n v="31.271000000000001"/>
    <m/>
    <n v="250"/>
    <m/>
    <n v="13.83"/>
    <n v="346.44"/>
    <n v="406.15"/>
    <n v="156.66"/>
    <n v="36.85"/>
    <n v="7.39"/>
    <n v="93.33"/>
    <n v="26.51"/>
    <n v="74.84"/>
    <n v="16.579999999999998"/>
    <n v="58.84"/>
    <n v="116.25"/>
  </r>
  <r>
    <x v="482"/>
    <n v="4411.67"/>
    <n v="301.79660000000001"/>
    <n v="12.82"/>
    <n v="78.67"/>
    <n v="60.1"/>
    <n v="22.41"/>
    <m/>
    <n v="61.040999999999997"/>
    <n v="9.07"/>
    <n v="140.1"/>
    <n v="345.38"/>
    <n v="26.452999999999999"/>
    <n v="8.9700000000000006"/>
    <n v="7.92"/>
    <n v="119.1104"/>
    <n v="91.09"/>
    <n v="13.44"/>
    <n v="9.8699999999999992"/>
    <n v="122.85"/>
    <n v="222.85"/>
    <n v="300.43"/>
    <n v="163.98"/>
    <n v="59.47"/>
    <n v="45.6"/>
    <n v="144.78"/>
    <n v="31.7546"/>
    <m/>
    <n v="249.08"/>
    <m/>
    <n v="14.36"/>
    <n v="350.09"/>
    <n v="413.15"/>
    <n v="160.16"/>
    <n v="36.5"/>
    <n v="7.62"/>
    <n v="93.9"/>
    <n v="26.59"/>
    <n v="75.430000000000007"/>
    <n v="16.86"/>
    <n v="59.75"/>
    <n v="118.15"/>
  </r>
  <r>
    <x v="483"/>
    <n v="4463.12"/>
    <n v="307.05329999999998"/>
    <n v="12.59"/>
    <n v="82.2"/>
    <n v="60.58"/>
    <n v="22.05"/>
    <m/>
    <n v="60.128999999999998"/>
    <n v="8.83"/>
    <n v="139.65"/>
    <n v="339"/>
    <n v="26.734000000000002"/>
    <n v="9.18"/>
    <n v="8.44"/>
    <n v="117.98860000000001"/>
    <n v="90.27"/>
    <n v="13.05"/>
    <n v="9.57"/>
    <n v="122.62"/>
    <n v="212.97"/>
    <n v="299.16000000000003"/>
    <n v="165.38"/>
    <n v="58.4"/>
    <n v="43.56"/>
    <n v="140.41999999999999"/>
    <n v="30.804200000000002"/>
    <m/>
    <n v="250.26"/>
    <m/>
    <n v="14.64"/>
    <n v="345.58"/>
    <n v="422.29"/>
    <n v="158.91999999999999"/>
    <n v="36.78"/>
    <n v="7.85"/>
    <n v="94.14"/>
    <n v="26.42"/>
    <n v="77.69"/>
    <n v="16.48"/>
    <n v="59.59"/>
    <n v="115.5"/>
  </r>
  <r>
    <x v="484"/>
    <n v="4461.18"/>
    <n v="331.32659999999998"/>
    <n v="13.27"/>
    <n v="81.84"/>
    <n v="60.8"/>
    <n v="22.39"/>
    <m/>
    <n v="61.134"/>
    <n v="9"/>
    <n v="142.62"/>
    <n v="343.01"/>
    <n v="26.524000000000001"/>
    <n v="9.68"/>
    <n v="8.4600000000000009"/>
    <n v="116.6391"/>
    <n v="91.58"/>
    <n v="13.42"/>
    <n v="9.7200000000000006"/>
    <n v="126.13"/>
    <n v="224.96"/>
    <n v="304.06"/>
    <n v="168.82"/>
    <n v="60.15"/>
    <n v="46.93"/>
    <n v="147.47"/>
    <n v="31.166799999999999"/>
    <m/>
    <n v="251.88"/>
    <m/>
    <n v="14.81"/>
    <n v="349.53"/>
    <n v="427.55"/>
    <n v="158.66999999999999"/>
    <n v="36.54"/>
    <n v="8.2899999999999991"/>
    <n v="93.65"/>
    <n v="27.19"/>
    <n v="76.47"/>
    <n v="17.09"/>
    <n v="60.82"/>
    <n v="113.4"/>
  </r>
  <r>
    <x v="485"/>
    <n v="4511.6099999999997"/>
    <n v="333.03660000000002"/>
    <n v="13.18"/>
    <n v="83.13"/>
    <n v="60.4"/>
    <n v="21.8"/>
    <m/>
    <n v="59.938000000000002"/>
    <n v="8.76"/>
    <n v="139.78"/>
    <n v="335.61"/>
    <n v="25.634"/>
    <n v="9.65"/>
    <n v="9.19"/>
    <n v="114.4462"/>
    <n v="89.33"/>
    <n v="13.08"/>
    <n v="9.3699999999999992"/>
    <n v="123.78"/>
    <n v="222.24"/>
    <n v="299.49"/>
    <n v="170.21"/>
    <n v="58.98"/>
    <n v="45.87"/>
    <n v="148.57"/>
    <n v="30.833400000000001"/>
    <m/>
    <n v="248.13"/>
    <m/>
    <n v="14.2"/>
    <n v="342.18"/>
    <n v="431.52"/>
    <n v="157.22999999999999"/>
    <n v="36.99"/>
    <n v="8.1999999999999993"/>
    <n v="91.25"/>
    <n v="26.56"/>
    <n v="77.88"/>
    <n v="16.68"/>
    <n v="61.38"/>
    <n v="111.2"/>
  </r>
  <r>
    <x v="486"/>
    <n v="4456.24"/>
    <n v="337.97329999999999"/>
    <n v="13.39"/>
    <n v="83.38"/>
    <n v="60.98"/>
    <n v="22.05"/>
    <m/>
    <n v="62.643000000000001"/>
    <n v="8.64"/>
    <n v="140.69"/>
    <n v="336.23"/>
    <n v="28.15"/>
    <n v="10.029999999999999"/>
    <n v="9"/>
    <n v="116.9175"/>
    <n v="90.06"/>
    <n v="12.96"/>
    <n v="9.4700000000000006"/>
    <n v="125.7"/>
    <n v="227.57"/>
    <n v="304.10000000000002"/>
    <n v="174.07"/>
    <n v="59.25"/>
    <n v="48.66"/>
    <n v="149.26"/>
    <n v="31.3188"/>
    <m/>
    <n v="251.7"/>
    <m/>
    <n v="13.95"/>
    <n v="349.35"/>
    <n v="432.22"/>
    <n v="155.88999999999999"/>
    <n v="37.29"/>
    <n v="8.31"/>
    <n v="92.58"/>
    <n v="27.61"/>
    <n v="78.3"/>
    <n v="16.829999999999998"/>
    <n v="61.43"/>
    <n v="110.26"/>
  </r>
  <r>
    <x v="487"/>
    <n v="4520.16"/>
    <n v="336.88"/>
    <n v="12.97"/>
    <n v="85.2"/>
    <n v="61.53"/>
    <n v="22.74"/>
    <m/>
    <n v="62.887"/>
    <n v="7.96"/>
    <n v="141.91999999999999"/>
    <n v="337.49"/>
    <n v="27.692"/>
    <n v="9.5399999999999991"/>
    <n v="9.2200000000000006"/>
    <n v="116.2933"/>
    <n v="90.24"/>
    <n v="12.39"/>
    <n v="9.01"/>
    <n v="123.8"/>
    <n v="219.81"/>
    <n v="303.68"/>
    <n v="174.72"/>
    <n v="58.66"/>
    <n v="46.16"/>
    <n v="146.04"/>
    <n v="31.127400000000002"/>
    <m/>
    <n v="253.95"/>
    <m/>
    <n v="13.18"/>
    <n v="349.02"/>
    <n v="436.45"/>
    <n v="157.33000000000001"/>
    <n v="37.159999999999997"/>
    <n v="7.99"/>
    <n v="93.45"/>
    <n v="28.04"/>
    <n v="79.52"/>
    <n v="16.47"/>
    <n v="61.06"/>
    <n v="112.18"/>
  </r>
  <r>
    <x v="488"/>
    <n v="4543.0600000000004"/>
    <n v="363.94659999999999"/>
    <n v="13.42"/>
    <n v="82.81"/>
    <n v="61.92"/>
    <n v="23.11"/>
    <m/>
    <n v="63.287999999999997"/>
    <n v="7.64"/>
    <n v="140.87"/>
    <n v="335.3"/>
    <n v="28.219000000000001"/>
    <n v="9.08"/>
    <n v="9.18"/>
    <n v="116.8584"/>
    <n v="89.7"/>
    <n v="12.81"/>
    <n v="9.25"/>
    <n v="124.53"/>
    <n v="235.89"/>
    <n v="310.7"/>
    <n v="175.6"/>
    <n v="58.58"/>
    <n v="45.98"/>
    <n v="150.13"/>
    <n v="31.502199999999998"/>
    <m/>
    <n v="255.72"/>
    <m/>
    <n v="13.14"/>
    <n v="350.49"/>
    <n v="432.61"/>
    <n v="160.35"/>
    <n v="36.479999999999997"/>
    <n v="7.98"/>
    <n v="92.07"/>
    <n v="28.34"/>
    <n v="78.53"/>
    <n v="16.670000000000002"/>
    <n v="61"/>
    <n v="110.19"/>
  </r>
  <r>
    <x v="489"/>
    <n v="4575.5200000000004"/>
    <n v="366.52330000000001"/>
    <n v="14.2"/>
    <n v="82.37"/>
    <n v="62.16"/>
    <n v="23.15"/>
    <m/>
    <n v="64.147000000000006"/>
    <n v="8.2899999999999991"/>
    <n v="141.18"/>
    <n v="339.66"/>
    <n v="28.655999999999999"/>
    <n v="10.16"/>
    <n v="8.9499999999999993"/>
    <n v="117.0271"/>
    <n v="93.35"/>
    <n v="15.91"/>
    <n v="10.14"/>
    <n v="131.78"/>
    <n v="239.67"/>
    <n v="315.41000000000003"/>
    <n v="178.96"/>
    <n v="61.78"/>
    <n v="53.88"/>
    <n v="157.31"/>
    <n v="31.8066"/>
    <m/>
    <n v="257.98"/>
    <m/>
    <n v="12.39"/>
    <n v="367.55"/>
    <n v="412.92"/>
    <n v="164.7"/>
    <n v="36.5"/>
    <n v="8.11"/>
    <n v="93.63"/>
    <n v="28.67"/>
    <n v="78.38"/>
    <n v="17.75"/>
    <n v="63.1"/>
    <n v="106.62"/>
  </r>
  <r>
    <x v="490"/>
    <n v="4631.6000000000004"/>
    <n v="364.66329999999999"/>
    <n v="13.88"/>
    <n v="83.78"/>
    <n v="62.21"/>
    <n v="23.1"/>
    <m/>
    <n v="63.109000000000002"/>
    <n v="8.1"/>
    <n v="140.54"/>
    <n v="335.59"/>
    <n v="27.69"/>
    <n v="10.25"/>
    <n v="9.01"/>
    <n v="117.6934"/>
    <n v="92.77"/>
    <n v="14.56"/>
    <n v="9.77"/>
    <n v="127.23"/>
    <n v="231.63"/>
    <n v="313.86"/>
    <n v="177.77"/>
    <n v="59.31"/>
    <n v="52.01"/>
    <n v="156.16"/>
    <n v="31.4818"/>
    <m/>
    <n v="256.52"/>
    <m/>
    <n v="12.37"/>
    <n v="362.24"/>
    <n v="415.55"/>
    <n v="164.14"/>
    <n v="36.76"/>
    <n v="8.2799999999999994"/>
    <n v="93.94"/>
    <n v="28.29"/>
    <n v="80.5"/>
    <n v="17.27"/>
    <n v="62.38"/>
    <n v="105.83"/>
  </r>
  <r>
    <x v="491"/>
    <n v="4602.45"/>
    <n v="359.2"/>
    <n v="13.73"/>
    <n v="82.59"/>
    <n v="62"/>
    <n v="23.25"/>
    <m/>
    <n v="62.968000000000004"/>
    <n v="8.0500000000000007"/>
    <n v="136.32"/>
    <n v="330.1"/>
    <n v="27.286000000000001"/>
    <n v="9.9700000000000006"/>
    <n v="9.09"/>
    <n v="116.2343"/>
    <n v="91.52"/>
    <n v="13.51"/>
    <n v="9.4499999999999993"/>
    <n v="126.94"/>
    <n v="229.13"/>
    <n v="308.31"/>
    <n v="174.61"/>
    <n v="58.47"/>
    <n v="50.24"/>
    <n v="151.02000000000001"/>
    <n v="31.640599999999999"/>
    <m/>
    <n v="260.97000000000003"/>
    <m/>
    <n v="12.76"/>
    <n v="357.38"/>
    <n v="415.46"/>
    <n v="161.47999999999999"/>
    <n v="36.83"/>
    <n v="8.2899999999999991"/>
    <n v="93.94"/>
    <n v="28.56"/>
    <n v="80.400000000000006"/>
    <n v="16.91"/>
    <n v="62.44"/>
    <n v="105.655"/>
  </r>
  <r>
    <x v="492"/>
    <n v="4530.41"/>
    <n v="361.53"/>
    <n v="13.83"/>
    <n v="83.12"/>
    <n v="62.87"/>
    <n v="23.44"/>
    <m/>
    <n v="62.698"/>
    <n v="7.92"/>
    <n v="135.31"/>
    <n v="330.22"/>
    <n v="26.712"/>
    <n v="10.14"/>
    <n v="9.19"/>
    <n v="117.7272"/>
    <n v="91.73"/>
    <n v="13.5"/>
    <n v="9.33"/>
    <n v="128.13"/>
    <n v="234.81"/>
    <n v="309.42"/>
    <n v="174.31"/>
    <n v="59.78"/>
    <n v="46.44"/>
    <n v="153.69999999999999"/>
    <n v="31.880800000000001"/>
    <m/>
    <n v="266.14999999999998"/>
    <m/>
    <n v="13"/>
    <n v="363.97"/>
    <n v="416.8"/>
    <n v="165.8"/>
    <n v="36.54"/>
    <n v="8.33"/>
    <n v="96.78"/>
    <n v="28.72"/>
    <n v="82.68"/>
    <n v="16.649999999999999"/>
    <n v="62.41"/>
    <n v="104"/>
  </r>
  <r>
    <x v="493"/>
    <n v="4545.8599999999997"/>
    <n v="381.81659999999999"/>
    <n v="14.63"/>
    <n v="83.16"/>
    <n v="62.54"/>
    <n v="23.33"/>
    <m/>
    <n v="63.484999999999999"/>
    <n v="8.3000000000000007"/>
    <n v="135.91"/>
    <n v="328.21"/>
    <n v="27.36"/>
    <n v="9.73"/>
    <n v="9.74"/>
    <n v="118.01390000000001"/>
    <n v="92.25"/>
    <n v="13.83"/>
    <n v="9.77"/>
    <n v="130.57"/>
    <n v="241.23"/>
    <n v="314.97000000000003"/>
    <n v="178.44"/>
    <n v="59.94"/>
    <n v="46.53"/>
    <n v="158.84"/>
    <n v="32.215000000000003"/>
    <m/>
    <n v="268.64"/>
    <m/>
    <n v="13.58"/>
    <n v="366.91"/>
    <n v="417.45"/>
    <n v="163.78"/>
    <n v="36.729999999999997"/>
    <n v="8.4499999999999993"/>
    <n v="96.28"/>
    <n v="27.43"/>
    <n v="81.38"/>
    <n v="16.66"/>
    <n v="62.94"/>
    <n v="103.65"/>
  </r>
  <r>
    <x v="494"/>
    <n v="4582.6400000000003"/>
    <n v="363.75330000000002"/>
    <n v="13.89"/>
    <n v="82.73"/>
    <n v="62.47"/>
    <n v="23.58"/>
    <m/>
    <n v="61.411999999999999"/>
    <n v="8.1999999999999993"/>
    <n v="133.34"/>
    <n v="323.95999999999998"/>
    <n v="25.931000000000001"/>
    <n v="9.36"/>
    <n v="9.19"/>
    <n v="117.95489999999999"/>
    <n v="90.92"/>
    <n v="13.03"/>
    <n v="9.1199999999999992"/>
    <n v="123.61"/>
    <n v="227.09"/>
    <n v="310.88"/>
    <n v="175.06"/>
    <n v="57.48"/>
    <n v="42.19"/>
    <n v="148.91"/>
    <n v="32.093800000000002"/>
    <m/>
    <n v="269.95999999999998"/>
    <m/>
    <n v="12.53"/>
    <n v="363.32"/>
    <n v="413.71"/>
    <n v="166.28"/>
    <n v="36.49"/>
    <n v="8.36"/>
    <n v="95.66"/>
    <n v="27.44"/>
    <n v="80.489999999999995"/>
    <n v="15.82"/>
    <n v="62.42"/>
    <n v="103.63"/>
  </r>
  <r>
    <x v="495"/>
    <n v="4525.12"/>
    <n v="348.58659999999998"/>
    <n v="13"/>
    <n v="83.65"/>
    <n v="63.1"/>
    <n v="24"/>
    <m/>
    <n v="60.2"/>
    <n v="8.06"/>
    <n v="131.49"/>
    <n v="316.26"/>
    <n v="24.407"/>
    <n v="8.8699999999999992"/>
    <n v="9.14"/>
    <n v="118.9333"/>
    <n v="89"/>
    <n v="12.51"/>
    <n v="8.75"/>
    <n v="118.24"/>
    <n v="212.09"/>
    <n v="299.5"/>
    <n v="171.83"/>
    <n v="56.3"/>
    <n v="40.1"/>
    <n v="145.63999999999999"/>
    <n v="31.016999999999999"/>
    <m/>
    <n v="272.39"/>
    <m/>
    <n v="12.3"/>
    <n v="353.55"/>
    <n v="411.25"/>
    <n v="170.11"/>
    <n v="36.58"/>
    <n v="8.26"/>
    <n v="99.02"/>
    <n v="28.01"/>
    <n v="80.569999999999993"/>
    <n v="15.39"/>
    <n v="61.78"/>
    <n v="102.05"/>
  </r>
  <r>
    <x v="496"/>
    <n v="4481.1499999999996"/>
    <n v="352.42"/>
    <n v="12.84"/>
    <n v="85.05"/>
    <n v="63.44"/>
    <n v="24.12"/>
    <m/>
    <n v="60.305"/>
    <n v="7.93"/>
    <n v="131.09"/>
    <n v="314.14999999999998"/>
    <n v="24.207999999999998"/>
    <n v="9.02"/>
    <n v="9.2200000000000006"/>
    <n v="121.1347"/>
    <n v="86.77"/>
    <n v="12.07"/>
    <n v="8.1199999999999992"/>
    <n v="115.64"/>
    <n v="213.88"/>
    <n v="301.37"/>
    <n v="172.14"/>
    <n v="55.81"/>
    <n v="39.979999999999997"/>
    <n v="141.38999999999999"/>
    <n v="30.883800000000001"/>
    <m/>
    <n v="275.83"/>
    <m/>
    <n v="12.44"/>
    <n v="349.55"/>
    <n v="409.46"/>
    <n v="168.83"/>
    <n v="36.700000000000003"/>
    <n v="8.24"/>
    <n v="99.67"/>
    <n v="28.33"/>
    <n v="80.849999999999994"/>
    <n v="14.96"/>
    <n v="61.76"/>
    <n v="105.45"/>
  </r>
  <r>
    <x v="497"/>
    <n v="4500.21"/>
    <n v="341.83"/>
    <n v="12.7"/>
    <n v="86.84"/>
    <n v="63.83"/>
    <n v="24.51"/>
    <m/>
    <n v="58.7"/>
    <n v="7.8"/>
    <n v="133.49"/>
    <n v="321.39"/>
    <n v="23.119"/>
    <n v="8.61"/>
    <n v="9.14"/>
    <n v="121.0672"/>
    <n v="86.44"/>
    <n v="11.24"/>
    <n v="7.87"/>
    <n v="114.97"/>
    <n v="208.34"/>
    <n v="296.97000000000003"/>
    <n v="170.09"/>
    <n v="57.7"/>
    <n v="38.799999999999997"/>
    <n v="141.28"/>
    <n v="30.879799999999999"/>
    <m/>
    <n v="280.27999999999997"/>
    <m/>
    <n v="12.32"/>
    <n v="352.27"/>
    <n v="418.3"/>
    <n v="168.65"/>
    <n v="36.97"/>
    <n v="8.07"/>
    <n v="100.07"/>
    <n v="28.43"/>
    <n v="80.28"/>
    <n v="15.05"/>
    <n v="61.49"/>
    <n v="109.82"/>
  </r>
  <r>
    <x v="498"/>
    <n v="4488.28"/>
    <n v="325.31"/>
    <n v="12.66"/>
    <n v="83.85"/>
    <n v="63.81"/>
    <n v="24"/>
    <m/>
    <n v="58.061"/>
    <n v="7.83"/>
    <n v="133"/>
    <n v="320.76"/>
    <n v="21.917000000000002"/>
    <n v="8.5399999999999991"/>
    <n v="8.6300000000000008"/>
    <n v="120.3503"/>
    <n v="86.63"/>
    <n v="11.35"/>
    <n v="7.72"/>
    <n v="112.8"/>
    <n v="208.53"/>
    <n v="285.26"/>
    <n v="165.75"/>
    <n v="56.26"/>
    <n v="39.5"/>
    <n v="139.61000000000001"/>
    <n v="30.229399999999998"/>
    <m/>
    <n v="281.08999999999997"/>
    <m/>
    <n v="10.79"/>
    <n v="347.37"/>
    <n v="418.51"/>
    <n v="165.73"/>
    <n v="37.14"/>
    <n v="8.02"/>
    <n v="101.24"/>
    <n v="27.87"/>
    <n v="79.739999999999995"/>
    <n v="15.28"/>
    <n v="61.29"/>
    <n v="104.98"/>
  </r>
  <r>
    <x v="499"/>
    <n v="4412.53"/>
    <n v="328.98329999999999"/>
    <n v="12.46"/>
    <n v="85.6"/>
    <n v="64.56"/>
    <n v="24.05"/>
    <m/>
    <n v="58.506999999999998"/>
    <n v="8.1999999999999993"/>
    <n v="131.54"/>
    <n v="319.77999999999997"/>
    <n v="21.504000000000001"/>
    <n v="8.48"/>
    <n v="8.69"/>
    <n v="118.32599999999999"/>
    <n v="85.93"/>
    <n v="11.43"/>
    <n v="7.48"/>
    <n v="113.43"/>
    <n v="210.94"/>
    <n v="282.06"/>
    <n v="167.66"/>
    <n v="55.5"/>
    <n v="38.15"/>
    <n v="138.9"/>
    <n v="30.652200000000001"/>
    <m/>
    <n v="281.14999999999998"/>
    <m/>
    <n v="10.99"/>
    <n v="345.8"/>
    <n v="419.73"/>
    <n v="165.33"/>
    <n v="37.42"/>
    <n v="8.14"/>
    <n v="100.49"/>
    <n v="28.74"/>
    <n v="80.489999999999995"/>
    <n v="15.36"/>
    <n v="59.99"/>
    <n v="102.57"/>
  </r>
  <r>
    <x v="500"/>
    <n v="4397.45"/>
    <n v="340.79"/>
    <n v="12.9"/>
    <n v="86.81"/>
    <n v="64.73"/>
    <n v="23.8"/>
    <m/>
    <n v="59.253999999999998"/>
    <n v="8.3800000000000008"/>
    <n v="127.3"/>
    <n v="321.97000000000003"/>
    <n v="22.202999999999999"/>
    <n v="8.9700000000000006"/>
    <n v="9.08"/>
    <n v="120.9828"/>
    <n v="86.4"/>
    <n v="11.89"/>
    <n v="7.61"/>
    <n v="116.44"/>
    <n v="214.41"/>
    <n v="287.62"/>
    <n v="170.4"/>
    <n v="56.49"/>
    <n v="41.15"/>
    <n v="141.34"/>
    <n v="31.8"/>
    <m/>
    <n v="290.93"/>
    <m/>
    <n v="11.37"/>
    <n v="355.14"/>
    <n v="427.29"/>
    <n v="165"/>
    <n v="37.619999999999997"/>
    <n v="8.57"/>
    <n v="101.2"/>
    <n v="29.71"/>
    <n v="81.94"/>
    <n v="15.51"/>
    <n v="60.5"/>
    <n v="106.21"/>
  </r>
  <r>
    <x v="501"/>
    <n v="4446.59"/>
    <n v="328.33330000000001"/>
    <n v="12.42"/>
    <n v="87.83"/>
    <n v="65.02"/>
    <n v="24.03"/>
    <m/>
    <n v="57.384999999999998"/>
    <n v="8.42"/>
    <n v="126.12"/>
    <n v="321.64"/>
    <n v="21.257999999999999"/>
    <n v="8.91"/>
    <n v="9.01"/>
    <n v="122.01179999999999"/>
    <n v="85.56"/>
    <n v="11.38"/>
    <n v="7.26"/>
    <n v="112.98"/>
    <n v="198.63"/>
    <n v="279.83"/>
    <n v="165.29"/>
    <n v="55.25"/>
    <n v="40.590000000000003"/>
    <n v="136.27000000000001"/>
    <n v="32.063400000000001"/>
    <m/>
    <n v="287.97000000000003"/>
    <m/>
    <n v="10.66"/>
    <n v="357.82"/>
    <n v="436.75"/>
    <n v="162.69999999999999"/>
    <n v="37.47"/>
    <n v="8.41"/>
    <n v="101.77"/>
    <n v="29.45"/>
    <n v="81.87"/>
    <n v="15.48"/>
    <n v="60.01"/>
    <n v="106.96"/>
  </r>
  <r>
    <x v="502"/>
    <n v="4392.59"/>
    <n v="334.76330000000002"/>
    <n v="12.15"/>
    <n v="88.55"/>
    <n v="64.44"/>
    <n v="24.84"/>
    <m/>
    <n v="58.65"/>
    <n v="7.98"/>
    <n v="128.46"/>
    <n v="329.88"/>
    <n v="21.783000000000001"/>
    <n v="8.7200000000000006"/>
    <n v="9.08"/>
    <n v="121.56480000000001"/>
    <n v="85.64"/>
    <n v="10.99"/>
    <n v="7.13"/>
    <n v="111.99"/>
    <n v="192.39"/>
    <n v="280.52"/>
    <n v="165.07"/>
    <n v="54.55"/>
    <n v="38.229999999999997"/>
    <n v="134.43"/>
    <n v="31.795200000000001"/>
    <m/>
    <n v="282.99"/>
    <m/>
    <n v="10.6"/>
    <n v="356.8"/>
    <n v="438.45"/>
    <n v="163"/>
    <n v="37.590000000000003"/>
    <n v="8.18"/>
    <n v="101.05"/>
    <n v="28.9"/>
    <n v="82.4"/>
    <n v="15.67"/>
    <n v="59.86"/>
    <n v="103.81"/>
  </r>
  <r>
    <x v="503"/>
    <n v="4391.6899999999996"/>
    <n v="342.71660000000003"/>
    <n v="12.91"/>
    <n v="87.76"/>
    <n v="65.069999999999993"/>
    <n v="24.82"/>
    <m/>
    <n v="59.762"/>
    <n v="8.44"/>
    <n v="131.12"/>
    <n v="335.95"/>
    <n v="22.198"/>
    <n v="8.85"/>
    <n v="9.16"/>
    <n v="124.2807"/>
    <n v="86.46"/>
    <n v="11.56"/>
    <n v="7.41"/>
    <n v="117.48"/>
    <n v="197.43"/>
    <n v="285.3"/>
    <n v="167.4"/>
    <n v="56.43"/>
    <n v="39.15"/>
    <n v="137.41"/>
    <n v="32.640599999999999"/>
    <m/>
    <n v="282.52"/>
    <m/>
    <n v="10.92"/>
    <n v="363.87"/>
    <n v="437.82"/>
    <n v="169.56"/>
    <n v="37.01"/>
    <n v="8.49"/>
    <n v="102.58"/>
    <n v="29.52"/>
    <n v="80.7"/>
    <n v="16.149999999999999"/>
    <n v="60.27"/>
    <n v="104.3"/>
  </r>
  <r>
    <x v="504"/>
    <n v="4462.21"/>
    <n v="325.73329999999999"/>
    <n v="12.79"/>
    <n v="87.96"/>
    <n v="65.959999999999994"/>
    <n v="26.26"/>
    <m/>
    <n v="59.771999999999998"/>
    <n v="8.4600000000000009"/>
    <n v="131.58000000000001"/>
    <n v="341.06"/>
    <n v="21.481999999999999"/>
    <n v="8.81"/>
    <n v="9.33"/>
    <n v="124.3313"/>
    <n v="87.63"/>
    <n v="10.71"/>
    <n v="6.95"/>
    <n v="120.39"/>
    <n v="185.98"/>
    <n v="286.36"/>
    <n v="167.23"/>
    <n v="57.93"/>
    <n v="36.229999999999997"/>
    <n v="122.49"/>
    <n v="32.251600000000003"/>
    <m/>
    <n v="285.3"/>
    <m/>
    <n v="9.8000000000000007"/>
    <n v="365.29"/>
    <n v="437.39"/>
    <n v="172.67"/>
    <n v="37.22"/>
    <n v="8.4700000000000006"/>
    <n v="103.05"/>
    <n v="30.05"/>
    <n v="78.58"/>
    <n v="16.05"/>
    <n v="60.78"/>
    <n v="102.3"/>
  </r>
  <r>
    <x v="505"/>
    <n v="4459.45"/>
    <n v="336.26"/>
    <n v="12.33"/>
    <n v="87.03"/>
    <n v="66.209999999999994"/>
    <n v="25.74"/>
    <m/>
    <n v="59.273000000000003"/>
    <n v="7.87"/>
    <n v="130.56"/>
    <n v="334.3"/>
    <n v="20.183"/>
    <n v="7.8"/>
    <n v="9.0500000000000007"/>
    <n v="124.9639"/>
    <n v="86.54"/>
    <n v="10.44"/>
    <n v="6.6"/>
    <n v="112.62"/>
    <n v="175.14"/>
    <n v="280.81"/>
    <n v="166.42"/>
    <n v="53.87"/>
    <n v="33.76"/>
    <n v="112.62"/>
    <n v="30.4222"/>
    <m/>
    <n v="281.70999999999998"/>
    <m/>
    <n v="9.5"/>
    <n v="364.44"/>
    <n v="424.36"/>
    <n v="170.78"/>
    <n v="37.090000000000003"/>
    <n v="8.24"/>
    <n v="105.06"/>
    <n v="29.49"/>
    <n v="74.81"/>
    <n v="15.7"/>
    <n v="61.51"/>
    <n v="102.74"/>
  </r>
  <r>
    <x v="506"/>
    <n v="4393.66"/>
    <n v="335.01659999999998"/>
    <n v="11.96"/>
    <n v="85.13"/>
    <n v="65.25"/>
    <n v="25.35"/>
    <m/>
    <n v="58.695"/>
    <n v="7.71"/>
    <n v="126.81"/>
    <n v="319.77"/>
    <n v="19.515000000000001"/>
    <n v="7.72"/>
    <n v="8.6"/>
    <n v="119.937"/>
    <n v="84.57"/>
    <n v="10.26"/>
    <n v="6.39"/>
    <n v="110.59"/>
    <n v="173.8"/>
    <n v="274.02999999999997"/>
    <n v="161.79"/>
    <n v="51.77"/>
    <n v="33.61"/>
    <n v="110.21"/>
    <n v="29.617000000000001"/>
    <m/>
    <n v="270.42"/>
    <m/>
    <n v="9.18"/>
    <n v="351.18"/>
    <n v="403.57"/>
    <n v="168.73"/>
    <n v="36.72"/>
    <n v="8.0500000000000007"/>
    <n v="102.69"/>
    <n v="27.91"/>
    <n v="72.67"/>
    <n v="15.13"/>
    <n v="60.99"/>
    <n v="102.51"/>
  </r>
  <r>
    <x v="507"/>
    <n v="4271.78"/>
    <n v="332.67329999999998"/>
    <n v="12.11"/>
    <n v="82.26"/>
    <n v="65.94"/>
    <n v="25.01"/>
    <m/>
    <n v="58.787999999999997"/>
    <n v="7.83"/>
    <n v="126.77"/>
    <n v="321.42"/>
    <n v="19.902000000000001"/>
    <n v="8.14"/>
    <n v="8.16"/>
    <n v="118.3766"/>
    <n v="84.66"/>
    <n v="10.39"/>
    <n v="6.55"/>
    <n v="112.52"/>
    <n v="186.94"/>
    <n v="280.72000000000003"/>
    <n v="162.88"/>
    <n v="53"/>
    <n v="33.9"/>
    <n v="112.14"/>
    <n v="30.32"/>
    <m/>
    <n v="271.68"/>
    <m/>
    <n v="9.14"/>
    <n v="354.6"/>
    <n v="385.51"/>
    <n v="167.73"/>
    <n v="36.06"/>
    <n v="8.25"/>
    <n v="102.53"/>
    <n v="28.3"/>
    <n v="70.84"/>
    <n v="15.19"/>
    <n v="60.81"/>
    <n v="102.4"/>
  </r>
  <r>
    <x v="508"/>
    <n v="4296.12"/>
    <n v="292.14"/>
    <n v="11.12"/>
    <n v="82.29"/>
    <n v="65.05"/>
    <n v="24.9"/>
    <m/>
    <n v="56.006999999999998"/>
    <n v="7.24"/>
    <n v="123.02"/>
    <n v="313.12"/>
    <n v="18.788"/>
    <n v="7.71"/>
    <n v="8.06"/>
    <n v="116.25109999999999"/>
    <n v="82.64"/>
    <n v="10"/>
    <n v="6.29"/>
    <n v="107.28"/>
    <n v="178.76"/>
    <n v="270.22000000000003"/>
    <n v="156.80000000000001"/>
    <n v="50.88"/>
    <n v="30.68"/>
    <n v="110.41"/>
    <n v="28.764199999999999"/>
    <m/>
    <n v="267.69"/>
    <m/>
    <n v="8.1"/>
    <n v="344.11"/>
    <n v="381.77"/>
    <n v="165.63"/>
    <n v="36.11"/>
    <n v="7.85"/>
    <n v="102.77"/>
    <n v="27.08"/>
    <n v="68.739999999999995"/>
    <n v="14.71"/>
    <n v="60.61"/>
    <n v="97.83"/>
  </r>
  <r>
    <x v="509"/>
    <n v="4175.2"/>
    <n v="293.83659999999998"/>
    <n v="10.56"/>
    <n v="84.64"/>
    <n v="65.56"/>
    <n v="24.88"/>
    <m/>
    <n v="55.954000000000001"/>
    <n v="7.32"/>
    <n v="121.42"/>
    <n v="313.23"/>
    <n v="18.414999999999999"/>
    <n v="7.67"/>
    <n v="8.5299999999999994"/>
    <n v="119.32129999999999"/>
    <n v="82.93"/>
    <n v="9.51"/>
    <n v="6.15"/>
    <n v="107.47"/>
    <n v="174.95"/>
    <n v="283.22000000000003"/>
    <n v="156.57"/>
    <n v="51.68"/>
    <n v="31.22"/>
    <n v="96.67"/>
    <n v="29.512599999999999"/>
    <m/>
    <n v="267.25"/>
    <m/>
    <n v="8.1999999999999993"/>
    <n v="361.57"/>
    <n v="385.53"/>
    <n v="167.67"/>
    <n v="35.840000000000003"/>
    <n v="7.79"/>
    <n v="101.69"/>
    <n v="27.09"/>
    <n v="71.900000000000006"/>
    <n v="14.85"/>
    <n v="59.59"/>
    <n v="99.92"/>
  </r>
  <r>
    <x v="510"/>
    <n v="4183.96"/>
    <n v="292.50330000000002"/>
    <n v="10.95"/>
    <n v="87.2"/>
    <n v="66.19"/>
    <n v="25.13"/>
    <m/>
    <n v="57.893999999999998"/>
    <n v="7.51"/>
    <n v="123.34"/>
    <n v="318.41000000000003"/>
    <n v="19.782"/>
    <n v="7.74"/>
    <n v="8.5500000000000007"/>
    <n v="119.86109999999999"/>
    <n v="85.61"/>
    <n v="10.09"/>
    <n v="6.45"/>
    <n v="108.29"/>
    <n v="185.71"/>
    <n v="289.63"/>
    <n v="163.63999999999999"/>
    <n v="52.58"/>
    <n v="32.18"/>
    <n v="102.68"/>
    <n v="30.016400000000001"/>
    <m/>
    <n v="268.64"/>
    <m/>
    <n v="8.31"/>
    <n v="378.83"/>
    <n v="384.82"/>
    <n v="173.01"/>
    <n v="36.04"/>
    <n v="7.82"/>
    <n v="102.41"/>
    <n v="30.48"/>
    <n v="71.510000000000005"/>
    <n v="14.62"/>
    <n v="60.65"/>
    <n v="102.17"/>
  </r>
  <r>
    <x v="511"/>
    <n v="4287.5"/>
    <n v="290.25330000000002"/>
    <n v="10.4"/>
    <n v="85.25"/>
    <n v="64.61"/>
    <n v="25.02"/>
    <m/>
    <n v="55.439"/>
    <n v="7.38"/>
    <n v="119.36"/>
    <n v="305.49"/>
    <n v="18.547000000000001"/>
    <n v="7.36"/>
    <n v="8.4600000000000009"/>
    <n v="116.8584"/>
    <n v="83.04"/>
    <n v="9.8049999999999997"/>
    <n v="6.12"/>
    <n v="101.57"/>
    <n v="171.44"/>
    <n v="277.52"/>
    <n v="157.65"/>
    <n v="50.97"/>
    <n v="30.24"/>
    <n v="101.65"/>
    <n v="29.112200000000001"/>
    <m/>
    <n v="273.22000000000003"/>
    <m/>
    <n v="7.87"/>
    <n v="363.38"/>
    <n v="377.55"/>
    <n v="160.29"/>
    <n v="36.04"/>
    <n v="7.62"/>
    <n v="100"/>
    <n v="29.88"/>
    <n v="71.12"/>
    <n v="14.16"/>
    <n v="58.39"/>
    <n v="102.06"/>
  </r>
  <r>
    <x v="512"/>
    <n v="4131.93"/>
    <n v="300.98"/>
    <n v="10.74"/>
    <n v="86.41"/>
    <n v="63.44"/>
    <n v="24.69"/>
    <m/>
    <n v="57.634999999999998"/>
    <n v="7.46"/>
    <n v="120.45"/>
    <n v="310.42"/>
    <n v="19.533000000000001"/>
    <n v="7.54"/>
    <n v="8.43"/>
    <n v="116.25960000000001"/>
    <n v="82.44"/>
    <n v="10.48"/>
    <n v="6.33"/>
    <n v="105.8"/>
    <n v="177.76"/>
    <n v="284.47000000000003"/>
    <n v="157.96"/>
    <n v="52.94"/>
    <n v="31.74"/>
    <n v="108.86"/>
    <n v="29.223199999999999"/>
    <m/>
    <n v="261.95999999999998"/>
    <m/>
    <n v="7.86"/>
    <n v="359.04"/>
    <n v="381.23"/>
    <n v="153.13"/>
    <n v="35.369999999999997"/>
    <n v="7.81"/>
    <n v="98.57"/>
    <n v="28.44"/>
    <n v="70.95"/>
    <n v="14.27"/>
    <n v="59.81"/>
    <n v="101.1"/>
  </r>
  <r>
    <x v="513"/>
    <n v="4155.38"/>
    <n v="303.08330000000001"/>
    <n v="10.55"/>
    <n v="88.19"/>
    <n v="63.08"/>
    <n v="25.25"/>
    <m/>
    <n v="58.116999999999997"/>
    <n v="7.11"/>
    <n v="123.03"/>
    <n v="314.66000000000003"/>
    <n v="19.602"/>
    <n v="7.49"/>
    <n v="8.82"/>
    <n v="116.9006"/>
    <n v="83.58"/>
    <n v="10.1"/>
    <n v="6.4"/>
    <n v="107.62"/>
    <n v="176.42"/>
    <n v="281.77999999999997"/>
    <n v="159.47999999999999"/>
    <n v="54.29"/>
    <n v="31.99"/>
    <n v="109.49"/>
    <n v="28.950800000000001"/>
    <m/>
    <n v="269.11"/>
    <m/>
    <n v="7.15"/>
    <n v="357.79"/>
    <n v="389.44"/>
    <n v="152.36000000000001"/>
    <n v="35.47"/>
    <n v="7.73"/>
    <n v="98.99"/>
    <n v="29.1"/>
    <n v="71.12"/>
    <n v="14.56"/>
    <n v="60.17"/>
    <n v="103.95"/>
  </r>
  <r>
    <x v="514"/>
    <n v="4175.4799999999996"/>
    <n v="317.54000000000002"/>
    <n v="10.98"/>
    <n v="91.7"/>
    <n v="65.03"/>
    <n v="25.92"/>
    <m/>
    <n v="60.366"/>
    <n v="7.06"/>
    <n v="127.1"/>
    <n v="324.11"/>
    <n v="20.334"/>
    <n v="7.76"/>
    <n v="8.86"/>
    <n v="120.131"/>
    <n v="85.57"/>
    <n v="10.9"/>
    <n v="7.14"/>
    <n v="111.6"/>
    <n v="186"/>
    <n v="289.98"/>
    <n v="166.02"/>
    <n v="57.35"/>
    <n v="33.92"/>
    <n v="112.55"/>
    <n v="28.6906"/>
    <m/>
    <n v="273.7"/>
    <m/>
    <n v="7.5"/>
    <n v="368.52"/>
    <n v="396.35"/>
    <n v="152.28"/>
    <n v="35.82"/>
    <n v="7.82"/>
    <n v="100.56"/>
    <n v="29.82"/>
    <n v="71.81"/>
    <n v="14.98"/>
    <n v="61.54"/>
    <n v="102.41"/>
  </r>
  <r>
    <x v="515"/>
    <n v="4300.17"/>
    <n v="291.0933"/>
    <n v="10.119999999999999"/>
    <n v="90.31"/>
    <n v="64.510000000000005"/>
    <n v="25.41"/>
    <m/>
    <n v="57.999000000000002"/>
    <n v="6.78"/>
    <n v="123.92"/>
    <n v="313.07"/>
    <n v="18.844000000000001"/>
    <n v="7.38"/>
    <n v="8.39"/>
    <n v="116.0318"/>
    <n v="81.77"/>
    <n v="10.61"/>
    <n v="6.83"/>
    <n v="104.96"/>
    <n v="166.18"/>
    <n v="277.35000000000002"/>
    <n v="156.77000000000001"/>
    <n v="55.36"/>
    <n v="30.71"/>
    <n v="105.59"/>
    <n v="27.397200000000002"/>
    <m/>
    <n v="266.37"/>
    <m/>
    <n v="6.23"/>
    <n v="353.37"/>
    <n v="383.04"/>
    <n v="144.97999999999999"/>
    <n v="35.67"/>
    <n v="7.53"/>
    <n v="99.77"/>
    <n v="29.16"/>
    <n v="68.97"/>
    <n v="14.53"/>
    <n v="59.49"/>
    <n v="103.29"/>
  </r>
  <r>
    <x v="516"/>
    <n v="4146.87"/>
    <n v="288.55"/>
    <n v="9.48"/>
    <n v="91.69"/>
    <n v="64.739999999999995"/>
    <n v="26.62"/>
    <m/>
    <n v="58.01"/>
    <n v="6.52"/>
    <n v="123.72"/>
    <n v="312.95999999999998"/>
    <n v="18.675000000000001"/>
    <n v="7.29"/>
    <n v="8.56"/>
    <n v="116.2343"/>
    <n v="81.22"/>
    <n v="10.119999999999999"/>
    <n v="6.44"/>
    <n v="101.49"/>
    <n v="155.27000000000001"/>
    <n v="274.73"/>
    <n v="157.28"/>
    <n v="53.55"/>
    <n v="28.79"/>
    <n v="104.68"/>
    <n v="27.090599999999998"/>
    <m/>
    <n v="253.93"/>
    <m/>
    <n v="5.92"/>
    <n v="347.12"/>
    <n v="377.46"/>
    <n v="140.88"/>
    <n v="35.74"/>
    <n v="7.22"/>
    <n v="98.94"/>
    <n v="28.48"/>
    <n v="68.069999999999993"/>
    <n v="14.21"/>
    <n v="58.58"/>
    <n v="102"/>
  </r>
  <r>
    <x v="517"/>
    <n v="4123.34"/>
    <n v="262.37"/>
    <n v="7.46"/>
    <n v="84.46"/>
    <n v="64.61"/>
    <n v="24.13"/>
    <m/>
    <n v="56.292000000000002"/>
    <n v="5.67"/>
    <n v="121.86"/>
    <n v="308.89"/>
    <n v="16.95"/>
    <n v="6.52"/>
    <n v="7.62"/>
    <n v="109.8663"/>
    <n v="79.510000000000005"/>
    <n v="9.5"/>
    <n v="5.97"/>
    <n v="96.66"/>
    <n v="143.29"/>
    <n v="264.58"/>
    <n v="152.06"/>
    <n v="49.86"/>
    <n v="22.78"/>
    <n v="94.44"/>
    <n v="25.531400000000001"/>
    <m/>
    <n v="235.02"/>
    <m/>
    <n v="5.08"/>
    <n v="327.99"/>
    <n v="364.53"/>
    <n v="132.37"/>
    <n v="35.21"/>
    <n v="6.54"/>
    <n v="99.87"/>
    <n v="26.93"/>
    <n v="64.97"/>
    <n v="13.37"/>
    <n v="55.51"/>
    <n v="100.25"/>
  </r>
  <r>
    <x v="518"/>
    <n v="3991.24"/>
    <n v="266.68"/>
    <n v="7.29"/>
    <n v="85.02"/>
    <n v="64.010000000000005"/>
    <n v="24.44"/>
    <m/>
    <n v="58.139000000000003"/>
    <n v="5.51"/>
    <n v="118.89"/>
    <n v="305.06"/>
    <n v="17.594999999999999"/>
    <n v="6.14"/>
    <n v="7.79"/>
    <n v="109.782"/>
    <n v="78.540000000000006"/>
    <n v="9.27"/>
    <n v="5.25"/>
    <n v="99.02"/>
    <n v="143.76"/>
    <n v="269.5"/>
    <n v="154.51"/>
    <n v="51.16"/>
    <n v="22.79"/>
    <n v="99.17"/>
    <n v="26.421600000000002"/>
    <m/>
    <n v="240.16"/>
    <m/>
    <n v="4.88"/>
    <n v="325.33"/>
    <n v="364.75"/>
    <n v="125.41"/>
    <n v="34.909999999999997"/>
    <n v="6.93"/>
    <n v="98.88"/>
    <n v="26.96"/>
    <n v="65.099999999999994"/>
    <n v="13.35"/>
    <n v="57.92"/>
    <n v="97.24"/>
  </r>
  <r>
    <x v="519"/>
    <n v="4001.05"/>
    <n v="244.66659999999999"/>
    <n v="6.71"/>
    <n v="86.79"/>
    <n v="64.31"/>
    <n v="24.29"/>
    <m/>
    <n v="56.710999999999999"/>
    <n v="5.17"/>
    <n v="118.14"/>
    <n v="301.55"/>
    <n v="16.63"/>
    <n v="5.94"/>
    <n v="8.0500000000000007"/>
    <n v="110.2627"/>
    <n v="78.09"/>
    <n v="8.15"/>
    <n v="5.49"/>
    <n v="96.7"/>
    <n v="132.88"/>
    <n v="260.55"/>
    <n v="146.5"/>
    <n v="50.15"/>
    <n v="20.6"/>
    <n v="91.94"/>
    <n v="25.633800000000001"/>
    <m/>
    <n v="234.96"/>
    <m/>
    <n v="4.34"/>
    <n v="325.87"/>
    <n v="364.03"/>
    <n v="123.74"/>
    <n v="35.200000000000003"/>
    <n v="6.51"/>
    <n v="103.62"/>
    <n v="26.47"/>
    <n v="65.42"/>
    <n v="12.83"/>
    <n v="57.01"/>
    <n v="98.04"/>
  </r>
  <r>
    <x v="520"/>
    <n v="3935.18"/>
    <n v="242.66659999999999"/>
    <n v="7.34"/>
    <n v="86.3"/>
    <n v="64.510000000000005"/>
    <n v="23.41"/>
    <m/>
    <n v="57.156999999999996"/>
    <n v="5.19"/>
    <n v="118.04"/>
    <n v="299.41000000000003"/>
    <n v="16.175000000000001"/>
    <n v="5.72"/>
    <n v="8.0299999999999994"/>
    <n v="109.8241"/>
    <n v="78.33"/>
    <n v="8.56"/>
    <n v="5.66"/>
    <n v="99.42"/>
    <n v="140.6"/>
    <n v="255.35"/>
    <n v="142.56"/>
    <n v="48.3"/>
    <n v="24.3"/>
    <n v="97.08"/>
    <n v="25.622399999999999"/>
    <m/>
    <n v="240.85"/>
    <m/>
    <n v="4.76"/>
    <n v="321.24"/>
    <n v="362.98"/>
    <n v="123.93"/>
    <n v="34.659999999999997"/>
    <n v="6.65"/>
    <n v="103.37"/>
    <n v="27.72"/>
    <n v="64.42"/>
    <n v="12.44"/>
    <n v="57.35"/>
    <n v="98.13"/>
  </r>
  <r>
    <x v="521"/>
    <n v="3930.08"/>
    <n v="256.52999999999997"/>
    <n v="8.34"/>
    <n v="88.86"/>
    <n v="65.72"/>
    <n v="24.58"/>
    <m/>
    <n v="58.823999999999998"/>
    <n v="5.86"/>
    <n v="119.09"/>
    <n v="306.99"/>
    <n v="17.706"/>
    <n v="6.39"/>
    <n v="8.48"/>
    <n v="112.2448"/>
    <n v="80.8"/>
    <n v="10.69"/>
    <n v="6.75"/>
    <n v="107.82"/>
    <n v="158.36000000000001"/>
    <n v="261.12"/>
    <n v="147.11000000000001"/>
    <n v="51.57"/>
    <n v="26.7"/>
    <n v="106.09"/>
    <n v="26.365600000000001"/>
    <m/>
    <n v="246.72"/>
    <m/>
    <n v="5.2"/>
    <n v="332.8"/>
    <n v="366.69"/>
    <n v="128.35"/>
    <n v="34.39"/>
    <n v="6.91"/>
    <n v="104.43"/>
    <n v="28.63"/>
    <n v="65.81"/>
    <n v="13.5"/>
    <n v="58.25"/>
    <n v="98.71"/>
  </r>
  <r>
    <x v="522"/>
    <n v="4023.89"/>
    <n v="241.45660000000001"/>
    <n v="8.0399999999999991"/>
    <n v="90.95"/>
    <n v="65.959999999999994"/>
    <n v="25"/>
    <m/>
    <n v="58.267000000000003"/>
    <n v="5.41"/>
    <n v="118.26"/>
    <n v="303.44"/>
    <n v="17.263999999999999"/>
    <n v="5.85"/>
    <n v="8.61"/>
    <n v="112.8099"/>
    <n v="79.83"/>
    <n v="10.11"/>
    <n v="6.91"/>
    <n v="104.7"/>
    <n v="144.51"/>
    <n v="261.5"/>
    <n v="145.54"/>
    <n v="50.94"/>
    <n v="24.86"/>
    <n v="101.05"/>
    <n v="25.981400000000001"/>
    <m/>
    <n v="254.17"/>
    <m/>
    <n v="4.8600000000000003"/>
    <n v="329.73"/>
    <n v="374.45"/>
    <n v="125.25"/>
    <n v="34.71"/>
    <n v="7"/>
    <n v="105.91"/>
    <n v="28.38"/>
    <n v="66.569999999999993"/>
    <n v="13.05"/>
    <n v="58.04"/>
    <n v="98.7"/>
  </r>
  <r>
    <x v="523"/>
    <n v="4008.01"/>
    <n v="253.87"/>
    <n v="8.36"/>
    <n v="92.11"/>
    <n v="65.78"/>
    <n v="25.25"/>
    <m/>
    <n v="60.814999999999998"/>
    <n v="5.66"/>
    <n v="122.18"/>
    <n v="312.97000000000003"/>
    <n v="18.177"/>
    <n v="6.02"/>
    <n v="8.76"/>
    <n v="114.9354"/>
    <n v="82.65"/>
    <n v="10.06"/>
    <n v="7.05"/>
    <n v="107.73"/>
    <n v="145.81"/>
    <n v="266.82"/>
    <n v="149.24"/>
    <n v="53.08"/>
    <n v="27.49"/>
    <n v="105.06"/>
    <n v="26.441199999999998"/>
    <m/>
    <n v="261.83999999999997"/>
    <m/>
    <n v="5.71"/>
    <n v="338.86"/>
    <n v="384.26"/>
    <n v="125.9"/>
    <n v="34.51"/>
    <n v="7.17"/>
    <n v="106.3"/>
    <n v="29.42"/>
    <n v="68.959999999999994"/>
    <n v="13.53"/>
    <n v="59.88"/>
    <n v="100.61"/>
  </r>
  <r>
    <x v="524"/>
    <n v="4088.85"/>
    <n v="236.60329999999999"/>
    <n v="8.01"/>
    <n v="90.65"/>
    <n v="61.2"/>
    <n v="25.23"/>
    <m/>
    <n v="57.057000000000002"/>
    <n v="4.7"/>
    <n v="120.09"/>
    <n v="306.73"/>
    <n v="16.937999999999999"/>
    <n v="5.67"/>
    <n v="8.2100000000000009"/>
    <n v="111.5026"/>
    <n v="79.010000000000005"/>
    <n v="9.73"/>
    <n v="7.23"/>
    <n v="103.54"/>
    <n v="137.76"/>
    <n v="254.08"/>
    <n v="140.82"/>
    <n v="50.76"/>
    <n v="27.29"/>
    <n v="104.4"/>
    <n v="25.0578"/>
    <m/>
    <n v="252.35"/>
    <m/>
    <n v="5.45"/>
    <n v="335.9"/>
    <n v="368.67"/>
    <n v="119.53"/>
    <n v="34.51"/>
    <n v="6.82"/>
    <n v="106.18"/>
    <n v="28.48"/>
    <n v="66.67"/>
    <n v="12.78"/>
    <n v="60.2"/>
    <n v="97.71"/>
  </r>
  <r>
    <x v="525"/>
    <n v="3923.68"/>
    <n v="236.47329999999999"/>
    <n v="8.31"/>
    <n v="91.14"/>
    <n v="60"/>
    <n v="26.08"/>
    <m/>
    <n v="54.621000000000002"/>
    <n v="4.75"/>
    <n v="118.31"/>
    <n v="308.2"/>
    <n v="17.123999999999999"/>
    <n v="5.72"/>
    <n v="8.19"/>
    <n v="112.82680000000001"/>
    <n v="79.91"/>
    <n v="10.210000000000001"/>
    <n v="7.75"/>
    <n v="104.58"/>
    <n v="146.82"/>
    <n v="253.14"/>
    <n v="137.35"/>
    <n v="50.46"/>
    <n v="29.61"/>
    <n v="105.77"/>
    <n v="25.4498"/>
    <m/>
    <n v="255.45"/>
    <m/>
    <n v="5.83"/>
    <n v="332.22"/>
    <n v="364.62"/>
    <n v="119.72"/>
    <n v="35.03"/>
    <n v="6.92"/>
    <n v="100.5"/>
    <n v="28.89"/>
    <n v="67.930000000000007"/>
    <n v="12.85"/>
    <n v="60.32"/>
    <n v="98.95"/>
  </r>
  <r>
    <x v="526"/>
    <n v="3900.79"/>
    <n v="221.3"/>
    <n v="8.08"/>
    <n v="91.86"/>
    <n v="60.98"/>
    <n v="25.23"/>
    <m/>
    <n v="54.319000000000003"/>
    <n v="4.7300000000000004"/>
    <n v="117.34"/>
    <n v="306.8"/>
    <n v="16.693999999999999"/>
    <n v="5.69"/>
    <n v="8.52"/>
    <n v="114.657"/>
    <n v="78.97"/>
    <n v="10.08"/>
    <n v="7.49"/>
    <n v="107.57"/>
    <n v="141.49"/>
    <n v="252.56"/>
    <n v="137.59"/>
    <n v="51.76"/>
    <n v="28.92"/>
    <n v="107.27"/>
    <n v="25.882200000000001"/>
    <m/>
    <n v="258.58999999999997"/>
    <m/>
    <n v="5.63"/>
    <n v="336.18"/>
    <n v="313.31"/>
    <n v="119.72"/>
    <n v="35.04"/>
    <n v="7.06"/>
    <n v="101.15"/>
    <n v="28.89"/>
    <n v="69.540000000000006"/>
    <n v="12.5"/>
    <n v="60.91"/>
    <n v="100.04"/>
  </r>
  <r>
    <x v="527"/>
    <n v="3901.36"/>
    <n v="224.9666"/>
    <n v="8.01"/>
    <n v="93.89"/>
    <n v="62.86"/>
    <n v="25.73"/>
    <m/>
    <n v="52.636000000000003"/>
    <n v="4.58"/>
    <n v="124.6"/>
    <n v="316.61"/>
    <n v="16.898"/>
    <n v="5.68"/>
    <n v="8.98"/>
    <n v="115.6776"/>
    <n v="80.27"/>
    <n v="10.06"/>
    <n v="7.27"/>
    <n v="108.45"/>
    <n v="138.85"/>
    <n v="260.64999999999998"/>
    <n v="143.11000000000001"/>
    <n v="51.95"/>
    <n v="27.99"/>
    <n v="109.07"/>
    <n v="25.7958"/>
    <m/>
    <n v="268.35000000000002"/>
    <m/>
    <n v="5.76"/>
    <n v="348.43"/>
    <n v="335.36"/>
    <n v="120.48"/>
    <n v="35.229999999999997"/>
    <n v="6.92"/>
    <n v="102.91"/>
    <n v="28.25"/>
    <n v="70.73"/>
    <n v="12.83"/>
    <n v="61.68"/>
    <n v="96.2"/>
  </r>
  <r>
    <x v="528"/>
    <n v="3973.75"/>
    <n v="209.38659999999999"/>
    <n v="7.55"/>
    <n v="94.4"/>
    <n v="64.02"/>
    <n v="25.48"/>
    <m/>
    <n v="52.42"/>
    <n v="4.37"/>
    <n v="126.36"/>
    <n v="313.95"/>
    <n v="16.154"/>
    <n v="4.74"/>
    <n v="8.93"/>
    <n v="115.69450000000001"/>
    <n v="78.819999999999993"/>
    <n v="9.11"/>
    <n v="6.72"/>
    <n v="107.9"/>
    <n v="129.63"/>
    <n v="259.62"/>
    <n v="140.36000000000001"/>
    <n v="49.99"/>
    <n v="26.53"/>
    <n v="103.5"/>
    <n v="25.332799999999999"/>
    <m/>
    <n v="268.48"/>
    <m/>
    <n v="5.39"/>
    <n v="340.69"/>
    <n v="337.03"/>
    <n v="120.08"/>
    <n v="35.479999999999997"/>
    <n v="6.87"/>
    <n v="106.62"/>
    <n v="27.99"/>
    <n v="71.27"/>
    <n v="12.42"/>
    <n v="61.66"/>
    <n v="94.88"/>
  </r>
  <r>
    <x v="529"/>
    <n v="3941.48"/>
    <n v="219.6"/>
    <n v="7.96"/>
    <n v="96.3"/>
    <n v="64.069999999999993"/>
    <n v="26.1"/>
    <m/>
    <n v="53.162999999999997"/>
    <n v="4.58"/>
    <n v="127.24"/>
    <n v="314.89999999999998"/>
    <n v="16.975000000000001"/>
    <n v="5.0599999999999996"/>
    <n v="9.33"/>
    <n v="115.821"/>
    <n v="79.28"/>
    <n v="9.23"/>
    <n v="7.01"/>
    <n v="111.05"/>
    <n v="132.77000000000001"/>
    <n v="262.52"/>
    <n v="140.52000000000001"/>
    <n v="50.6"/>
    <n v="27.25"/>
    <n v="108.79"/>
    <n v="25.775400000000001"/>
    <m/>
    <n v="270.83999999999997"/>
    <m/>
    <n v="5.72"/>
    <n v="344.76"/>
    <n v="342.97"/>
    <n v="120.03"/>
    <n v="35.26"/>
    <n v="6.88"/>
    <n v="108.57"/>
    <n v="28.56"/>
    <n v="71.89"/>
    <n v="12.71"/>
    <n v="63.76"/>
    <n v="92.43"/>
  </r>
  <r>
    <x v="530"/>
    <n v="3978.73"/>
    <n v="235.91"/>
    <n v="8.36"/>
    <n v="96.64"/>
    <n v="64.3"/>
    <n v="25.93"/>
    <m/>
    <n v="55.066000000000003"/>
    <n v="4.66"/>
    <n v="129.44"/>
    <n v="323.63"/>
    <n v="17.850999999999999"/>
    <n v="4.78"/>
    <n v="9.33"/>
    <n v="116.3017"/>
    <n v="81.93"/>
    <n v="9.2799999999999994"/>
    <n v="7.14"/>
    <n v="118.3"/>
    <n v="126.8"/>
    <n v="265.89999999999998"/>
    <n v="143.78"/>
    <n v="54.44"/>
    <n v="29.23"/>
    <n v="108.62"/>
    <n v="26.818200000000001"/>
    <m/>
    <n v="269.64999999999998"/>
    <m/>
    <n v="5.76"/>
    <n v="349.89"/>
    <n v="347.51"/>
    <n v="122.36"/>
    <n v="35.200000000000003"/>
    <n v="7.02"/>
    <n v="108.07"/>
    <n v="29.07"/>
    <n v="72.13"/>
    <n v="13.12"/>
    <n v="66.09"/>
    <n v="90.73"/>
  </r>
  <r>
    <x v="531"/>
    <n v="4057.84"/>
    <n v="253.21"/>
    <n v="8.85"/>
    <n v="97.59"/>
    <n v="64.680000000000007"/>
    <n v="26.31"/>
    <m/>
    <n v="58.328000000000003"/>
    <n v="5"/>
    <n v="131.27000000000001"/>
    <n v="328.58"/>
    <n v="18.811"/>
    <n v="5.07"/>
    <n v="9.64"/>
    <n v="118.13200000000001"/>
    <n v="84.05"/>
    <n v="10.38"/>
    <n v="7.55"/>
    <n v="121.04"/>
    <n v="129.91"/>
    <n v="273.24"/>
    <n v="149.63999999999999"/>
    <n v="56.04"/>
    <n v="30.96"/>
    <n v="112.97"/>
    <n v="28.048400000000001"/>
    <m/>
    <n v="273.73"/>
    <m/>
    <n v="5.93"/>
    <n v="357.78"/>
    <n v="360.73"/>
    <n v="127.26"/>
    <n v="35.229999999999997"/>
    <n v="7.33"/>
    <n v="106.97"/>
    <n v="30.94"/>
    <n v="73.19"/>
    <n v="13.63"/>
    <n v="67.14"/>
    <n v="92.25"/>
  </r>
  <r>
    <x v="532"/>
    <n v="4158.24"/>
    <n v="252.7533"/>
    <n v="8.68"/>
    <n v="96"/>
    <n v="63.38"/>
    <n v="26.37"/>
    <m/>
    <n v="58.012999999999998"/>
    <n v="4.76"/>
    <n v="132.22999999999999"/>
    <n v="326.85000000000002"/>
    <n v="18.672000000000001"/>
    <n v="4.84"/>
    <n v="9.1300000000000008"/>
    <n v="118.15730000000001"/>
    <n v="82.84"/>
    <n v="10.06"/>
    <n v="7.48"/>
    <n v="117.79"/>
    <n v="127.65"/>
    <n v="271.87"/>
    <n v="148.84"/>
    <n v="54.81"/>
    <n v="31.4"/>
    <n v="112.77"/>
    <n v="28.050999999999998"/>
    <m/>
    <n v="268.64999999999998"/>
    <m/>
    <n v="5.75"/>
    <n v="357.87"/>
    <n v="357.78"/>
    <n v="127.48"/>
    <n v="34.869999999999997"/>
    <n v="7.2"/>
    <n v="106.25"/>
    <n v="30.36"/>
    <n v="73.44"/>
    <n v="13.68"/>
    <n v="66.77"/>
    <n v="93.92"/>
  </r>
  <r>
    <x v="533"/>
    <n v="4132.1499999999996"/>
    <n v="246.79"/>
    <n v="8.4600000000000009"/>
    <n v="97.84"/>
    <n v="63.07"/>
    <n v="25.9"/>
    <m/>
    <n v="57.362000000000002"/>
    <n v="4.71"/>
    <n v="129.91"/>
    <n v="321.85000000000002"/>
    <n v="18.32"/>
    <n v="4.7"/>
    <n v="9.1"/>
    <n v="117.1199"/>
    <n v="79.59"/>
    <n v="9.3699999999999992"/>
    <n v="7.05"/>
    <n v="116.09"/>
    <n v="126.15"/>
    <n v="272.42"/>
    <n v="148.71"/>
    <n v="54.46"/>
    <n v="30.25"/>
    <n v="110"/>
    <n v="27.494399999999999"/>
    <m/>
    <n v="269.41000000000003"/>
    <m/>
    <n v="5.29"/>
    <n v="357.06"/>
    <n v="352.15"/>
    <n v="125.86"/>
    <n v="35.090000000000003"/>
    <n v="7.03"/>
    <n v="105.76"/>
    <n v="29.54"/>
    <n v="73.23"/>
    <n v="13.55"/>
    <n v="67.08"/>
    <n v="93.55"/>
  </r>
  <r>
    <x v="534"/>
    <n v="4101.2299999999996"/>
    <n v="258.33330000000001"/>
    <n v="9.3000000000000007"/>
    <n v="97.67"/>
    <n v="63.73"/>
    <n v="25.98"/>
    <m/>
    <n v="57.673999999999999"/>
    <n v="4.92"/>
    <n v="132"/>
    <n v="324.25"/>
    <n v="19.591999999999999"/>
    <n v="4.99"/>
    <n v="9.01"/>
    <n v="118.3091"/>
    <n v="82.49"/>
    <n v="9.6999999999999993"/>
    <n v="7.42"/>
    <n v="121.71"/>
    <n v="138.24"/>
    <n v="274.58"/>
    <n v="151.21"/>
    <n v="56.35"/>
    <n v="31.94"/>
    <n v="116.5"/>
    <n v="27.939800000000002"/>
    <m/>
    <n v="270.05"/>
    <m/>
    <n v="5.8"/>
    <n v="363.08"/>
    <n v="361.08"/>
    <n v="129.54"/>
    <n v="35.520000000000003"/>
    <n v="7.1"/>
    <n v="106.21"/>
    <n v="30.71"/>
    <n v="75.819999999999993"/>
    <n v="13.89"/>
    <n v="67.3"/>
    <n v="93.75"/>
  </r>
  <r>
    <x v="535"/>
    <n v="4176.82"/>
    <n v="234.51660000000001"/>
    <n v="8.94"/>
    <n v="99.09"/>
    <n v="62.97"/>
    <n v="25.85"/>
    <m/>
    <n v="56.332000000000001"/>
    <n v="4.9000000000000004"/>
    <n v="130.16"/>
    <n v="318.68"/>
    <n v="18.72"/>
    <n v="5"/>
    <n v="8.9700000000000006"/>
    <n v="116.5042"/>
    <n v="79.900000000000006"/>
    <n v="9.17"/>
    <n v="6.98"/>
    <n v="121.35"/>
    <n v="129.82"/>
    <n v="270.02"/>
    <n v="145.38"/>
    <n v="55.32"/>
    <n v="30.19"/>
    <n v="112.23"/>
    <n v="27.501200000000001"/>
    <m/>
    <n v="269.44"/>
    <m/>
    <n v="5.53"/>
    <n v="357.82"/>
    <n v="361"/>
    <n v="127.58"/>
    <n v="35.15"/>
    <n v="7.36"/>
    <n v="105.52"/>
    <n v="30.23"/>
    <n v="74.86"/>
    <n v="13.5"/>
    <n v="66.7"/>
    <n v="94.9"/>
  </r>
  <r>
    <x v="536"/>
    <n v="4108.54"/>
    <n v="238.28"/>
    <n v="8.98"/>
    <n v="98.84"/>
    <n v="62.87"/>
    <n v="26.49"/>
    <m/>
    <n v="56.122999999999998"/>
    <n v="4.9800000000000004"/>
    <n v="129.72999999999999"/>
    <n v="320.51"/>
    <n v="18.786000000000001"/>
    <n v="4.97"/>
    <n v="9.2100000000000009"/>
    <n v="114.58110000000001"/>
    <n v="80.73"/>
    <n v="9.11"/>
    <n v="6.86"/>
    <n v="118.8"/>
    <n v="128.07"/>
    <n v="268.75"/>
    <n v="146.13999999999999"/>
    <n v="56.51"/>
    <n v="28.98"/>
    <n v="111.04"/>
    <n v="27.536000000000001"/>
    <m/>
    <n v="268"/>
    <m/>
    <n v="5.64"/>
    <n v="360.14"/>
    <n v="362.91"/>
    <n v="127.87"/>
    <n v="34.979999999999997"/>
    <n v="7.02"/>
    <n v="106.37"/>
    <n v="30.08"/>
    <n v="75.91"/>
    <n v="13.46"/>
    <n v="66.56"/>
    <n v="92.13"/>
  </r>
  <r>
    <x v="537"/>
    <n v="4121.43"/>
    <n v="238.88659999999999"/>
    <n v="9.1300000000000008"/>
    <n v="103.37"/>
    <n v="63.25"/>
    <n v="27.39"/>
    <m/>
    <n v="57.298999999999999"/>
    <n v="4.84"/>
    <n v="130.07"/>
    <n v="321.51"/>
    <n v="18.925999999999998"/>
    <n v="5.09"/>
    <n v="9.52"/>
    <n v="116.1499"/>
    <n v="80.67"/>
    <n v="8.7200000000000006"/>
    <n v="6.86"/>
    <n v="119.83"/>
    <n v="131.26"/>
    <n v="272.5"/>
    <n v="148.71"/>
    <n v="56.95"/>
    <n v="29.72"/>
    <n v="109.43"/>
    <n v="27.808800000000002"/>
    <m/>
    <n v="271.86"/>
    <m/>
    <n v="5.52"/>
    <n v="364.02"/>
    <n v="367.84"/>
    <n v="129.68"/>
    <n v="35.21"/>
    <n v="7.17"/>
    <n v="106.28"/>
    <n v="30.02"/>
    <n v="78.400000000000006"/>
    <n v="13.74"/>
    <n v="67.02"/>
    <n v="92.17"/>
  </r>
  <r>
    <x v="538"/>
    <n v="4160.68"/>
    <n v="241.86660000000001"/>
    <n v="9.18"/>
    <n v="104.59"/>
    <n v="62.89"/>
    <n v="26.84"/>
    <m/>
    <n v="56.536000000000001"/>
    <n v="4.8499999999999996"/>
    <n v="128"/>
    <n v="314.68"/>
    <n v="18.648"/>
    <n v="5.22"/>
    <n v="9.2899999999999991"/>
    <n v="112.4894"/>
    <n v="78.349999999999994"/>
    <n v="8.3800000000000008"/>
    <n v="6.66"/>
    <n v="116.4"/>
    <n v="135.57"/>
    <n v="270.41000000000003"/>
    <n v="147.96"/>
    <n v="54.85"/>
    <n v="29.8"/>
    <n v="116.03"/>
    <n v="27.466999999999999"/>
    <m/>
    <n v="274.54000000000002"/>
    <m/>
    <n v="5.84"/>
    <n v="362.33"/>
    <n v="355.02"/>
    <n v="124.77"/>
    <n v="35.200000000000003"/>
    <n v="6.96"/>
    <n v="103.54"/>
    <n v="28.88"/>
    <n v="76.489999999999995"/>
    <n v="13.53"/>
    <n v="66.150000000000006"/>
    <n v="94.23"/>
  </r>
  <r>
    <x v="539"/>
    <n v="4115.7700000000004"/>
    <n v="239.70660000000001"/>
    <n v="8.68"/>
    <n v="102.33"/>
    <n v="61.8"/>
    <n v="26.2"/>
    <m/>
    <n v="55.622"/>
    <n v="4.4400000000000004"/>
    <n v="125.31"/>
    <n v="304.22000000000003"/>
    <n v="18.047999999999998"/>
    <n v="4.8899999999999997"/>
    <n v="8.74"/>
    <n v="111.32550000000001"/>
    <n v="75.16"/>
    <n v="8.0299999999999994"/>
    <n v="6.11"/>
    <n v="113.85"/>
    <n v="133.22999999999999"/>
    <n v="264.79000000000002"/>
    <n v="142.63999999999999"/>
    <n v="53.17"/>
    <n v="28.87"/>
    <n v="111.93"/>
    <n v="27.3918"/>
    <m/>
    <n v="259.7"/>
    <m/>
    <n v="5.32"/>
    <n v="349"/>
    <n v="345.33"/>
    <n v="122.17"/>
    <n v="35.090000000000003"/>
    <n v="6.65"/>
    <n v="101.69"/>
    <n v="28.05"/>
    <n v="74.41"/>
    <n v="13.28"/>
    <n v="66.47"/>
    <n v="93.76"/>
  </r>
  <r>
    <x v="540"/>
    <n v="4017.82"/>
    <n v="232.23"/>
    <n v="8.26"/>
    <n v="100.46"/>
    <n v="61.41"/>
    <n v="25.44"/>
    <m/>
    <n v="54.127000000000002"/>
    <n v="4.22"/>
    <n v="119.55"/>
    <n v="287.02"/>
    <n v="16.974"/>
    <n v="4.57"/>
    <n v="8.68"/>
    <n v="108.82040000000001"/>
    <n v="73.349999999999994"/>
    <n v="7.81"/>
    <n v="5.94"/>
    <n v="107.63"/>
    <n v="122.42"/>
    <n v="252.99"/>
    <n v="137.13"/>
    <n v="51.05"/>
    <n v="28.36"/>
    <n v="102.23"/>
    <n v="26.340800000000002"/>
    <m/>
    <n v="254.88"/>
    <m/>
    <n v="4.91"/>
    <n v="334.75"/>
    <n v="335.23"/>
    <n v="117.24"/>
    <n v="35.56"/>
    <n v="6.68"/>
    <n v="102.33"/>
    <n v="27.36"/>
    <n v="71.69"/>
    <n v="12.75"/>
    <n v="63.64"/>
    <n v="93.5"/>
  </r>
  <r>
    <x v="541"/>
    <n v="3900.86"/>
    <n v="215.73660000000001"/>
    <n v="7.64"/>
    <n v="95.85"/>
    <n v="61.34"/>
    <n v="23.5"/>
    <m/>
    <n v="51.762"/>
    <n v="4.09"/>
    <n v="115.99"/>
    <n v="283.32"/>
    <n v="15.647"/>
    <n v="4.3"/>
    <n v="8.06"/>
    <n v="106.01179999999999"/>
    <n v="70"/>
    <n v="7.23"/>
    <n v="5.61"/>
    <n v="97.52"/>
    <n v="113.3"/>
    <n v="242.26"/>
    <n v="131.88"/>
    <n v="46.76"/>
    <n v="26.81"/>
    <n v="98.61"/>
    <n v="24.653600000000001"/>
    <m/>
    <n v="245.39"/>
    <m/>
    <n v="4.5199999999999996"/>
    <n v="319.74"/>
    <n v="324.89999999999998"/>
    <n v="108.43"/>
    <n v="34.619999999999997"/>
    <n v="6.23"/>
    <n v="98.5"/>
    <n v="26.87"/>
    <n v="68.81"/>
    <n v="11.81"/>
    <n v="63.85"/>
    <n v="95.82"/>
  </r>
  <r>
    <x v="542"/>
    <n v="3749.63"/>
    <n v="220.89"/>
    <n v="7.82"/>
    <n v="96.1"/>
    <n v="59.23"/>
    <n v="22.96"/>
    <m/>
    <n v="52.017000000000003"/>
    <n v="4"/>
    <n v="114.06"/>
    <n v="282.54000000000002"/>
    <n v="15.836"/>
    <n v="4.1900000000000004"/>
    <n v="7.9"/>
    <n v="104.8563"/>
    <n v="70.58"/>
    <n v="7.23"/>
    <n v="5.9249999999999998"/>
    <n v="95.42"/>
    <n v="113.87"/>
    <n v="244.49"/>
    <n v="132.76"/>
    <n v="47.1"/>
    <n v="27.3"/>
    <n v="98.05"/>
    <n v="24.080200000000001"/>
    <m/>
    <n v="249.08"/>
    <m/>
    <n v="4.6100000000000003"/>
    <n v="322.14"/>
    <n v="326.58"/>
    <n v="110.66"/>
    <n v="34.340000000000003"/>
    <n v="6.36"/>
    <n v="98.97"/>
    <n v="26.85"/>
    <n v="67.42"/>
    <n v="12.2"/>
    <n v="64.010000000000005"/>
    <n v="95.79"/>
  </r>
  <r>
    <x v="543"/>
    <n v="3735.48"/>
    <n v="233"/>
    <n v="8.1199999999999992"/>
    <n v="94.89"/>
    <n v="59.67"/>
    <n v="23.5"/>
    <m/>
    <n v="52.670999999999999"/>
    <n v="4.33"/>
    <n v="115.41"/>
    <n v="290.07"/>
    <n v="16.527000000000001"/>
    <n v="4.26"/>
    <n v="8.09"/>
    <n v="105.15989999999999"/>
    <n v="71.400000000000006"/>
    <n v="7.05"/>
    <n v="5.94"/>
    <n v="96.8"/>
    <n v="122.54"/>
    <n v="251.76"/>
    <n v="135.43"/>
    <n v="48.69"/>
    <n v="29.08"/>
    <n v="105.35"/>
    <n v="25.3232"/>
    <m/>
    <n v="253.51"/>
    <m/>
    <n v="5"/>
    <n v="325.39"/>
    <n v="330.58"/>
    <n v="115.09"/>
    <n v="34.799999999999997"/>
    <n v="6.51"/>
    <n v="98.21"/>
    <n v="27.67"/>
    <n v="69.52"/>
    <n v="12.27"/>
    <n v="67.180000000000007"/>
    <n v="94.58"/>
  </r>
  <r>
    <x v="544"/>
    <n v="3789.99"/>
    <n v="213.1"/>
    <n v="7.67"/>
    <n v="91.39"/>
    <n v="59.07"/>
    <n v="22.52"/>
    <m/>
    <n v="49.718000000000004"/>
    <n v="4.1399999999999997"/>
    <n v="113.43"/>
    <n v="284.98"/>
    <n v="15.601000000000001"/>
    <n v="4.0599999999999996"/>
    <n v="7.51"/>
    <n v="100.4873"/>
    <n v="68.150000000000006"/>
    <n v="6.89"/>
    <n v="5.47"/>
    <n v="89.68"/>
    <n v="114.38"/>
    <n v="244.97"/>
    <n v="130.06"/>
    <n v="45.06"/>
    <n v="26.42"/>
    <n v="97.85"/>
    <n v="24.2912"/>
    <m/>
    <n v="250.96"/>
    <m/>
    <n v="4.76"/>
    <n v="308.77999999999997"/>
    <n v="317.57"/>
    <n v="111.79"/>
    <n v="35.19"/>
    <n v="6.38"/>
    <n v="98.27"/>
    <n v="26.11"/>
    <n v="68.040000000000006"/>
    <n v="11.25"/>
    <n v="64.87"/>
    <n v="97.2"/>
  </r>
  <r>
    <x v="545"/>
    <n v="3666.77"/>
    <n v="216.76"/>
    <n v="8.24"/>
    <n v="86.12"/>
    <n v="59.43"/>
    <n v="22.42"/>
    <m/>
    <n v="49.865000000000002"/>
    <n v="4.18"/>
    <n v="113.03"/>
    <n v="279.79000000000002"/>
    <n v="15.88"/>
    <n v="4.4000000000000004"/>
    <n v="7.28"/>
    <n v="100.10769999999999"/>
    <n v="70.16"/>
    <n v="7.19"/>
    <n v="5.7"/>
    <n v="90.25"/>
    <n v="119.38"/>
    <n v="247.65"/>
    <n v="131.56"/>
    <n v="45.18"/>
    <n v="26.24"/>
    <n v="99.27"/>
    <n v="24.911999999999999"/>
    <m/>
    <n v="263.08999999999997"/>
    <m/>
    <n v="5.04"/>
    <n v="310.69"/>
    <n v="322.72000000000003"/>
    <n v="110.36"/>
    <n v="34.89"/>
    <n v="6.45"/>
    <n v="97.95"/>
    <n v="25.99"/>
    <n v="64.540000000000006"/>
    <n v="11.23"/>
    <n v="62.51"/>
    <n v="98.15"/>
  </r>
  <r>
    <x v="546"/>
    <n v="3674.84"/>
    <n v="237.03659999999999"/>
    <n v="8.7100000000000009"/>
    <n v="91.48"/>
    <n v="60.7"/>
    <n v="22.77"/>
    <m/>
    <n v="50.377000000000002"/>
    <n v="4.1500000000000004"/>
    <n v="115.83"/>
    <n v="284.81"/>
    <n v="16.565999999999999"/>
    <n v="4.3499999999999996"/>
    <n v="7.29"/>
    <n v="102.7983"/>
    <n v="71.040000000000006"/>
    <n v="7.55"/>
    <n v="5.72"/>
    <n v="91.23"/>
    <n v="122.54"/>
    <n v="253.74"/>
    <n v="135.87"/>
    <n v="46.37"/>
    <n v="29.07"/>
    <n v="101.4"/>
    <n v="25.224799999999998"/>
    <m/>
    <n v="270.17"/>
    <m/>
    <n v="5.14"/>
    <n v="317.39999999999998"/>
    <n v="329.27"/>
    <n v="112.36"/>
    <n v="34.76"/>
    <n v="6.56"/>
    <n v="100.1"/>
    <n v="26.15"/>
    <n v="65.400000000000006"/>
    <n v="11.46"/>
    <n v="61.02"/>
    <n v="101.16"/>
  </r>
  <r>
    <x v="547"/>
    <n v="3764.79"/>
    <n v="236.0866"/>
    <n v="9.01"/>
    <n v="87.86"/>
    <n v="61.15"/>
    <n v="22.71"/>
    <m/>
    <n v="49.61"/>
    <n v="4.09"/>
    <n v="115.18"/>
    <n v="284.54000000000002"/>
    <n v="16.36"/>
    <n v="4.3600000000000003"/>
    <n v="7.07"/>
    <n v="102.66330000000001"/>
    <n v="71.13"/>
    <n v="7.49"/>
    <n v="5.6"/>
    <n v="91.26"/>
    <n v="127.36"/>
    <n v="253.13"/>
    <n v="135.35"/>
    <n v="45.82"/>
    <n v="28.56"/>
    <n v="99.33"/>
    <n v="25.08"/>
    <m/>
    <n v="272.31"/>
    <m/>
    <n v="4.99"/>
    <n v="316.14999999999998"/>
    <n v="317.93"/>
    <n v="115.46"/>
    <n v="34.92"/>
    <n v="6.57"/>
    <n v="99.18"/>
    <n v="26.17"/>
    <n v="62.71"/>
    <n v="11.48"/>
    <n v="60.31"/>
    <n v="99.7"/>
  </r>
  <r>
    <x v="548"/>
    <n v="3759.89"/>
    <n v="235.07"/>
    <n v="9.4600000000000009"/>
    <n v="85.21"/>
    <n v="61.88"/>
    <n v="23.41"/>
    <m/>
    <n v="49.658000000000001"/>
    <n v="4.07"/>
    <n v="113.92"/>
    <n v="286.17"/>
    <n v="16.225000000000001"/>
    <n v="4.58"/>
    <n v="6.96"/>
    <n v="103.1357"/>
    <n v="71.77"/>
    <n v="7.98"/>
    <n v="5.78"/>
    <n v="93.35"/>
    <n v="143.11000000000001"/>
    <n v="258.86"/>
    <n v="138.27000000000001"/>
    <n v="46.39"/>
    <n v="29.47"/>
    <n v="102.19"/>
    <n v="25.790400000000002"/>
    <m/>
    <n v="283.5"/>
    <m/>
    <n v="5.12"/>
    <n v="316.76"/>
    <n v="297.51"/>
    <n v="118.24"/>
    <n v="34.68"/>
    <n v="6.69"/>
    <n v="101.57"/>
    <n v="26.85"/>
    <n v="60.81"/>
    <n v="11.56"/>
    <n v="59.43"/>
    <n v="99.54"/>
  </r>
  <r>
    <x v="549"/>
    <n v="3795.73"/>
    <n v="245.70660000000001"/>
    <n v="10.19"/>
    <n v="86.9"/>
    <n v="63.04"/>
    <n v="23.39"/>
    <m/>
    <n v="50.908999999999999"/>
    <n v="4.0999999999999996"/>
    <n v="117.32"/>
    <n v="302.75"/>
    <n v="17.126000000000001"/>
    <n v="4.42"/>
    <n v="7.15"/>
    <n v="105.7841"/>
    <n v="73.13"/>
    <n v="8"/>
    <n v="6.13"/>
    <n v="98.87"/>
    <n v="151.53"/>
    <n v="267.7"/>
    <n v="141.66"/>
    <n v="48.57"/>
    <n v="29.5"/>
    <n v="107"/>
    <n v="26.580400000000001"/>
    <m/>
    <n v="292.55"/>
    <m/>
    <n v="5.1100000000000003"/>
    <n v="330.5"/>
    <n v="310.87"/>
    <n v="122.59"/>
    <n v="34.659999999999997"/>
    <n v="6.64"/>
    <n v="103.4"/>
    <n v="28.34"/>
    <n v="62.72"/>
    <n v="12.01"/>
    <n v="60.62"/>
    <n v="97.61"/>
  </r>
  <r>
    <x v="550"/>
    <n v="3911.74"/>
    <n v="244.92"/>
    <n v="9.6199999999999992"/>
    <n v="89.03"/>
    <n v="62.91"/>
    <n v="23.75"/>
    <m/>
    <n v="50.570999999999998"/>
    <n v="4.09"/>
    <n v="116.38"/>
    <n v="300.77999999999997"/>
    <n v="16.869"/>
    <n v="4.55"/>
    <n v="7.54"/>
    <n v="106.5938"/>
    <n v="73.87"/>
    <n v="9.1199999999999992"/>
    <n v="5.93"/>
    <n v="97.87"/>
    <n v="148.15"/>
    <n v="264.89"/>
    <n v="141.66"/>
    <n v="48.47"/>
    <n v="28.44"/>
    <n v="106.27"/>
    <n v="26.6342"/>
    <m/>
    <n v="287.32"/>
    <m/>
    <n v="4.83"/>
    <n v="328.83"/>
    <n v="315.33"/>
    <n v="120.21"/>
    <n v="34.630000000000003"/>
    <n v="7.1"/>
    <n v="102.71"/>
    <n v="29.04"/>
    <n v="63.02"/>
    <n v="12.04"/>
    <n v="61"/>
    <n v="98.24"/>
  </r>
  <r>
    <x v="551"/>
    <n v="3900.11"/>
    <n v="232.66329999999999"/>
    <n v="9.31"/>
    <n v="91.5"/>
    <n v="62.28"/>
    <n v="23.25"/>
    <m/>
    <n v="49.844999999999999"/>
    <n v="3.96"/>
    <n v="115.82"/>
    <n v="299.49"/>
    <n v="15.981999999999999"/>
    <n v="4.55"/>
    <n v="7.99"/>
    <n v="105.1009"/>
    <n v="73.459999999999994"/>
    <n v="8.8650000000000002"/>
    <n v="5.56"/>
    <n v="94.84"/>
    <n v="143.76"/>
    <n v="256.48"/>
    <n v="137.44"/>
    <n v="48.56"/>
    <n v="26.99"/>
    <n v="99"/>
    <n v="25.7774"/>
    <m/>
    <n v="276.17"/>
    <m/>
    <n v="4.6900000000000004"/>
    <n v="318.29000000000002"/>
    <n v="309.16000000000003"/>
    <n v="118.96"/>
    <n v="34.56"/>
    <n v="6.88"/>
    <n v="102.44"/>
    <n v="28.43"/>
    <n v="63.26"/>
    <n v="11.81"/>
    <n v="61.15"/>
    <n v="100.05"/>
  </r>
  <r>
    <x v="552"/>
    <n v="3821.55"/>
    <n v="228.49"/>
    <n v="9.23"/>
    <n v="88.12"/>
    <n v="62.73"/>
    <n v="22.89"/>
    <m/>
    <n v="49.040999999999997"/>
    <n v="3.72"/>
    <n v="115.3"/>
    <n v="303.27999999999997"/>
    <n v="15.542"/>
    <n v="4.41"/>
    <n v="7.8"/>
    <n v="104.89"/>
    <n v="73.680000000000007"/>
    <n v="8.4700000000000006"/>
    <n v="5.54"/>
    <n v="91.07"/>
    <n v="143.03"/>
    <n v="260.26"/>
    <n v="139.22999999999999"/>
    <n v="47.35"/>
    <n v="26.27"/>
    <n v="97.96"/>
    <n v="25.763999999999999"/>
    <m/>
    <n v="280.35000000000002"/>
    <m/>
    <n v="4.46"/>
    <n v="322.58999999999997"/>
    <n v="300.64999999999998"/>
    <n v="118.31"/>
    <n v="34.549999999999997"/>
    <n v="6.95"/>
    <n v="100.87"/>
    <n v="29.28"/>
    <n v="62.93"/>
    <n v="11.52"/>
    <n v="62.01"/>
    <n v="102.11"/>
  </r>
  <r>
    <x v="553"/>
    <n v="3818.83"/>
    <n v="224.47329999999999"/>
    <n v="9.07"/>
    <n v="85.64"/>
    <n v="62.91"/>
    <n v="22.85"/>
    <m/>
    <n v="48.581000000000003"/>
    <n v="3.79"/>
    <n v="112.61"/>
    <n v="297.02"/>
    <n v="15.159000000000001"/>
    <n v="4.25"/>
    <n v="7.39"/>
    <n v="107.22629999999999"/>
    <n v="73.61"/>
    <n v="8.2200000000000006"/>
    <n v="5.27"/>
    <n v="91.23"/>
    <n v="139.06"/>
    <n v="256.83"/>
    <n v="136.72"/>
    <n v="46.29"/>
    <n v="25.74"/>
    <n v="93.83"/>
    <n v="26.145199999999999"/>
    <m/>
    <n v="281.79000000000002"/>
    <m/>
    <n v="4.38"/>
    <n v="315.48"/>
    <n v="299.47000000000003"/>
    <n v="117.65"/>
    <n v="34.31"/>
    <n v="7.01"/>
    <n v="98.74"/>
    <n v="27.79"/>
    <n v="61"/>
    <n v="11.13"/>
    <n v="62.49"/>
    <n v="102.18"/>
  </r>
  <r>
    <x v="554"/>
    <n v="3785.38"/>
    <n v="227.26329999999999"/>
    <n v="9.27"/>
    <n v="87.55"/>
    <n v="64.38"/>
    <n v="23.35"/>
    <m/>
    <n v="47.783999999999999"/>
    <n v="3.8"/>
    <n v="114.05"/>
    <n v="299.23"/>
    <n v="14.523"/>
    <n v="4.57"/>
    <n v="7.48"/>
    <n v="106.61060000000001"/>
    <n v="75.69"/>
    <n v="8.18"/>
    <n v="5.41"/>
    <n v="92.83"/>
    <n v="144.53"/>
    <n v="259.58"/>
    <n v="138.93"/>
    <n v="46.73"/>
    <n v="25.7"/>
    <n v="97.52"/>
    <n v="26.135999999999999"/>
    <m/>
    <n v="287.32"/>
    <m/>
    <n v="4.3899999999999997"/>
    <n v="318.24"/>
    <n v="301.63"/>
    <n v="120.03"/>
    <n v="34.299999999999997"/>
    <n v="7.06"/>
    <n v="99.72"/>
    <n v="28.53"/>
    <n v="59.83"/>
    <n v="11.32"/>
    <n v="62.56"/>
    <n v="103.39"/>
  </r>
  <r>
    <x v="555"/>
    <n v="3825.33"/>
    <n v="233.06659999999999"/>
    <n v="10.07"/>
    <n v="84.81"/>
    <n v="63.28"/>
    <n v="21.66"/>
    <m/>
    <n v="47.63"/>
    <n v="3.97"/>
    <n v="112.62"/>
    <n v="297.2"/>
    <n v="14.964"/>
    <n v="4.88"/>
    <n v="6.73"/>
    <n v="104.67919999999999"/>
    <n v="76.47"/>
    <n v="8.4"/>
    <n v="5.84"/>
    <n v="94.03"/>
    <n v="154.9"/>
    <n v="262.85000000000002"/>
    <n v="141.56"/>
    <n v="47.65"/>
    <n v="26.86"/>
    <n v="104.83"/>
    <n v="27.254200000000001"/>
    <m/>
    <n v="288.98"/>
    <m/>
    <n v="4.55"/>
    <n v="319.26"/>
    <n v="292.13"/>
    <n v="121.43"/>
    <n v="33.58"/>
    <n v="7.4"/>
    <n v="98.08"/>
    <n v="28.5"/>
    <n v="57.28"/>
    <n v="11.2"/>
    <n v="62.12"/>
    <n v="112.91"/>
  </r>
  <r>
    <x v="556"/>
    <n v="3831.39"/>
    <n v="231.73330000000001"/>
    <n v="9.8000000000000007"/>
    <n v="83.28"/>
    <n v="63.41"/>
    <n v="21.7"/>
    <m/>
    <n v="48.261000000000003"/>
    <n v="3.95"/>
    <n v="111.89"/>
    <n v="293.76"/>
    <n v="15.13"/>
    <n v="4.79"/>
    <n v="6.64"/>
    <n v="105.6829"/>
    <n v="75.37"/>
    <n v="8.6300000000000008"/>
    <n v="5.9"/>
    <n v="93.97"/>
    <n v="154"/>
    <n v="266.20999999999998"/>
    <n v="142.91999999999999"/>
    <n v="47.34"/>
    <n v="29.66"/>
    <n v="102.87"/>
    <n v="26.846599999999999"/>
    <m/>
    <n v="291.16000000000003"/>
    <m/>
    <n v="4.6100000000000003"/>
    <n v="320.17"/>
    <n v="289.14"/>
    <n v="121.46"/>
    <n v="33.049999999999997"/>
    <n v="7.49"/>
    <n v="95"/>
    <n v="28.39"/>
    <n v="57.26"/>
    <n v="11.06"/>
    <n v="63.49"/>
    <n v="105.15"/>
  </r>
  <r>
    <x v="557"/>
    <n v="3845.08"/>
    <n v="244.54329999999999"/>
    <n v="10.18"/>
    <n v="85.94"/>
    <n v="62.91"/>
    <n v="22.23"/>
    <m/>
    <n v="49.853999999999999"/>
    <n v="4.16"/>
    <n v="114.72"/>
    <n v="298.60000000000002"/>
    <n v="15.858000000000001"/>
    <n v="5.03"/>
    <n v="6.88"/>
    <n v="107.00709999999999"/>
    <n v="76.03"/>
    <n v="9.02"/>
    <n v="6.26"/>
    <n v="97.36"/>
    <n v="159.07"/>
    <n v="268.39999999999998"/>
    <n v="146.35"/>
    <n v="48.69"/>
    <n v="31.63"/>
    <n v="105.83"/>
    <n v="27.024799999999999"/>
    <m/>
    <n v="294.17"/>
    <m/>
    <n v="5.05"/>
    <n v="324.07"/>
    <n v="303.97000000000003"/>
    <n v="122.57"/>
    <n v="33.07"/>
    <n v="7.62"/>
    <n v="94.99"/>
    <n v="29.22"/>
    <n v="59.49"/>
    <n v="11.65"/>
    <n v="65.069999999999993"/>
    <n v="103.13"/>
  </r>
  <r>
    <x v="558"/>
    <n v="3902.62"/>
    <n v="250.76329999999999"/>
    <n v="10.17"/>
    <n v="86.08"/>
    <n v="63.14"/>
    <n v="22.08"/>
    <m/>
    <n v="49.869"/>
    <n v="4.25"/>
    <n v="114.36"/>
    <n v="296.47000000000003"/>
    <n v="15.837999999999999"/>
    <n v="4.97"/>
    <n v="6.9"/>
    <n v="106.3492"/>
    <n v="75.849999999999994"/>
    <n v="9"/>
    <n v="6.19"/>
    <n v="96.14"/>
    <n v="159.68"/>
    <n v="267.66000000000003"/>
    <n v="147.04"/>
    <n v="47.55"/>
    <n v="31.99"/>
    <n v="104.24"/>
    <n v="26.785599999999999"/>
    <m/>
    <n v="294.29000000000002"/>
    <m/>
    <n v="5.07"/>
    <n v="323.06"/>
    <n v="304.64"/>
    <n v="121.58"/>
    <n v="33.090000000000003"/>
    <n v="7.56"/>
    <n v="93.89"/>
    <n v="29.77"/>
    <n v="59.11"/>
    <n v="11.62"/>
    <n v="63.76"/>
    <n v="100.55"/>
  </r>
  <r>
    <x v="559"/>
    <n v="3899.38"/>
    <n v="234.3433"/>
    <n v="9.56"/>
    <n v="85.64"/>
    <n v="62.94"/>
    <n v="22.09"/>
    <m/>
    <n v="48.286000000000001"/>
    <n v="3.97"/>
    <n v="112.86"/>
    <n v="293.18"/>
    <n v="15.151999999999999"/>
    <n v="4.6399999999999997"/>
    <n v="6.56"/>
    <n v="106.26479999999999"/>
    <n v="75.739999999999995"/>
    <n v="8.34"/>
    <n v="6.01"/>
    <n v="95.21"/>
    <n v="155.4"/>
    <n v="264.51"/>
    <n v="144.87"/>
    <n v="47.27"/>
    <n v="29.93"/>
    <n v="99.15"/>
    <n v="25.8018"/>
    <m/>
    <n v="294.07"/>
    <m/>
    <n v="4.6100000000000003"/>
    <n v="324.19"/>
    <n v="298.41000000000003"/>
    <n v="121.78"/>
    <n v="32.880000000000003"/>
    <n v="7.41"/>
    <n v="93.23"/>
    <n v="29.21"/>
    <n v="57.81"/>
    <n v="11.29"/>
    <n v="62.96"/>
    <n v="102.24"/>
  </r>
  <r>
    <x v="560"/>
    <n v="3854.43"/>
    <n v="233.07"/>
    <n v="9.49"/>
    <n v="84.5"/>
    <n v="62.67"/>
    <n v="22.52"/>
    <m/>
    <n v="48.137"/>
    <n v="3.99"/>
    <n v="112.97"/>
    <n v="292.52999999999997"/>
    <n v="15.082000000000001"/>
    <n v="4.7"/>
    <n v="6.42"/>
    <n v="105.4889"/>
    <n v="76.56"/>
    <n v="8.4"/>
    <n v="6.04"/>
    <n v="94.02"/>
    <n v="145.43"/>
    <n v="253.67"/>
    <n v="145.86000000000001"/>
    <n v="46.67"/>
    <n v="30.15"/>
    <n v="99.58"/>
    <n v="25.229199999999999"/>
    <m/>
    <n v="290.01"/>
    <m/>
    <n v="4.47"/>
    <n v="322.86"/>
    <n v="295.95999999999998"/>
    <n v="120.91"/>
    <n v="32.770000000000003"/>
    <n v="7.74"/>
    <n v="93.8"/>
    <n v="29.27"/>
    <n v="57.22"/>
    <n v="11.56"/>
    <n v="63.72"/>
    <n v="99.22"/>
  </r>
  <r>
    <x v="561"/>
    <n v="3818.8"/>
    <n v="237.04"/>
    <n v="9.2799999999999994"/>
    <n v="84.84"/>
    <n v="62.38"/>
    <n v="22.73"/>
    <m/>
    <n v="48.173000000000002"/>
    <n v="4.01"/>
    <n v="111.91"/>
    <n v="290.14999999999998"/>
    <n v="15.164"/>
    <n v="4.88"/>
    <n v="6.48"/>
    <n v="105.21899999999999"/>
    <n v="75.239999999999995"/>
    <n v="8.36"/>
    <n v="5.95"/>
    <n v="91.4"/>
    <n v="149.6"/>
    <n v="252.72"/>
    <n v="145.49"/>
    <n v="46.17"/>
    <n v="30.76"/>
    <n v="99.21"/>
    <n v="25.511399999999998"/>
    <m/>
    <n v="288.73"/>
    <m/>
    <n v="4.43"/>
    <n v="323.37"/>
    <n v="296.77999999999997"/>
    <n v="120.76"/>
    <n v="32.94"/>
    <n v="8.51"/>
    <n v="90.65"/>
    <n v="29.31"/>
    <n v="58.1"/>
    <n v="11.51"/>
    <n v="63.08"/>
    <n v="97.18"/>
  </r>
  <r>
    <x v="562"/>
    <n v="3801.78"/>
    <n v="238.3133"/>
    <n v="8.9"/>
    <n v="83.14"/>
    <n v="62.18"/>
    <n v="22.93"/>
    <m/>
    <n v="48.463999999999999"/>
    <n v="3.91"/>
    <n v="108"/>
    <n v="281.58999999999997"/>
    <n v="15.372"/>
    <n v="4.7300000000000004"/>
    <n v="6.19"/>
    <n v="104.6117"/>
    <n v="74.89"/>
    <n v="8.24"/>
    <n v="5.91"/>
    <n v="89.63"/>
    <n v="146.19999999999999"/>
    <n v="254.08"/>
    <n v="148.47"/>
    <n v="45.83"/>
    <n v="30.83"/>
    <n v="96.32"/>
    <n v="25.316800000000001"/>
    <m/>
    <n v="286.14999999999998"/>
    <m/>
    <n v="4.3899999999999997"/>
    <n v="325.02999999999997"/>
    <n v="294.33"/>
    <n v="118.13"/>
    <n v="32.450000000000003"/>
    <n v="8.43"/>
    <n v="89.62"/>
    <n v="29.33"/>
    <n v="54.68"/>
    <n v="11.39"/>
    <n v="62.78"/>
    <n v="96.32"/>
  </r>
  <r>
    <x v="563"/>
    <n v="3790.38"/>
    <n v="240.06659999999999"/>
    <n v="9.0399999999999991"/>
    <n v="84.54"/>
    <n v="62.5"/>
    <n v="22.58"/>
    <m/>
    <n v="49.445999999999998"/>
    <n v="3.95"/>
    <n v="112.95"/>
    <n v="293.87"/>
    <n v="15.762"/>
    <n v="4.84"/>
    <n v="6.16"/>
    <n v="105.8094"/>
    <n v="77.959999999999994"/>
    <n v="8.41"/>
    <n v="6.29"/>
    <n v="93"/>
    <n v="147.94999999999999"/>
    <n v="256.72000000000003"/>
    <n v="150.16999999999999"/>
    <n v="48.24"/>
    <n v="31.6"/>
    <n v="102.33"/>
    <n v="25.9998"/>
    <m/>
    <n v="292.83999999999997"/>
    <m/>
    <n v="4.53"/>
    <n v="332.57"/>
    <n v="297.7"/>
    <n v="121.01"/>
    <n v="32.4"/>
    <n v="8.57"/>
    <n v="90.18"/>
    <n v="31.58"/>
    <n v="55.41"/>
    <n v="11.88"/>
    <n v="63.63"/>
    <n v="97.52"/>
  </r>
  <r>
    <x v="564"/>
    <n v="3863.16"/>
    <n v="240.54660000000001"/>
    <n v="9.0299999999999994"/>
    <n v="86.1"/>
    <n v="61.65"/>
    <n v="22.82"/>
    <m/>
    <n v="49.106000000000002"/>
    <n v="4.0599999999999996"/>
    <n v="111.79"/>
    <n v="301.26"/>
    <n v="16.100999999999999"/>
    <n v="4.9000000000000004"/>
    <n v="6.21"/>
    <n v="105.4804"/>
    <n v="77.87"/>
    <n v="8.6199999999999992"/>
    <n v="6.35"/>
    <n v="93.15"/>
    <n v="146.47"/>
    <n v="254.25"/>
    <n v="147.07"/>
    <n v="48.71"/>
    <n v="31.8"/>
    <n v="103.57"/>
    <n v="26.383199999999999"/>
    <m/>
    <n v="286.06"/>
    <m/>
    <n v="4.59"/>
    <n v="331.01"/>
    <n v="297.95"/>
    <n v="119.2"/>
    <n v="32.42"/>
    <n v="8.67"/>
    <n v="89.51"/>
    <n v="30.77"/>
    <n v="56.64"/>
    <n v="11.96"/>
    <n v="63.29"/>
    <n v="97.25"/>
  </r>
  <r>
    <x v="565"/>
    <n v="3830.85"/>
    <n v="245.53"/>
    <n v="9.34"/>
    <n v="88.27"/>
    <n v="62.53"/>
    <n v="23.63"/>
    <m/>
    <n v="50.9"/>
    <n v="4.09"/>
    <n v="114.56"/>
    <n v="318.05"/>
    <n v="16.992000000000001"/>
    <n v="5.12"/>
    <n v="6.18"/>
    <n v="108.5421"/>
    <n v="79.510000000000005"/>
    <n v="9.0299999999999994"/>
    <n v="6.62"/>
    <n v="98.97"/>
    <n v="146.46"/>
    <n v="259.52999999999997"/>
    <n v="151"/>
    <n v="50.79"/>
    <n v="31.71"/>
    <n v="108.68"/>
    <n v="26.8506"/>
    <m/>
    <n v="289.60000000000002"/>
    <m/>
    <n v="4.7300000000000004"/>
    <n v="340.38"/>
    <n v="311.58999999999997"/>
    <n v="125.11"/>
    <n v="32.51"/>
    <n v="9.32"/>
    <n v="91.43"/>
    <n v="31.44"/>
    <n v="57.45"/>
    <n v="12.59"/>
    <n v="64.510000000000005"/>
    <n v="93.68"/>
  </r>
  <r>
    <x v="566"/>
    <n v="3936.69"/>
    <n v="247.5"/>
    <n v="10.11"/>
    <n v="89.24"/>
    <n v="61.5"/>
    <n v="23.64"/>
    <m/>
    <n v="51.177"/>
    <n v="4.37"/>
    <n v="114.54"/>
    <n v="321.45"/>
    <n v="17.806999999999999"/>
    <n v="5.23"/>
    <n v="6.2"/>
    <n v="108.14570000000001"/>
    <n v="80.2"/>
    <n v="9.41"/>
    <n v="6.97"/>
    <n v="101.1"/>
    <n v="156.9"/>
    <n v="262.27"/>
    <n v="153.04"/>
    <n v="51.61"/>
    <n v="32.74"/>
    <n v="113.25"/>
    <n v="27.497599999999998"/>
    <m/>
    <n v="285.5"/>
    <m/>
    <n v="5.12"/>
    <n v="341.27"/>
    <n v="315.36"/>
    <n v="124.57"/>
    <n v="32.21"/>
    <n v="9.58"/>
    <n v="89.83"/>
    <n v="31.5"/>
    <n v="57.3"/>
    <n v="12.73"/>
    <n v="66.27"/>
    <n v="95.46"/>
  </r>
  <r>
    <x v="567"/>
    <n v="3959.9"/>
    <n v="271.70659999999998"/>
    <n v="10.49"/>
    <n v="87.75"/>
    <n v="61.36"/>
    <n v="23.36"/>
    <m/>
    <n v="51.768000000000001"/>
    <n v="4.3600000000000003"/>
    <n v="115.32"/>
    <n v="326.54000000000002"/>
    <n v="18.05"/>
    <n v="5.27"/>
    <n v="6.12"/>
    <n v="108.82040000000001"/>
    <n v="81.260000000000005"/>
    <n v="9.41"/>
    <n v="7.04"/>
    <n v="97.88"/>
    <n v="157.72999999999999"/>
    <n v="264.83999999999997"/>
    <n v="155.35"/>
    <n v="52.45"/>
    <n v="34.130000000000003"/>
    <n v="115.62"/>
    <n v="27.360800000000001"/>
    <m/>
    <n v="283.11"/>
    <m/>
    <n v="5.26"/>
    <n v="346.92"/>
    <n v="316.54000000000002"/>
    <n v="125.68"/>
    <n v="32.659999999999997"/>
    <n v="9.8699999999999992"/>
    <n v="93.59"/>
    <n v="31.85"/>
    <n v="57.53"/>
    <n v="13"/>
    <n v="65.81"/>
    <n v="96.05"/>
  </r>
  <r>
    <x v="568"/>
    <n v="3998.95"/>
    <n v="272.24329999999998"/>
    <n v="9.84"/>
    <n v="87.08"/>
    <n v="61.59"/>
    <n v="23"/>
    <m/>
    <n v="51.252000000000002"/>
    <n v="4.05"/>
    <n v="114.76"/>
    <n v="323.93"/>
    <n v="17.318999999999999"/>
    <n v="5.0999999999999996"/>
    <n v="6.09"/>
    <n v="109.2422"/>
    <n v="82.26"/>
    <n v="9.08"/>
    <n v="6.62"/>
    <n v="96.43"/>
    <n v="142.99"/>
    <n v="260.36"/>
    <n v="154.09"/>
    <n v="51.33"/>
    <n v="32.479999999999997"/>
    <n v="111.65"/>
    <n v="26.9466"/>
    <m/>
    <n v="280.29000000000002"/>
    <m/>
    <n v="4.88"/>
    <n v="343.88"/>
    <n v="312.26"/>
    <n v="126.9"/>
    <n v="32.75"/>
    <n v="9.5500000000000007"/>
    <n v="95.93"/>
    <n v="32.28"/>
    <n v="57.5"/>
    <n v="12.82"/>
    <n v="66.22"/>
    <n v="98.12"/>
  </r>
  <r>
    <x v="569"/>
    <n v="3961.63"/>
    <n v="268.43329999999997"/>
    <n v="9.68"/>
    <n v="89.98"/>
    <n v="62.19"/>
    <n v="23.36"/>
    <m/>
    <n v="51.311"/>
    <n v="4.13"/>
    <n v="115.22"/>
    <n v="324.12"/>
    <n v="17.024000000000001"/>
    <n v="5.14"/>
    <n v="6.57"/>
    <n v="109.79040000000001"/>
    <n v="82.83"/>
    <n v="8.89"/>
    <n v="6.46"/>
    <n v="97.26"/>
    <n v="140.26"/>
    <n v="258.83"/>
    <n v="152.94999999999999"/>
    <n v="52.14"/>
    <n v="32.17"/>
    <n v="110.42"/>
    <n v="26.577400000000001"/>
    <m/>
    <n v="283.68"/>
    <m/>
    <n v="4.9400000000000004"/>
    <n v="344.21"/>
    <n v="322.95999999999998"/>
    <n v="127.51"/>
    <n v="32.65"/>
    <n v="9.92"/>
    <n v="95.84"/>
    <n v="32.340000000000003"/>
    <n v="59.67"/>
    <n v="12.84"/>
    <n v="71.81"/>
    <n v="95.27"/>
  </r>
  <r>
    <x v="570"/>
    <n v="3966.84"/>
    <n v="258.86"/>
    <n v="9.4"/>
    <n v="89.63"/>
    <n v="63.21"/>
    <n v="23.75"/>
    <m/>
    <n v="51.109000000000002"/>
    <n v="4.0999999999999996"/>
    <n v="113.42"/>
    <n v="318.55"/>
    <n v="16.533000000000001"/>
    <n v="5.25"/>
    <n v="6.97"/>
    <n v="110.3218"/>
    <n v="81.680000000000007"/>
    <n v="8.43"/>
    <n v="6.14"/>
    <n v="93.6"/>
    <n v="130.12"/>
    <n v="251.9"/>
    <n v="151.6"/>
    <n v="51.1"/>
    <n v="31.69"/>
    <n v="103.97"/>
    <n v="26.328600000000002"/>
    <m/>
    <n v="288.22000000000003"/>
    <m/>
    <n v="4.72"/>
    <n v="341.28"/>
    <n v="319.45"/>
    <n v="127.59"/>
    <n v="32.61"/>
    <n v="10"/>
    <n v="96.53"/>
    <n v="32.31"/>
    <n v="59.11"/>
    <n v="12.54"/>
    <n v="69.39"/>
    <n v="95.09"/>
  </r>
  <r>
    <x v="571"/>
    <n v="3921.05"/>
    <n v="274.82"/>
    <n v="10.02"/>
    <n v="91.57"/>
    <n v="63.01"/>
    <n v="23.83"/>
    <m/>
    <n v="52.779000000000003"/>
    <n v="4.28"/>
    <n v="115.24"/>
    <n v="324.54000000000002"/>
    <n v="17.79"/>
    <n v="5.43"/>
    <n v="8.2200000000000006"/>
    <n v="111.83150000000001"/>
    <n v="82.78"/>
    <n v="8.9"/>
    <n v="6.44"/>
    <n v="97.72"/>
    <n v="141.30000000000001"/>
    <n v="268.74"/>
    <n v="156.79"/>
    <n v="52.63"/>
    <n v="32.01"/>
    <n v="116.61"/>
    <n v="30.2"/>
    <m/>
    <n v="286.99"/>
    <m/>
    <n v="5.0999999999999996"/>
    <n v="343.27"/>
    <n v="325.70999999999998"/>
    <n v="127.39"/>
    <n v="32.950000000000003"/>
    <n v="10.4"/>
    <n v="96.96"/>
    <n v="33.159999999999997"/>
    <n v="59.42"/>
    <n v="13.19"/>
    <n v="68.150000000000006"/>
    <n v="89.87"/>
  </r>
  <r>
    <x v="572"/>
    <n v="4023.61"/>
    <n v="280.89999999999998"/>
    <n v="10.130000000000001"/>
    <n v="92.64"/>
    <n v="64.06"/>
    <n v="24.82"/>
    <m/>
    <n v="53.360999999999997"/>
    <n v="4.55"/>
    <n v="114.81"/>
    <n v="329.11"/>
    <n v="17.984000000000002"/>
    <n v="5.34"/>
    <n v="8.59"/>
    <n v="114.49679999999999"/>
    <n v="84.71"/>
    <n v="9.11"/>
    <n v="6.3"/>
    <n v="102.48"/>
    <n v="143.28"/>
    <n v="276.41000000000003"/>
    <n v="157.35"/>
    <n v="55.44"/>
    <n v="33.85"/>
    <n v="114.59"/>
    <n v="30.7776"/>
    <m/>
    <n v="280.82"/>
    <m/>
    <n v="5.29"/>
    <n v="352.45"/>
    <n v="331.63"/>
    <n v="132.4"/>
    <n v="33.35"/>
    <n v="10.6"/>
    <n v="97.17"/>
    <n v="33.93"/>
    <n v="59.88"/>
    <n v="14"/>
    <n v="69.489999999999995"/>
    <n v="87.36"/>
  </r>
  <r>
    <x v="573"/>
    <n v="4072.43"/>
    <n v="297.14999999999998"/>
    <n v="10.35"/>
    <n v="96.93"/>
    <n v="64.17"/>
    <n v="25.85"/>
    <m/>
    <n v="53.548000000000002"/>
    <n v="4.67"/>
    <n v="115.36"/>
    <n v="333.39"/>
    <n v="18.163"/>
    <n v="5.4"/>
    <n v="8.7799999999999994"/>
    <n v="115.80410000000001"/>
    <n v="85.62"/>
    <n v="9.0500000000000007"/>
    <n v="6.31"/>
    <n v="102.07"/>
    <n v="149.91"/>
    <n v="280.74"/>
    <n v="162.51"/>
    <n v="55.46"/>
    <n v="34.299999999999997"/>
    <n v="113.02"/>
    <n v="31.284400000000002"/>
    <m/>
    <n v="280.41000000000003"/>
    <m/>
    <n v="5.4"/>
    <n v="353.79"/>
    <n v="343.18"/>
    <n v="132.56"/>
    <n v="33.450000000000003"/>
    <n v="10.24"/>
    <n v="97.15"/>
    <n v="33.6"/>
    <n v="61.03"/>
    <n v="14.69"/>
    <n v="69.31"/>
    <n v="86.08"/>
  </r>
  <r>
    <x v="574"/>
    <n v="4130.29"/>
    <n v="297.27659999999997"/>
    <n v="10.47"/>
    <n v="94.48"/>
    <n v="64.52"/>
    <n v="25.36"/>
    <m/>
    <n v="53.637"/>
    <n v="4.7300000000000004"/>
    <n v="114.21"/>
    <n v="332.08"/>
    <n v="18.440999999999999"/>
    <n v="5.35"/>
    <n v="8.6199999999999992"/>
    <n v="109.2422"/>
    <n v="84.73"/>
    <n v="9.0399999999999991"/>
    <n v="6.36"/>
    <n v="103.24"/>
    <n v="150.97999999999999"/>
    <n v="278.01"/>
    <n v="161.51"/>
    <n v="55.53"/>
    <n v="34.81"/>
    <n v="115.35"/>
    <n v="31.147600000000001"/>
    <m/>
    <n v="273.83"/>
    <m/>
    <n v="5.25"/>
    <n v="350.54"/>
    <n v="338.19"/>
    <n v="130.97999999999999"/>
    <n v="33.630000000000003"/>
    <n v="10.27"/>
    <n v="98.48"/>
    <n v="33.86"/>
    <n v="60.25"/>
    <n v="15.34"/>
    <n v="70.709999999999994"/>
    <n v="83.12"/>
  </r>
  <r>
    <x v="575"/>
    <n v="4118.63"/>
    <n v="300.58659999999998"/>
    <n v="10.92"/>
    <n v="94.07"/>
    <n v="63.64"/>
    <n v="25.26"/>
    <m/>
    <n v="53.121000000000002"/>
    <n v="4.72"/>
    <n v="112.43"/>
    <n v="327.88"/>
    <n v="18.526"/>
    <n v="5.52"/>
    <n v="8.7200000000000006"/>
    <n v="107.783"/>
    <n v="82.3"/>
    <n v="9.23"/>
    <n v="6.41"/>
    <n v="100.57"/>
    <n v="153.37"/>
    <n v="274.82"/>
    <n v="160.01"/>
    <n v="52.24"/>
    <n v="35.01"/>
    <n v="116"/>
    <n v="30.997"/>
    <m/>
    <n v="273.86"/>
    <m/>
    <n v="5.51"/>
    <n v="349.01"/>
    <n v="333.21"/>
    <n v="129.37"/>
    <n v="33.42"/>
    <n v="10.58"/>
    <n v="98.65"/>
    <n v="35"/>
    <n v="59.3"/>
    <n v="15.16"/>
    <n v="70.73"/>
    <n v="85.14"/>
  </r>
  <r>
    <x v="576"/>
    <n v="4091.19"/>
    <n v="307.39659999999998"/>
    <n v="11.2"/>
    <n v="91.02"/>
    <n v="63.92"/>
    <n v="25.46"/>
    <m/>
    <n v="54.673999999999999"/>
    <n v="5.15"/>
    <n v="113.61"/>
    <n v="333.17"/>
    <n v="18.893000000000001"/>
    <n v="5.88"/>
    <n v="8.52"/>
    <n v="107.7071"/>
    <n v="83.6"/>
    <n v="10.31"/>
    <n v="8.23"/>
    <n v="101.09"/>
    <n v="162.37"/>
    <n v="282.47000000000003"/>
    <n v="166.13"/>
    <n v="53.29"/>
    <n v="36.590000000000003"/>
    <n v="120.46"/>
    <n v="31.700600000000001"/>
    <m/>
    <n v="275.02999999999997"/>
    <m/>
    <n v="5.9"/>
    <n v="354.13"/>
    <n v="336.51"/>
    <n v="130.72"/>
    <n v="33.520000000000003"/>
    <n v="10.5"/>
    <n v="98.81"/>
    <n v="34.75"/>
    <n v="59.18"/>
    <n v="15.69"/>
    <n v="70.98"/>
    <n v="85.82"/>
  </r>
  <r>
    <x v="577"/>
    <n v="4155.17"/>
    <n v="308.63330000000002"/>
    <n v="11.32"/>
    <n v="87.19"/>
    <n v="63.67"/>
    <n v="25.62"/>
    <m/>
    <n v="55.28"/>
    <n v="5.45"/>
    <n v="112.36"/>
    <n v="331.87"/>
    <n v="19.215"/>
    <n v="5.9"/>
    <n v="8.4499999999999993"/>
    <n v="108.62649999999999"/>
    <n v="82.31"/>
    <n v="10.88"/>
    <n v="8.23"/>
    <n v="102.84"/>
    <n v="160.76"/>
    <n v="283.64999999999998"/>
    <n v="165.81"/>
    <n v="53.24"/>
    <n v="36.18"/>
    <n v="122.4"/>
    <n v="31.686599999999999"/>
    <m/>
    <n v="274.85000000000002"/>
    <m/>
    <n v="6.2"/>
    <n v="356.07"/>
    <n v="342.38"/>
    <n v="130.75"/>
    <n v="34.049999999999997"/>
    <n v="10.77"/>
    <n v="98"/>
    <n v="34.22"/>
    <n v="59.32"/>
    <n v="15.37"/>
    <n v="71.23"/>
    <n v="84"/>
  </r>
  <r>
    <x v="578"/>
    <n v="4151.9399999999996"/>
    <n v="288.17"/>
    <n v="11.45"/>
    <n v="88.45"/>
    <n v="63.38"/>
    <n v="24.6"/>
    <m/>
    <n v="55.143999999999998"/>
    <n v="5.34"/>
    <n v="115.76"/>
    <n v="334.67"/>
    <n v="18.989000000000001"/>
    <n v="6.24"/>
    <n v="8.6"/>
    <n v="107.5384"/>
    <n v="83.97"/>
    <n v="10.4"/>
    <n v="7.96"/>
    <n v="101.2"/>
    <n v="165.53"/>
    <n v="282.91000000000003"/>
    <n v="165.35"/>
    <n v="52.42"/>
    <n v="35.67"/>
    <n v="118.73"/>
    <n v="32.015599999999999"/>
    <m/>
    <n v="288.02999999999997"/>
    <m/>
    <n v="6.42"/>
    <n v="357.51"/>
    <n v="343.31"/>
    <n v="131.38999999999999"/>
    <n v="33.68"/>
    <n v="11.13"/>
    <n v="97.6"/>
    <n v="34.49"/>
    <n v="60.69"/>
    <n v="15.3"/>
    <n v="70.849999999999994"/>
    <n v="84.18"/>
  </r>
  <r>
    <x v="579"/>
    <n v="4145.1899999999996"/>
    <n v="290.42329999999998"/>
    <n v="9.82"/>
    <n v="88.95"/>
    <n v="62.97"/>
    <n v="24.73"/>
    <m/>
    <n v="54.552999999999997"/>
    <n v="5.45"/>
    <n v="114.35"/>
    <n v="334.68"/>
    <n v="17.792999999999999"/>
    <n v="6.43"/>
    <n v="8.9"/>
    <n v="106.1889"/>
    <n v="83.76"/>
    <n v="10.68"/>
    <n v="7.98"/>
    <n v="102.71"/>
    <n v="170.85"/>
    <n v="280.32"/>
    <n v="164.87"/>
    <n v="52.81"/>
    <n v="38.090000000000003"/>
    <n v="119.7"/>
    <n v="32.436199999999999"/>
    <m/>
    <n v="293.95"/>
    <m/>
    <n v="6.13"/>
    <n v="352.16"/>
    <n v="343.71"/>
    <n v="131.22"/>
    <n v="33.97"/>
    <n v="10.87"/>
    <n v="97.64"/>
    <n v="34.909999999999997"/>
    <n v="60.8"/>
    <n v="15.78"/>
    <n v="71.66"/>
    <n v="81.819999999999993"/>
  </r>
  <r>
    <x v="580"/>
    <n v="4140.0600000000004"/>
    <n v="283.33330000000001"/>
    <n v="9.25"/>
    <n v="90.59"/>
    <n v="63.05"/>
    <n v="24.79"/>
    <m/>
    <n v="53.28"/>
    <n v="5.44"/>
    <n v="115.38"/>
    <n v="336.62"/>
    <n v="17.085999999999999"/>
    <n v="6.32"/>
    <n v="8.8000000000000007"/>
    <n v="104.4177"/>
    <n v="83.38"/>
    <n v="10.1"/>
    <n v="7.39"/>
    <n v="100.82"/>
    <n v="160.55000000000001"/>
    <n v="282.3"/>
    <n v="164.92"/>
    <n v="51.75"/>
    <n v="36.700000000000003"/>
    <n v="115.56"/>
    <n v="32.781799999999997"/>
    <m/>
    <n v="298.83"/>
    <m/>
    <n v="5.72"/>
    <n v="346.54"/>
    <n v="343.68"/>
    <n v="132.9"/>
    <n v="34.07"/>
    <n v="10.6"/>
    <n v="97.37"/>
    <n v="34.369999999999997"/>
    <n v="61.34"/>
    <n v="15.19"/>
    <n v="72.13"/>
    <n v="83.04"/>
  </r>
  <r>
    <x v="581"/>
    <n v="4122.47"/>
    <n v="294.35660000000001"/>
    <n v="9.59"/>
    <n v="91.45"/>
    <n v="63.65"/>
    <n v="25.17"/>
    <m/>
    <n v="55.040999999999997"/>
    <n v="5.79"/>
    <n v="118.39"/>
    <n v="347.91"/>
    <n v="18.097000000000001"/>
    <n v="6.48"/>
    <n v="8.8000000000000007"/>
    <n v="107.36969999999999"/>
    <n v="85.28"/>
    <n v="10.58"/>
    <n v="7.81"/>
    <n v="107.94"/>
    <n v="174.4"/>
    <n v="289.16000000000003"/>
    <n v="169.24"/>
    <n v="55.5"/>
    <n v="37.4"/>
    <n v="120.09"/>
    <n v="33.165799999999997"/>
    <m/>
    <n v="295.77"/>
    <m/>
    <n v="6.33"/>
    <n v="353.38"/>
    <n v="352.36"/>
    <n v="134.41"/>
    <n v="34.01"/>
    <n v="13.13"/>
    <n v="98.13"/>
    <n v="34.479999999999997"/>
    <n v="61.71"/>
    <n v="15.5"/>
    <n v="72.209999999999994"/>
    <n v="85.25"/>
  </r>
  <r>
    <x v="582"/>
    <n v="4210.24"/>
    <n v="286.63"/>
    <n v="9.42"/>
    <n v="93.19"/>
    <n v="63.22"/>
    <n v="25.34"/>
    <m/>
    <n v="54.542999999999999"/>
    <n v="5.86"/>
    <n v="120.14"/>
    <n v="351.68"/>
    <n v="17.942"/>
    <n v="6.52"/>
    <n v="8.98"/>
    <n v="108.4746"/>
    <n v="85.35"/>
    <n v="10.51"/>
    <n v="7.42"/>
    <n v="106.01"/>
    <n v="167.88"/>
    <n v="287.02"/>
    <n v="168.49"/>
    <n v="56.66"/>
    <n v="38.950000000000003"/>
    <n v="122.73"/>
    <n v="32.6218"/>
    <m/>
    <n v="292.16000000000003"/>
    <m/>
    <n v="6.07"/>
    <n v="350.58"/>
    <n v="361.92"/>
    <n v="134.22999999999999"/>
    <n v="33.9"/>
    <n v="13.37"/>
    <n v="99.47"/>
    <n v="34.17"/>
    <n v="59.98"/>
    <n v="15.83"/>
    <n v="72.44"/>
    <n v="83.79"/>
  </r>
  <r>
    <x v="583"/>
    <n v="4207.2700000000004"/>
    <n v="300.02999999999997"/>
    <n v="9.91"/>
    <n v="94"/>
    <n v="63.7"/>
    <n v="25.88"/>
    <m/>
    <n v="55.823"/>
    <n v="7.1"/>
    <n v="122.13"/>
    <n v="353.82"/>
    <n v="18.709"/>
    <n v="7.77"/>
    <n v="9.1300000000000008"/>
    <n v="112.1773"/>
    <n v="87.39"/>
    <n v="10.93"/>
    <n v="7.65"/>
    <n v="108.79"/>
    <n v="168.68"/>
    <n v="291.91000000000003"/>
    <n v="172.1"/>
    <n v="57.12"/>
    <n v="38.9"/>
    <n v="123.63"/>
    <n v="33.274000000000001"/>
    <m/>
    <n v="294.52"/>
    <m/>
    <n v="6.21"/>
    <n v="354.27"/>
    <n v="368.16"/>
    <n v="137.24"/>
    <n v="34.21"/>
    <n v="13.9"/>
    <n v="99.24"/>
    <n v="34.770000000000003"/>
    <n v="60.2"/>
    <n v="16.18"/>
    <n v="72.540000000000006"/>
    <n v="86.77"/>
  </r>
  <r>
    <x v="584"/>
    <n v="4280.1499999999996"/>
    <n v="309.32"/>
    <n v="9.91"/>
    <n v="92.32"/>
    <n v="64.5"/>
    <n v="25.97"/>
    <m/>
    <n v="55.896000000000001"/>
    <n v="6.61"/>
    <n v="122.46"/>
    <n v="355.85"/>
    <n v="19.032"/>
    <n v="7.95"/>
    <n v="9.14"/>
    <n v="112.59910000000001"/>
    <n v="87.68"/>
    <n v="11.01"/>
    <n v="7.62"/>
    <n v="108.68"/>
    <n v="170.44"/>
    <n v="293.47000000000003"/>
    <n v="173.19"/>
    <n v="57.52"/>
    <n v="37.28"/>
    <n v="122.6"/>
    <n v="33.840600000000002"/>
    <m/>
    <n v="305.52999999999997"/>
    <m/>
    <n v="6.36"/>
    <n v="359.95"/>
    <n v="366.05"/>
    <n v="138.38"/>
    <n v="33.78"/>
    <n v="14.23"/>
    <n v="101"/>
    <n v="35.14"/>
    <n v="58.51"/>
    <n v="16.32"/>
    <n v="72.17"/>
    <n v="85.19"/>
  </r>
  <r>
    <x v="585"/>
    <n v="4297.1400000000003"/>
    <n v="306.56330000000003"/>
    <n v="9.74"/>
    <n v="91.46"/>
    <n v="65.03"/>
    <n v="25.83"/>
    <m/>
    <n v="55.164999999999999"/>
    <n v="6.61"/>
    <n v="123.63"/>
    <n v="354.97"/>
    <n v="18.879000000000001"/>
    <n v="7.85"/>
    <n v="8.9"/>
    <n v="113.1979"/>
    <n v="87.29"/>
    <n v="10.9"/>
    <n v="7.58"/>
    <n v="107.58"/>
    <n v="167.35"/>
    <n v="292.70999999999998"/>
    <n v="173.03"/>
    <n v="57.2"/>
    <n v="38.229999999999997"/>
    <n v="120.1"/>
    <n v="34.293599999999998"/>
    <m/>
    <n v="303"/>
    <m/>
    <n v="8.3800000000000008"/>
    <n v="359.25"/>
    <n v="369.98"/>
    <n v="137.11000000000001"/>
    <n v="33.71"/>
    <n v="13.97"/>
    <n v="101.72"/>
    <n v="34.840000000000003"/>
    <n v="60.98"/>
    <n v="16.43"/>
    <n v="73.260000000000005"/>
    <n v="84.92"/>
  </r>
  <r>
    <x v="586"/>
    <n v="4305.2"/>
    <n v="303.9966"/>
    <n v="9.43"/>
    <n v="92.2"/>
    <n v="64.88"/>
    <n v="25.53"/>
    <m/>
    <n v="53.859000000000002"/>
    <n v="6.02"/>
    <n v="122.59"/>
    <n v="353.74"/>
    <n v="18.335000000000001"/>
    <n v="7.79"/>
    <n v="8.67"/>
    <n v="113.5859"/>
    <n v="86.4"/>
    <n v="10.42"/>
    <n v="6.88"/>
    <n v="106.5"/>
    <n v="161.29"/>
    <n v="291.32"/>
    <n v="174.55"/>
    <n v="56.54"/>
    <n v="36.42"/>
    <n v="114.15"/>
    <n v="34.1098"/>
    <m/>
    <n v="299.23"/>
    <m/>
    <n v="7.86"/>
    <n v="355.33"/>
    <n v="364.69"/>
    <n v="137.38999999999999"/>
    <n v="33.5"/>
    <n v="13.73"/>
    <n v="101.17"/>
    <n v="32.11"/>
    <n v="59.66"/>
    <n v="16.03"/>
    <n v="71.81"/>
    <n v="87.86"/>
  </r>
  <r>
    <x v="587"/>
    <n v="4274.04"/>
    <n v="302.87"/>
    <n v="9.15"/>
    <n v="94.38"/>
    <n v="65.22"/>
    <n v="25.84"/>
    <m/>
    <n v="55.844999999999999"/>
    <n v="6"/>
    <n v="121.64"/>
    <n v="354.52"/>
    <n v="18.773"/>
    <n v="7.75"/>
    <n v="9"/>
    <n v="113.95699999999999"/>
    <n v="86.39"/>
    <n v="10.17"/>
    <n v="6.68"/>
    <n v="107.34"/>
    <n v="161.75"/>
    <n v="290.17"/>
    <n v="174.15"/>
    <n v="55.83"/>
    <n v="35.9"/>
    <n v="114.39"/>
    <n v="34.214599999999997"/>
    <m/>
    <n v="294.29000000000002"/>
    <m/>
    <n v="7.63"/>
    <n v="357.36"/>
    <n v="367.99"/>
    <n v="136.63"/>
    <n v="33.409999999999997"/>
    <n v="13.84"/>
    <n v="100.5"/>
    <n v="32"/>
    <n v="60.49"/>
    <n v="16.149999999999999"/>
    <n v="70.66"/>
    <n v="88.45"/>
  </r>
  <r>
    <x v="588"/>
    <n v="4283.74"/>
    <n v="296.66660000000002"/>
    <n v="8.51"/>
    <n v="94.08"/>
    <n v="65.17"/>
    <n v="25.25"/>
    <m/>
    <n v="54.843000000000004"/>
    <n v="5.74"/>
    <n v="118.63"/>
    <n v="349.27"/>
    <n v="17.849"/>
    <n v="7.21"/>
    <n v="8.73"/>
    <n v="114.64019999999999"/>
    <n v="84.92"/>
    <n v="9.26"/>
    <n v="6.33"/>
    <n v="103.3"/>
    <n v="153.94"/>
    <n v="286.14999999999998"/>
    <n v="171.52"/>
    <n v="54.09"/>
    <n v="34.450000000000003"/>
    <n v="111.43"/>
    <n v="33.4452"/>
    <m/>
    <n v="299.04000000000002"/>
    <m/>
    <n v="6.62"/>
    <n v="354.28"/>
    <n v="369.66"/>
    <n v="134.08000000000001"/>
    <n v="33.15"/>
    <n v="14.1"/>
    <n v="100.13"/>
    <n v="32.32"/>
    <n v="58.83"/>
    <n v="15.88"/>
    <n v="70.89"/>
    <n v="91.58"/>
  </r>
  <r>
    <x v="589"/>
    <n v="4228.4799999999996"/>
    <n v="289.91329999999999"/>
    <n v="8.07"/>
    <n v="94.01"/>
    <n v="64.2"/>
    <n v="24.73"/>
    <m/>
    <n v="52.875"/>
    <n v="5.49"/>
    <n v="116.67"/>
    <n v="342.42"/>
    <n v="17.033999999999999"/>
    <n v="6.98"/>
    <n v="8.9499999999999993"/>
    <n v="111.19889999999999"/>
    <n v="80.98"/>
    <n v="9.0399999999999991"/>
    <n v="6.1"/>
    <n v="101"/>
    <n v="151.61000000000001"/>
    <n v="277.75"/>
    <n v="167.57"/>
    <n v="52.92"/>
    <n v="33.06"/>
    <n v="109.6"/>
    <n v="32.788600000000002"/>
    <m/>
    <n v="293.83999999999997"/>
    <m/>
    <n v="6.42"/>
    <n v="345.51"/>
    <n v="369.64"/>
    <n v="130.94"/>
    <n v="32.93"/>
    <n v="14.31"/>
    <n v="98.29"/>
    <n v="32.340000000000003"/>
    <n v="58.93"/>
    <n v="15.08"/>
    <n v="69.7"/>
    <n v="92.49"/>
  </r>
  <r>
    <x v="590"/>
    <n v="4137.99"/>
    <n v="296.45330000000001"/>
    <n v="8.01"/>
    <n v="98"/>
    <n v="64.27"/>
    <n v="24.47"/>
    <m/>
    <n v="52.978000000000002"/>
    <n v="5.35"/>
    <n v="115.52"/>
    <n v="340.18"/>
    <n v="17.181000000000001"/>
    <n v="7"/>
    <n v="9.61"/>
    <n v="110.5073"/>
    <n v="81.209999999999994"/>
    <n v="9.18"/>
    <n v="6.17"/>
    <n v="102.35"/>
    <n v="153.07"/>
    <n v="276.44"/>
    <n v="167.23"/>
    <n v="52.83"/>
    <n v="32.21"/>
    <n v="108.03"/>
    <n v="32.603000000000002"/>
    <m/>
    <n v="286.25"/>
    <m/>
    <n v="6.43"/>
    <n v="340.89"/>
    <n v="374.88"/>
    <n v="128.46"/>
    <n v="33.18"/>
    <n v="14.91"/>
    <n v="97.8"/>
    <n v="32.200000000000003"/>
    <n v="61.1"/>
    <n v="15.32"/>
    <n v="68.84"/>
    <n v="90.55"/>
  </r>
  <r>
    <x v="591"/>
    <n v="4128.7299999999996"/>
    <n v="297.09660000000002"/>
    <n v="8.1"/>
    <n v="98.58"/>
    <n v="64.36"/>
    <n v="25.19"/>
    <m/>
    <n v="53.084000000000003"/>
    <n v="5.35"/>
    <n v="115.8"/>
    <n v="341.94"/>
    <n v="17.222000000000001"/>
    <n v="7.09"/>
    <n v="9.84"/>
    <n v="110.929"/>
    <n v="81.39"/>
    <n v="9.32"/>
    <n v="6.45"/>
    <n v="102.76"/>
    <n v="159.49"/>
    <n v="275.79000000000002"/>
    <n v="167.53"/>
    <n v="53.16"/>
    <n v="32.56"/>
    <n v="110.05"/>
    <n v="32.8626"/>
    <m/>
    <n v="291.02999999999997"/>
    <m/>
    <n v="6.58"/>
    <n v="339.71"/>
    <n v="381.38"/>
    <n v="131.12"/>
    <n v="33.270000000000003"/>
    <n v="13.97"/>
    <n v="97.64"/>
    <n v="32.67"/>
    <n v="59.12"/>
    <n v="15.52"/>
    <n v="68.849999999999994"/>
    <n v="89.09"/>
  </r>
  <r>
    <x v="592"/>
    <n v="4140.7700000000004"/>
    <n v="296.07"/>
    <n v="8.42"/>
    <n v="99.09"/>
    <n v="64.67"/>
    <n v="25.65"/>
    <m/>
    <n v="55.012999999999998"/>
    <n v="5.51"/>
    <n v="118.55"/>
    <n v="346.49"/>
    <n v="17.913"/>
    <n v="7.25"/>
    <n v="10.39"/>
    <n v="112.7509"/>
    <n v="83.45"/>
    <n v="9.81"/>
    <n v="6.69"/>
    <n v="105.44"/>
    <n v="196.28"/>
    <n v="278.85000000000002"/>
    <n v="170.03"/>
    <n v="54.42"/>
    <n v="32.9"/>
    <n v="113.53"/>
    <n v="33.264800000000001"/>
    <m/>
    <n v="291.22000000000003"/>
    <m/>
    <n v="6.84"/>
    <n v="344.67"/>
    <n v="388.15"/>
    <n v="132.78"/>
    <n v="33.380000000000003"/>
    <n v="14.34"/>
    <n v="98.19"/>
    <n v="32.770000000000003"/>
    <n v="60.17"/>
    <n v="15.93"/>
    <n v="69.69"/>
    <n v="90.35"/>
  </r>
  <r>
    <x v="593"/>
    <n v="4199.12"/>
    <n v="288.08999999999997"/>
    <n v="7.94"/>
    <n v="97.87"/>
    <n v="63.11"/>
    <n v="24.93"/>
    <m/>
    <n v="52.085999999999999"/>
    <n v="5.3"/>
    <n v="114.67"/>
    <n v="336.4"/>
    <n v="16.260000000000002"/>
    <n v="7.03"/>
    <n v="9.89"/>
    <n v="107.589"/>
    <n v="80.430000000000007"/>
    <n v="9.3800000000000008"/>
    <n v="6.18"/>
    <n v="98.55"/>
    <n v="197.71"/>
    <n v="268.08999999999997"/>
    <n v="163.62"/>
    <n v="51.63"/>
    <n v="32.11"/>
    <n v="109.31"/>
    <n v="32.557200000000002"/>
    <m/>
    <n v="281.68"/>
    <m/>
    <n v="6.19"/>
    <n v="331.96"/>
    <n v="379.38"/>
    <n v="128.35"/>
    <n v="32.979999999999997"/>
    <n v="14.02"/>
    <n v="96.55"/>
    <n v="31.59"/>
    <n v="59.71"/>
    <n v="15.41"/>
    <n v="67.62"/>
    <n v="88.46"/>
  </r>
  <r>
    <x v="594"/>
    <n v="4057.66"/>
    <n v="284.82"/>
    <n v="7.81"/>
    <n v="100.12"/>
    <n v="62.73"/>
    <n v="24.74"/>
    <m/>
    <n v="51.417999999999999"/>
    <n v="5.13"/>
    <n v="114.39"/>
    <n v="333.92"/>
    <n v="15.801"/>
    <n v="6.98"/>
    <n v="10.41"/>
    <n v="108.1879"/>
    <n v="79.430000000000007"/>
    <n v="9.3800000000000008"/>
    <n v="6"/>
    <n v="96.19"/>
    <n v="186.43"/>
    <n v="265.23"/>
    <n v="161.38"/>
    <n v="51.15"/>
    <n v="32.31"/>
    <n v="108.56"/>
    <n v="32.781599999999997"/>
    <m/>
    <n v="281.60000000000002"/>
    <m/>
    <n v="6.19"/>
    <n v="329.35"/>
    <n v="380.61"/>
    <n v="127.29"/>
    <n v="32.99"/>
    <n v="14.12"/>
    <n v="96.24"/>
    <n v="31.3"/>
    <n v="59.24"/>
    <n v="15.57"/>
    <n v="67.36"/>
    <n v="88.25"/>
  </r>
  <r>
    <x v="595"/>
    <n v="4030.61"/>
    <n v="277.7"/>
    <n v="7.79"/>
    <n v="96.31"/>
    <n v="62.15"/>
    <n v="24.18"/>
    <m/>
    <n v="50.639000000000003"/>
    <n v="5.13"/>
    <n v="114.41"/>
    <n v="333.63"/>
    <n v="15.468"/>
    <n v="6.82"/>
    <n v="10.029999999999999"/>
    <n v="104.9575"/>
    <n v="78.81"/>
    <n v="9.4700000000000006"/>
    <n v="5.91"/>
    <n v="95.62"/>
    <n v="184.74"/>
    <n v="262.97000000000003"/>
    <n v="158.91"/>
    <n v="50.7"/>
    <n v="31.89"/>
    <n v="107.23"/>
    <n v="32.25"/>
    <m/>
    <n v="281.36"/>
    <m/>
    <n v="5.88"/>
    <n v="327.81"/>
    <n v="368.74"/>
    <n v="125.65"/>
    <n v="32.71"/>
    <n v="13.87"/>
    <n v="95.49"/>
    <n v="31.52"/>
    <n v="56.77"/>
    <n v="15.45"/>
    <n v="67.150000000000006"/>
    <n v="91.01"/>
  </r>
  <r>
    <x v="596"/>
    <n v="3986.16"/>
    <n v="275.61"/>
    <n v="7.72"/>
    <n v="95.59"/>
    <n v="61.71"/>
    <n v="24.75"/>
    <m/>
    <n v="49.911000000000001"/>
    <n v="5.5"/>
    <n v="113.73"/>
    <n v="332.67"/>
    <n v="15.093999999999999"/>
    <n v="6.63"/>
    <n v="9.86"/>
    <n v="105.07559999999999"/>
    <n v="78.959999999999994"/>
    <n v="9.5500000000000007"/>
    <n v="5.92"/>
    <n v="93.94"/>
    <n v="180.95"/>
    <n v="261.47000000000003"/>
    <n v="157.22"/>
    <n v="50.56"/>
    <n v="32.71"/>
    <n v="108.15"/>
    <n v="31.936"/>
    <m/>
    <n v="281.76"/>
    <m/>
    <n v="5.94"/>
    <n v="324.37"/>
    <n v="365.25"/>
    <n v="124.51"/>
    <n v="32.46"/>
    <n v="13.54"/>
    <n v="95.49"/>
    <n v="30.96"/>
    <n v="56.29"/>
    <n v="15.24"/>
    <n v="68.010000000000005"/>
    <n v="94.13"/>
  </r>
  <r>
    <x v="597"/>
    <n v="3955"/>
    <n v="277.16000000000003"/>
    <n v="7.49"/>
    <n v="93.87"/>
    <n v="62"/>
    <n v="24.96"/>
    <m/>
    <n v="49.201000000000001"/>
    <n v="5.27"/>
    <n v="114.51"/>
    <n v="333.5"/>
    <n v="13.936999999999999"/>
    <n v="6.11"/>
    <n v="9.57"/>
    <n v="104.0382"/>
    <n v="77.489999999999995"/>
    <n v="9.6300000000000008"/>
    <n v="5.85"/>
    <n v="94.15"/>
    <n v="173.15"/>
    <n v="260.39999999999998"/>
    <n v="157.96"/>
    <n v="50.13"/>
    <n v="31.95"/>
    <n v="106.52"/>
    <n v="32.262999999999998"/>
    <m/>
    <n v="290.2"/>
    <m/>
    <n v="5.79"/>
    <n v="325.25"/>
    <n v="363.77"/>
    <n v="124.3"/>
    <n v="32.159999999999997"/>
    <n v="13.98"/>
    <n v="96.48"/>
    <n v="30.65"/>
    <n v="54.34"/>
    <n v="15.19"/>
    <n v="67.5"/>
    <n v="95.5"/>
  </r>
  <r>
    <x v="598"/>
    <n v="3966.85"/>
    <n v="270.20999999999998"/>
    <n v="7.4"/>
    <n v="95.59"/>
    <n v="61.15"/>
    <n v="24.96"/>
    <m/>
    <n v="50.021999999999998"/>
    <n v="5.32"/>
    <n v="113.71"/>
    <n v="331.48"/>
    <n v="13.647"/>
    <n v="5.83"/>
    <n v="10.029999999999999"/>
    <n v="100.20050000000001"/>
    <n v="77.14"/>
    <n v="9.4499999999999993"/>
    <n v="5.74"/>
    <n v="93.82"/>
    <n v="171.49"/>
    <n v="256.06"/>
    <n v="155.81"/>
    <n v="49.25"/>
    <n v="32.07"/>
    <n v="104.42"/>
    <n v="32.330399999999997"/>
    <m/>
    <n v="281.04000000000002"/>
    <m/>
    <n v="5.7"/>
    <n v="322.56"/>
    <n v="362.22"/>
    <n v="121.89"/>
    <n v="32.47"/>
    <n v="13.75"/>
    <n v="94.53"/>
    <n v="30.55"/>
    <n v="54.49"/>
    <n v="15.16"/>
    <n v="67.8"/>
    <n v="96.54"/>
  </r>
  <r>
    <x v="599"/>
    <n v="3924.26"/>
    <n v="274.42"/>
    <n v="7.28"/>
    <n v="94.95"/>
    <n v="61.18"/>
    <n v="24.34"/>
    <m/>
    <n v="49.82"/>
    <n v="5.26"/>
    <n v="113.74"/>
    <n v="326.49"/>
    <n v="13.465"/>
    <n v="5.52"/>
    <n v="9.98"/>
    <n v="101.1367"/>
    <n v="76.95"/>
    <n v="9.57"/>
    <n v="5.65"/>
    <n v="94.09"/>
    <n v="169.8"/>
    <n v="253.25"/>
    <n v="154.53"/>
    <n v="48.52"/>
    <n v="33.22"/>
    <n v="102.59"/>
    <n v="32.691600000000001"/>
    <m/>
    <n v="279.18"/>
    <m/>
    <n v="5.63"/>
    <n v="324.08"/>
    <n v="361.06"/>
    <n v="123.8"/>
    <n v="32.270000000000003"/>
    <n v="13.77"/>
    <n v="94.1"/>
    <n v="31.74"/>
    <n v="54.88"/>
    <n v="15.03"/>
    <n v="67.67"/>
    <n v="92.42"/>
  </r>
  <r>
    <x v="600"/>
    <n v="3908.19"/>
    <n v="283.7"/>
    <n v="7.39"/>
    <n v="94.14"/>
    <n v="62.31"/>
    <n v="24.64"/>
    <m/>
    <n v="50.512999999999998"/>
    <n v="5.59"/>
    <n v="115.9"/>
    <n v="330.56"/>
    <n v="13.714"/>
    <n v="5.73"/>
    <n v="9.99"/>
    <n v="103.9622"/>
    <n v="79.48"/>
    <n v="9.85"/>
    <n v="5.82"/>
    <n v="96.34"/>
    <n v="177.76"/>
    <n v="258.08999999999997"/>
    <n v="155.96"/>
    <n v="49.43"/>
    <n v="33.25"/>
    <n v="105.86"/>
    <n v="33.615200000000002"/>
    <m/>
    <n v="284.44"/>
    <m/>
    <n v="5.3"/>
    <n v="328.62"/>
    <n v="365.94"/>
    <n v="126.63"/>
    <n v="32.61"/>
    <n v="14.87"/>
    <n v="94.61"/>
    <n v="32.5"/>
    <n v="54.33"/>
    <n v="15.43"/>
    <n v="66.540000000000006"/>
    <n v="93.95"/>
  </r>
  <r>
    <x v="601"/>
    <n v="3979.87"/>
    <n v="289.26"/>
    <n v="7.53"/>
    <n v="94.91"/>
    <n v="62.12"/>
    <n v="24.9"/>
    <m/>
    <n v="51.192999999999998"/>
    <n v="5.56"/>
    <n v="118.6"/>
    <n v="335.38"/>
    <n v="13.99"/>
    <n v="5.8"/>
    <n v="9.81"/>
    <n v="103.9791"/>
    <n v="79.75"/>
    <n v="10.1"/>
    <n v="6.19"/>
    <n v="96.9"/>
    <n v="179.48"/>
    <n v="258.52"/>
    <n v="154.46"/>
    <n v="50.07"/>
    <n v="36.880000000000003"/>
    <n v="105.18"/>
    <n v="34.1402"/>
    <m/>
    <n v="288.99"/>
    <m/>
    <n v="5.24"/>
    <n v="330.07"/>
    <n v="368.48"/>
    <n v="127.91"/>
    <n v="32.4"/>
    <n v="15.25"/>
    <n v="95.62"/>
    <n v="33.36"/>
    <n v="55.34"/>
    <n v="15.47"/>
    <n v="68.099999999999994"/>
    <n v="93.41"/>
  </r>
  <r>
    <x v="602"/>
    <n v="4006.18"/>
    <n v="299.68"/>
    <n v="7.79"/>
    <n v="96.5"/>
    <n v="62.32"/>
    <n v="25.25"/>
    <m/>
    <n v="52.24"/>
    <n v="5.59"/>
    <n v="119.17"/>
    <n v="340.1"/>
    <n v="14.387"/>
    <n v="6.24"/>
    <n v="10.27"/>
    <n v="105.4636"/>
    <n v="81.17"/>
    <n v="10.6"/>
    <n v="6.33"/>
    <n v="99.67"/>
    <n v="188.19"/>
    <n v="264.45999999999998"/>
    <n v="157.37"/>
    <n v="51.5"/>
    <n v="37.549999999999997"/>
    <n v="110.28"/>
    <n v="34.4664"/>
    <m/>
    <n v="292.11"/>
    <m/>
    <n v="5.39"/>
    <n v="335.85"/>
    <n v="372.25"/>
    <n v="129.63"/>
    <n v="32.58"/>
    <n v="14.77"/>
    <n v="97.06"/>
    <n v="33.18"/>
    <n v="57.93"/>
    <n v="15.42"/>
    <n v="69.260000000000005"/>
    <n v="94.13"/>
  </r>
  <r>
    <x v="603"/>
    <n v="4067.36"/>
    <n v="304.42"/>
    <n v="8.01"/>
    <n v="97.61"/>
    <n v="62.5"/>
    <n v="25.79"/>
    <m/>
    <n v="52.905999999999999"/>
    <n v="5.72"/>
    <n v="120.58"/>
    <n v="342.58"/>
    <n v="14.505000000000001"/>
    <n v="6.33"/>
    <n v="10.39"/>
    <n v="104.9659"/>
    <n v="81.680000000000007"/>
    <n v="11.01"/>
    <n v="6.41"/>
    <n v="100.82"/>
    <n v="195.21"/>
    <n v="266.64999999999998"/>
    <n v="163.43"/>
    <n v="52.68"/>
    <n v="38.74"/>
    <n v="111.34"/>
    <n v="34.958799999999997"/>
    <m/>
    <n v="293.48"/>
    <m/>
    <n v="5.92"/>
    <n v="338.42"/>
    <n v="374.03"/>
    <n v="130.19999999999999"/>
    <n v="32.75"/>
    <n v="15.15"/>
    <n v="97.66"/>
    <n v="33.729999999999997"/>
    <n v="58.84"/>
    <n v="15.54"/>
    <n v="70.099999999999994"/>
    <n v="93.2"/>
  </r>
  <r>
    <x v="604"/>
    <n v="4110.41"/>
    <n v="292.13"/>
    <n v="7.48"/>
    <n v="95.33"/>
    <n v="60.47"/>
    <n v="24.98"/>
    <m/>
    <n v="50.365000000000002"/>
    <n v="5.64"/>
    <n v="116.39"/>
    <n v="328.39"/>
    <n v="13.131"/>
    <n v="5.87"/>
    <n v="10.42"/>
    <n v="101.1536"/>
    <n v="78.489999999999995"/>
    <n v="10.41"/>
    <n v="5.84"/>
    <n v="94.37"/>
    <n v="187.43"/>
    <n v="251.99"/>
    <n v="153.84"/>
    <n v="50"/>
    <n v="38.76"/>
    <n v="101.96"/>
    <n v="34.0212"/>
    <m/>
    <n v="280.67"/>
    <m/>
    <n v="5.59"/>
    <n v="325.44"/>
    <n v="363.3"/>
    <n v="125.08"/>
    <n v="32.31"/>
    <n v="15.3"/>
    <n v="94.02"/>
    <n v="32.57"/>
    <n v="56.68"/>
    <n v="14.74"/>
    <n v="68.260000000000005"/>
    <n v="92.46"/>
  </r>
  <r>
    <x v="605"/>
    <n v="3932.69"/>
    <n v="302.61"/>
    <n v="7.63"/>
    <n v="97.67"/>
    <n v="60.79"/>
    <n v="25.36"/>
    <m/>
    <n v="51.075000000000003"/>
    <n v="5.71"/>
    <n v="116.12"/>
    <n v="327.26"/>
    <n v="13.128"/>
    <n v="5.9"/>
    <n v="10.48"/>
    <n v="100.9512"/>
    <n v="78.14"/>
    <n v="10.78"/>
    <n v="6.17"/>
    <n v="95.36"/>
    <n v="197.98"/>
    <n v="252.22"/>
    <n v="155.31"/>
    <n v="50.14"/>
    <n v="40.1"/>
    <n v="102.45"/>
    <n v="34.4298"/>
    <m/>
    <n v="284.86"/>
    <m/>
    <n v="5.79"/>
    <n v="325.85000000000002"/>
    <n v="360.9"/>
    <n v="121.08"/>
    <n v="32.19"/>
    <n v="15.52"/>
    <n v="93.7"/>
    <n v="32.76"/>
    <n v="56.2"/>
    <n v="14.66"/>
    <n v="68.8"/>
    <n v="94.14"/>
  </r>
  <r>
    <x v="606"/>
    <n v="3946.01"/>
    <n v="303.75"/>
    <n v="8.01"/>
    <n v="94.83"/>
    <n v="59.53"/>
    <n v="25.37"/>
    <m/>
    <n v="50.014000000000003"/>
    <n v="5.0999999999999996"/>
    <n v="117.87"/>
    <n v="331.62"/>
    <n v="12.929"/>
    <n v="5.99"/>
    <n v="9.9499999999999993"/>
    <n v="100.7319"/>
    <n v="78.23"/>
    <n v="11.25"/>
    <n v="6.41"/>
    <n v="94.7"/>
    <n v="196.49"/>
    <n v="245.38"/>
    <n v="152.37"/>
    <n v="49.64"/>
    <n v="39.69"/>
    <n v="103.96"/>
    <n v="34.213000000000001"/>
    <m/>
    <n v="287.67"/>
    <m/>
    <n v="5.76"/>
    <n v="316.95999999999998"/>
    <n v="358.77"/>
    <n v="116.22"/>
    <n v="31.58"/>
    <n v="13.62"/>
    <n v="94.04"/>
    <n v="32.15"/>
    <n v="55.35"/>
    <n v="14.89"/>
    <n v="68.2"/>
    <n v="94.85"/>
  </r>
  <r>
    <x v="607"/>
    <n v="3901.35"/>
    <n v="303.35000000000002"/>
    <n v="7.78"/>
    <n v="93.21"/>
    <n v="59.54"/>
    <n v="25.31"/>
    <m/>
    <n v="50.25"/>
    <n v="5.05"/>
    <n v="117.08"/>
    <n v="326.20999999999998"/>
    <n v="13.198"/>
    <n v="5.74"/>
    <n v="9.8000000000000007"/>
    <n v="98.91"/>
    <n v="76.11"/>
    <n v="10.25"/>
    <n v="6.05"/>
    <n v="92.18"/>
    <n v="184.67"/>
    <n v="244.74"/>
    <n v="150.69999999999999"/>
    <n v="48.52"/>
    <n v="39.26"/>
    <n v="100.34"/>
    <n v="33.871400000000001"/>
    <m/>
    <n v="289.70999999999998"/>
    <m/>
    <n v="5.49"/>
    <n v="315.13"/>
    <n v="354.5"/>
    <n v="113.67"/>
    <n v="31.75"/>
    <n v="13.41"/>
    <n v="95.56"/>
    <n v="32.17"/>
    <n v="55.17"/>
    <n v="14.72"/>
    <n v="67.64"/>
    <n v="97.12"/>
  </r>
  <r>
    <x v="608"/>
    <n v="3873.33"/>
    <n v="309.07"/>
    <n v="7.86"/>
    <n v="93.2"/>
    <n v="59.99"/>
    <n v="25.62"/>
    <m/>
    <n v="50.183999999999997"/>
    <n v="5.08"/>
    <n v="118.16"/>
    <n v="328.66"/>
    <n v="13.382"/>
    <n v="5.7"/>
    <n v="9.7899999999999991"/>
    <n v="101.6597"/>
    <n v="76.89"/>
    <n v="10.26"/>
    <n v="6.08"/>
    <n v="95.15"/>
    <n v="187.7"/>
    <n v="244.52"/>
    <n v="154.47999999999999"/>
    <n v="49.51"/>
    <n v="37.94"/>
    <n v="99.7"/>
    <n v="34.103400000000001"/>
    <m/>
    <n v="285.14"/>
    <m/>
    <n v="5.39"/>
    <n v="314.02999999999997"/>
    <n v="362.69"/>
    <n v="112.8"/>
    <n v="31.78"/>
    <n v="12.97"/>
    <n v="95.92"/>
    <n v="31.57"/>
    <n v="56.31"/>
    <n v="14.93"/>
    <n v="68.760000000000005"/>
    <n v="98.94"/>
  </r>
  <r>
    <x v="609"/>
    <n v="3899.89"/>
    <n v="308.73"/>
    <n v="7.62"/>
    <n v="92.44"/>
    <n v="59.9"/>
    <n v="24.91"/>
    <m/>
    <n v="49.305999999999997"/>
    <n v="5.05"/>
    <n v="115.83"/>
    <n v="323.26"/>
    <n v="13.176"/>
    <n v="5.44"/>
    <n v="9.69"/>
    <n v="100.5294"/>
    <n v="74.98"/>
    <n v="9.94"/>
    <n v="5.89"/>
    <n v="90.94"/>
    <n v="182.74"/>
    <n v="242.45"/>
    <n v="156.9"/>
    <n v="47.68"/>
    <n v="35.75"/>
    <n v="97.26"/>
    <n v="33.992600000000003"/>
    <m/>
    <n v="286.94"/>
    <m/>
    <n v="5.27"/>
    <n v="313.27"/>
    <n v="355.59"/>
    <n v="110.93"/>
    <n v="31.61"/>
    <n v="12.8"/>
    <n v="96.01"/>
    <n v="31.1"/>
    <n v="55.11"/>
    <n v="13.09"/>
    <n v="67.67"/>
    <n v="98.49"/>
  </r>
  <r>
    <x v="610"/>
    <n v="3855.93"/>
    <n v="300.8"/>
    <n v="7.69"/>
    <n v="90.95"/>
    <n v="59.4"/>
    <n v="24.44"/>
    <m/>
    <n v="48.213999999999999"/>
    <n v="4.92"/>
    <n v="112.49"/>
    <n v="320.70999999999998"/>
    <n v="13.260999999999999"/>
    <n v="5.37"/>
    <n v="9.5399999999999991"/>
    <n v="98.117199999999997"/>
    <n v="73.010000000000005"/>
    <n v="9.92"/>
    <n v="5.69"/>
    <n v="88.77"/>
    <n v="178.72"/>
    <n v="238.95"/>
    <n v="153.72"/>
    <n v="46.12"/>
    <n v="35.1"/>
    <n v="95.39"/>
    <n v="33.305599999999998"/>
    <m/>
    <n v="280.39999999999998"/>
    <m/>
    <n v="5.2"/>
    <n v="304.5"/>
    <n v="349.81"/>
    <n v="108.55"/>
    <n v="31.74"/>
    <n v="12.46"/>
    <n v="96.42"/>
    <n v="31.16"/>
    <n v="53.22"/>
    <n v="13.05"/>
    <n v="67.150000000000006"/>
    <n v="100.79"/>
  </r>
  <r>
    <x v="611"/>
    <n v="3789.93"/>
    <n v="288.58999999999997"/>
    <n v="7.37"/>
    <n v="90.57"/>
    <n v="59.26"/>
    <n v="24.06"/>
    <m/>
    <n v="47.761000000000003"/>
    <n v="4.3099999999999996"/>
    <n v="111.21"/>
    <n v="312.92"/>
    <n v="12.561"/>
    <n v="5.0599999999999996"/>
    <n v="9.3000000000000007"/>
    <n v="97.973799999999997"/>
    <n v="72.2"/>
    <n v="9.65"/>
    <n v="5.36"/>
    <n v="85.4"/>
    <n v="171.79"/>
    <n v="240.98"/>
    <n v="152.74"/>
    <n v="45.11"/>
    <n v="33.33"/>
    <n v="92.45"/>
    <n v="31.769600000000001"/>
    <m/>
    <n v="286.33999999999997"/>
    <m/>
    <n v="4.97"/>
    <n v="298.36"/>
    <n v="346.13"/>
    <n v="108.54"/>
    <n v="31.73"/>
    <n v="12.2"/>
    <n v="95.79"/>
    <n v="30.37"/>
    <n v="55.35"/>
    <n v="12.77"/>
    <n v="68.2"/>
    <n v="96.63"/>
  </r>
  <r>
    <x v="612"/>
    <n v="3757.99"/>
    <n v="275.33"/>
    <n v="7.4"/>
    <n v="85.75"/>
    <n v="58.6"/>
    <n v="23.37"/>
    <m/>
    <n v="46.868000000000002"/>
    <n v="4.12"/>
    <n v="109.14"/>
    <n v="301.97000000000003"/>
    <n v="12.516"/>
    <n v="4.92"/>
    <n v="8.56"/>
    <n v="96.076099999999997"/>
    <n v="70.66"/>
    <n v="9.44"/>
    <n v="5.31"/>
    <n v="83.5"/>
    <n v="172.13"/>
    <n v="237.92"/>
    <n v="150.43"/>
    <n v="43.89"/>
    <n v="33.56"/>
    <n v="89.34"/>
    <n v="31.150400000000001"/>
    <m/>
    <n v="283.45"/>
    <m/>
    <n v="4.7699999999999996"/>
    <n v="293.58"/>
    <n v="334.22"/>
    <n v="108.6"/>
    <n v="31.18"/>
    <n v="11.87"/>
    <n v="91.79"/>
    <n v="29.74"/>
    <n v="52.16"/>
    <n v="12.31"/>
    <n v="67.959999999999994"/>
    <n v="86.14"/>
  </r>
  <r>
    <x v="613"/>
    <n v="3693.23"/>
    <n v="276.01"/>
    <n v="7.53"/>
    <n v="83.98"/>
    <n v="57.87"/>
    <n v="22.47"/>
    <m/>
    <n v="46.225999999999999"/>
    <n v="4.2300000000000004"/>
    <n v="106.79"/>
    <n v="294.62"/>
    <n v="12.228"/>
    <n v="4.78"/>
    <n v="8.4"/>
    <n v="94.296400000000006"/>
    <n v="69.03"/>
    <n v="9.24"/>
    <n v="5.08"/>
    <n v="83.16"/>
    <n v="165.11"/>
    <n v="237.45"/>
    <n v="150.77000000000001"/>
    <n v="43.66"/>
    <n v="33.85"/>
    <n v="89.14"/>
    <n v="30.639800000000001"/>
    <m/>
    <n v="276.77999999999997"/>
    <m/>
    <n v="4.79"/>
    <n v="290.11"/>
    <n v="332.24"/>
    <n v="104.16"/>
    <n v="30.82"/>
    <n v="12.09"/>
    <n v="90.17"/>
    <n v="29.77"/>
    <n v="51.22"/>
    <n v="11.99"/>
    <n v="67.69"/>
    <n v="89.98"/>
  </r>
  <r>
    <x v="614"/>
    <n v="3655.04"/>
    <n v="282.94"/>
    <n v="7.63"/>
    <n v="85.74"/>
    <n v="56.38"/>
    <n v="22.02"/>
    <m/>
    <n v="46.475000000000001"/>
    <n v="4.1900000000000004"/>
    <n v="105.85"/>
    <n v="291.38"/>
    <n v="12.413"/>
    <n v="4.9000000000000004"/>
    <n v="8.65"/>
    <n v="92.179400000000001"/>
    <n v="68.53"/>
    <n v="9.61"/>
    <n v="5.08"/>
    <n v="81.95"/>
    <n v="169.86"/>
    <n v="236.41"/>
    <n v="151.76"/>
    <n v="43.93"/>
    <n v="33.79"/>
    <n v="89.5"/>
    <n v="30.78"/>
    <m/>
    <n v="284.74"/>
    <m/>
    <n v="4.84"/>
    <n v="286.48"/>
    <n v="335.68"/>
    <n v="102.28"/>
    <n v="30.88"/>
    <n v="12.41"/>
    <n v="87.02"/>
    <n v="29.76"/>
    <n v="52.38"/>
    <n v="11.91"/>
    <n v="68.2"/>
    <n v="90.53"/>
  </r>
  <r>
    <x v="615"/>
    <n v="3647.29"/>
    <n v="287.81"/>
    <n v="7.94"/>
    <n v="88.86"/>
    <n v="56.98"/>
    <n v="22.3"/>
    <m/>
    <n v="46.595999999999997"/>
    <n v="4.38"/>
    <n v="107.99"/>
    <n v="300.79000000000002"/>
    <n v="12.736000000000001"/>
    <n v="5.25"/>
    <n v="9.41"/>
    <n v="93.174700000000001"/>
    <n v="70.180000000000007"/>
    <n v="10.01"/>
    <n v="5.25"/>
    <n v="86.01"/>
    <n v="173.84"/>
    <n v="241.07"/>
    <n v="149.84"/>
    <n v="45.02"/>
    <n v="35.08"/>
    <n v="92.88"/>
    <n v="31.332000000000001"/>
    <m/>
    <n v="292.41000000000003"/>
    <m/>
    <n v="5.07"/>
    <n v="290.18"/>
    <n v="345.9"/>
    <n v="103.93"/>
    <n v="31.52"/>
    <n v="12.75"/>
    <n v="87.35"/>
    <n v="32.4"/>
    <n v="53.87"/>
    <n v="12.18"/>
    <n v="68.790000000000006"/>
    <n v="90.98"/>
  </r>
  <r>
    <x v="616"/>
    <n v="3719.04"/>
    <n v="268.20999999999998"/>
    <n v="8.08"/>
    <n v="88.68"/>
    <n v="56.57"/>
    <n v="21.38"/>
    <m/>
    <n v="45.012999999999998"/>
    <n v="4.16"/>
    <n v="106.16"/>
    <n v="296.11"/>
    <n v="12.22"/>
    <n v="5.13"/>
    <n v="9.35"/>
    <n v="91.766099999999994"/>
    <n v="67.790000000000006"/>
    <n v="9.77"/>
    <n v="4.84"/>
    <n v="84.46"/>
    <n v="170.34"/>
    <n v="237.5"/>
    <n v="142.47999999999999"/>
    <n v="43.3"/>
    <n v="32.31"/>
    <n v="86.84"/>
    <n v="30.867000000000001"/>
    <m/>
    <n v="292.8"/>
    <m/>
    <n v="4.78"/>
    <n v="286.77"/>
    <n v="341"/>
    <n v="101.19"/>
    <n v="31.52"/>
    <n v="12.7"/>
    <n v="86.09"/>
    <n v="31.98"/>
    <n v="55.18"/>
    <n v="11.47"/>
    <n v="69.19"/>
    <n v="89.3"/>
  </r>
  <r>
    <x v="617"/>
    <n v="3640.47"/>
    <n v="265.25"/>
    <n v="8.1300000000000008"/>
    <n v="87.31"/>
    <n v="56.02"/>
    <n v="21"/>
    <m/>
    <n v="44.401000000000003"/>
    <n v="4.07"/>
    <n v="104.5"/>
    <n v="293.05"/>
    <n v="12.138999999999999"/>
    <n v="4.99"/>
    <n v="9.42"/>
    <n v="91.5047"/>
    <n v="67.510000000000005"/>
    <n v="10.1"/>
    <n v="4.88"/>
    <n v="83.7"/>
    <n v="169.96"/>
    <n v="232.9"/>
    <n v="138.19999999999999"/>
    <n v="43"/>
    <n v="32.909999999999997"/>
    <n v="86.3"/>
    <n v="30.055199999999999"/>
    <m/>
    <n v="289.54000000000002"/>
    <m/>
    <n v="5.07"/>
    <n v="284.33999999999997"/>
    <n v="333.89"/>
    <n v="101.6"/>
    <n v="31.53"/>
    <n v="12.83"/>
    <n v="83.01"/>
    <n v="31.47"/>
    <n v="55.06"/>
    <n v="11.2"/>
    <n v="70.17"/>
    <n v="92.12"/>
  </r>
  <r>
    <x v="618"/>
    <n v="3585.62"/>
    <n v="242.4"/>
    <n v="8.24"/>
    <n v="91.92"/>
    <n v="56.65"/>
    <n v="21.47"/>
    <m/>
    <n v="45.677999999999997"/>
    <n v="4.3099999999999996"/>
    <n v="107.73"/>
    <n v="299.14999999999998"/>
    <n v="12.512"/>
    <n v="4.9400000000000004"/>
    <n v="9.99"/>
    <n v="94.608500000000006"/>
    <n v="70.28"/>
    <n v="10.1"/>
    <n v="5.13"/>
    <n v="86.49"/>
    <n v="172.51"/>
    <n v="240.74"/>
    <n v="142.44999999999999"/>
    <n v="43.97"/>
    <n v="31.89"/>
    <n v="89"/>
    <n v="30.094000000000001"/>
    <m/>
    <n v="297.43"/>
    <m/>
    <n v="5.26"/>
    <n v="290.48"/>
    <n v="344.05"/>
    <n v="104.36"/>
    <n v="32.28"/>
    <n v="13.14"/>
    <n v="85.03"/>
    <n v="32.590000000000003"/>
    <n v="57"/>
    <n v="11.47"/>
    <n v="72.11"/>
    <n v="96.79"/>
  </r>
  <r>
    <x v="619"/>
    <n v="3678.43"/>
    <n v="249.44"/>
    <n v="8.4600000000000009"/>
    <n v="95.27"/>
    <n v="56.78"/>
    <n v="22.94"/>
    <m/>
    <n v="47.985999999999997"/>
    <n v="4.62"/>
    <n v="112.77"/>
    <n v="314.87"/>
    <n v="13.167"/>
    <n v="5.17"/>
    <n v="10.23"/>
    <n v="97.999099999999999"/>
    <n v="73.48"/>
    <n v="10.82"/>
    <n v="5.4"/>
    <n v="93.52"/>
    <n v="183.81"/>
    <n v="248.88"/>
    <n v="146.1"/>
    <n v="47.39"/>
    <n v="36.299999999999997"/>
    <n v="94.63"/>
    <n v="30.722999999999999"/>
    <m/>
    <n v="300.64"/>
    <m/>
    <n v="5.88"/>
    <n v="301.27"/>
    <n v="360.29"/>
    <n v="105.99"/>
    <n v="32.75"/>
    <n v="12.75"/>
    <n v="87"/>
    <n v="33.869999999999997"/>
    <n v="59.25"/>
    <n v="12.36"/>
    <n v="74.12"/>
    <n v="102.44"/>
  </r>
  <r>
    <x v="620"/>
    <n v="3790.93"/>
    <n v="240.81"/>
    <n v="8.42"/>
    <n v="99.12"/>
    <n v="56.24"/>
    <n v="22.89"/>
    <m/>
    <n v="48.48"/>
    <n v="4.6100000000000003"/>
    <n v="110.39"/>
    <n v="309"/>
    <n v="13.209"/>
    <n v="4.87"/>
    <n v="11.4"/>
    <n v="96.556899999999999"/>
    <n v="72.94"/>
    <n v="10.76"/>
    <n v="5.28"/>
    <n v="92.04"/>
    <n v="185.35"/>
    <n v="249.2"/>
    <n v="146.4"/>
    <n v="47.29"/>
    <n v="36.130000000000003"/>
    <n v="91.4"/>
    <n v="30.395600000000002"/>
    <m/>
    <n v="302.02"/>
    <m/>
    <n v="5.71"/>
    <n v="304.2"/>
    <n v="355.77"/>
    <n v="105.44"/>
    <n v="32.58"/>
    <n v="12.74"/>
    <n v="86.97"/>
    <n v="33.97"/>
    <n v="58.74"/>
    <n v="12.51"/>
    <n v="73.73"/>
    <n v="103.41"/>
  </r>
  <r>
    <x v="621"/>
    <n v="3783.28"/>
    <n v="238.13"/>
    <n v="8.4700000000000006"/>
    <n v="102.06"/>
    <n v="55.03"/>
    <n v="22.65"/>
    <m/>
    <n v="47.95"/>
    <n v="4.62"/>
    <n v="108.14"/>
    <n v="304.67"/>
    <n v="13.13"/>
    <n v="4.75"/>
    <n v="11.9"/>
    <n v="95.966399999999993"/>
    <n v="71.67"/>
    <n v="11.17"/>
    <n v="5.29"/>
    <n v="91.61"/>
    <n v="188.91"/>
    <n v="246.79"/>
    <n v="145.43"/>
    <n v="47.04"/>
    <n v="36.76"/>
    <n v="92.25"/>
    <n v="30.139800000000001"/>
    <m/>
    <n v="298.63"/>
    <m/>
    <n v="5.64"/>
    <n v="299.23"/>
    <n v="355.47"/>
    <n v="101.92"/>
    <n v="32.549999999999997"/>
    <n v="12.47"/>
    <n v="85.47"/>
    <n v="33.700000000000003"/>
    <n v="57.17"/>
    <n v="12.36"/>
    <n v="73.209999999999994"/>
    <n v="110.96"/>
  </r>
  <r>
    <x v="622"/>
    <n v="3744.52"/>
    <n v="223.07"/>
    <n v="8.15"/>
    <n v="101.03"/>
    <n v="54.51"/>
    <n v="21.97"/>
    <m/>
    <n v="46.048000000000002"/>
    <n v="4.3600000000000003"/>
    <n v="105.98"/>
    <n v="301.08"/>
    <n v="12.076000000000001"/>
    <n v="4.3499999999999996"/>
    <n v="11.81"/>
    <n v="94.7941"/>
    <n v="69.430000000000007"/>
    <n v="10.8"/>
    <n v="5.01"/>
    <n v="86.38"/>
    <n v="175.1"/>
    <n v="234.24"/>
    <n v="140.09"/>
    <n v="44.9"/>
    <n v="33.950000000000003"/>
    <n v="88.01"/>
    <n v="29.574999999999999"/>
    <m/>
    <n v="295.23"/>
    <m/>
    <n v="5.28"/>
    <n v="294.97000000000003"/>
    <n v="356.15"/>
    <n v="100.36"/>
    <n v="32.19"/>
    <n v="12.25"/>
    <n v="84.65"/>
    <n v="32.380000000000003"/>
    <n v="57.3"/>
    <n v="12.2"/>
    <n v="72.73"/>
    <n v="115.66"/>
  </r>
  <r>
    <x v="623"/>
    <n v="3639.66"/>
    <n v="222.96"/>
    <n v="8.06"/>
    <n v="98.84"/>
    <n v="54.39"/>
    <n v="21.68"/>
    <m/>
    <n v="43.77"/>
    <n v="4.3"/>
    <n v="104.99"/>
    <n v="300.54000000000002"/>
    <n v="11.67"/>
    <n v="4.05"/>
    <n v="11.39"/>
    <n v="95.232699999999994"/>
    <n v="69.459999999999994"/>
    <n v="10.52"/>
    <n v="4.97"/>
    <n v="85.5"/>
    <n v="159.05000000000001"/>
    <n v="229.25"/>
    <n v="140.41999999999999"/>
    <n v="44.99"/>
    <n v="31.48"/>
    <n v="85.97"/>
    <n v="29.5166"/>
    <m/>
    <n v="294.54000000000002"/>
    <m/>
    <n v="5.07"/>
    <n v="291.77999999999997"/>
    <n v="359.68"/>
    <n v="98.9"/>
    <n v="31.69"/>
    <n v="12.29"/>
    <n v="84"/>
    <n v="33.020000000000003"/>
    <n v="57.46"/>
    <n v="11.36"/>
    <n v="73.95"/>
    <n v="120.6"/>
  </r>
  <r>
    <x v="624"/>
    <n v="3612.39"/>
    <n v="216.5"/>
    <n v="8.0399999999999991"/>
    <n v="98"/>
    <n v="54.48"/>
    <n v="21.8"/>
    <m/>
    <n v="43.076000000000001"/>
    <n v="4.1900000000000004"/>
    <n v="101.96"/>
    <n v="294.20999999999998"/>
    <n v="11.586"/>
    <n v="3.98"/>
    <n v="11.13"/>
    <n v="94.431399999999996"/>
    <n v="69.25"/>
    <n v="10.44"/>
    <n v="5"/>
    <n v="83.44"/>
    <n v="153.53"/>
    <n v="225.41"/>
    <n v="138.97999999999999"/>
    <n v="44.14"/>
    <n v="32.33"/>
    <n v="82.13"/>
    <n v="29.821200000000001"/>
    <m/>
    <n v="295.16000000000003"/>
    <m/>
    <n v="4.8899999999999997"/>
    <n v="286.05"/>
    <n v="363.33"/>
    <n v="100.63"/>
    <n v="31.62"/>
    <n v="12.52"/>
    <n v="85.62"/>
    <n v="33.67"/>
    <n v="56.16"/>
    <n v="11.56"/>
    <n v="74.94"/>
    <n v="119.82"/>
  </r>
  <r>
    <x v="625"/>
    <n v="3588.84"/>
    <n v="217.24"/>
    <n v="8.07"/>
    <n v="98.43"/>
    <n v="55.14"/>
    <n v="21.44"/>
    <m/>
    <n v="43.057000000000002"/>
    <n v="4"/>
    <n v="103.61"/>
    <n v="295.31"/>
    <n v="11.5"/>
    <n v="3.85"/>
    <n v="11.2"/>
    <n v="92.424000000000007"/>
    <n v="68.52"/>
    <n v="10.66"/>
    <n v="5.08"/>
    <n v="85.54"/>
    <n v="158.53"/>
    <n v="225.75"/>
    <n v="138.34"/>
    <n v="44.38"/>
    <n v="32.35"/>
    <n v="83.18"/>
    <n v="30.450800000000001"/>
    <m/>
    <n v="290.13"/>
    <m/>
    <n v="5.05"/>
    <n v="283.38"/>
    <n v="361.21"/>
    <n v="100.43"/>
    <n v="31.81"/>
    <n v="12.4"/>
    <n v="85.67"/>
    <n v="34.020000000000003"/>
    <n v="55.45"/>
    <n v="11.54"/>
    <n v="74.55"/>
    <n v="119.32"/>
  </r>
  <r>
    <x v="626"/>
    <n v="3577.03"/>
    <n v="221.72"/>
    <n v="8.08"/>
    <n v="101.87"/>
    <n v="55.87"/>
    <n v="21.68"/>
    <m/>
    <n v="43.796999999999997"/>
    <n v="4.1100000000000003"/>
    <n v="109.37"/>
    <n v="307.07"/>
    <n v="11.96"/>
    <n v="3.82"/>
    <n v="11.78"/>
    <n v="94.1952"/>
    <n v="69.41"/>
    <n v="10.63"/>
    <n v="5.09"/>
    <n v="86.31"/>
    <n v="156.25"/>
    <n v="234.24"/>
    <n v="142.99"/>
    <n v="45.52"/>
    <n v="32.5"/>
    <n v="82.65"/>
    <n v="31.1648"/>
    <m/>
    <n v="296.54000000000002"/>
    <m/>
    <n v="5.18"/>
    <n v="293.95999999999998"/>
    <n v="367.17"/>
    <n v="102.52"/>
    <n v="31.57"/>
    <n v="12.93"/>
    <n v="87.23"/>
    <n v="33.96"/>
    <n v="56.43"/>
    <n v="11.77"/>
    <n v="75.489999999999995"/>
    <n v="115.25"/>
  </r>
  <r>
    <x v="627"/>
    <n v="3669.91"/>
    <n v="204.99"/>
    <n v="7.53"/>
    <n v="99.19"/>
    <n v="54.98"/>
    <n v="21.42"/>
    <m/>
    <n v="42.71"/>
    <n v="3.95"/>
    <n v="111.19"/>
    <n v="299.99"/>
    <n v="11.227"/>
    <n v="3.52"/>
    <n v="11.22"/>
    <n v="92.8626"/>
    <n v="67.540000000000006"/>
    <n v="9.89"/>
    <n v="4.8099999999999996"/>
    <n v="84.12"/>
    <n v="152.38"/>
    <n v="228.56"/>
    <n v="138.38"/>
    <n v="44.32"/>
    <n v="28.71"/>
    <n v="81.790000000000006"/>
    <n v="30.168199999999999"/>
    <m/>
    <n v="293.20999999999998"/>
    <m/>
    <n v="4.87"/>
    <n v="288.69"/>
    <n v="357.14"/>
    <n v="99.53"/>
    <n v="31.17"/>
    <n v="12.55"/>
    <n v="85.26"/>
    <n v="32.86"/>
    <n v="53.71"/>
    <n v="11.67"/>
    <n v="75.709999999999994"/>
    <n v="115.07"/>
  </r>
  <r>
    <x v="628"/>
    <n v="3583.07"/>
    <n v="219.35"/>
    <n v="7.94"/>
    <n v="100.62"/>
    <n v="55.69"/>
    <n v="22.03"/>
    <m/>
    <n v="43.536999999999999"/>
    <n v="4.22"/>
    <n v="115.86"/>
    <n v="306.70999999999998"/>
    <n v="11.888"/>
    <n v="3.71"/>
    <n v="11.58"/>
    <n v="95.527900000000002"/>
    <n v="69.790000000000006"/>
    <n v="10.210000000000001"/>
    <n v="5.07"/>
    <n v="88.23"/>
    <n v="167.54"/>
    <n v="237.53"/>
    <n v="142.41"/>
    <n v="45.18"/>
    <n v="30.7"/>
    <n v="86.72"/>
    <n v="30.839600000000001"/>
    <m/>
    <n v="297.02"/>
    <m/>
    <n v="5.14"/>
    <n v="295.04000000000002"/>
    <n v="362.59"/>
    <n v="105.23"/>
    <n v="31.28"/>
    <n v="13.06"/>
    <n v="85.57"/>
    <n v="33.770000000000003"/>
    <n v="55.18"/>
    <n v="11.83"/>
    <n v="75.42"/>
    <n v="116.36"/>
  </r>
  <r>
    <x v="629"/>
    <n v="3677.95"/>
    <n v="220.19"/>
    <n v="8.16"/>
    <n v="100.8"/>
    <n v="56.44"/>
    <n v="22.56"/>
    <m/>
    <n v="43.482999999999997"/>
    <n v="4.3499999999999996"/>
    <n v="118.84"/>
    <n v="313.85000000000002"/>
    <n v="11.967000000000001"/>
    <n v="3.79"/>
    <n v="11.37"/>
    <n v="97.661799999999999"/>
    <n v="70.27"/>
    <n v="10.44"/>
    <n v="5.25"/>
    <n v="90.12"/>
    <n v="173.17"/>
    <n v="238.5"/>
    <n v="143.75"/>
    <n v="46.44"/>
    <n v="31.64"/>
    <n v="88.04"/>
    <n v="30.879799999999999"/>
    <m/>
    <n v="300.17"/>
    <m/>
    <n v="5.08"/>
    <n v="300.38"/>
    <n v="371.31"/>
    <n v="105.85"/>
    <n v="31.34"/>
    <n v="12.92"/>
    <n v="86.31"/>
    <n v="34.1"/>
    <n v="54.71"/>
    <n v="12.03"/>
    <n v="76.31"/>
    <n v="113.79"/>
  </r>
  <r>
    <x v="630"/>
    <n v="3719.98"/>
    <n v="222.04"/>
    <n v="7.91"/>
    <n v="103.79"/>
    <n v="55.96"/>
    <n v="22.2"/>
    <m/>
    <n v="43.53"/>
    <n v="4.1900000000000004"/>
    <n v="116.51"/>
    <n v="311.76"/>
    <n v="12.051"/>
    <n v="3.52"/>
    <n v="11.87"/>
    <n v="96.278499999999994"/>
    <n v="67.83"/>
    <n v="10.11"/>
    <n v="4.99"/>
    <n v="87.74"/>
    <n v="171.04"/>
    <n v="236.48"/>
    <n v="143.86000000000001"/>
    <n v="45.77"/>
    <n v="31.5"/>
    <n v="88.75"/>
    <n v="30.5442"/>
    <m/>
    <n v="292.02"/>
    <m/>
    <n v="5.01"/>
    <n v="297.76"/>
    <n v="371.32"/>
    <n v="102.01"/>
    <n v="30.92"/>
    <n v="12.65"/>
    <n v="86.47"/>
    <n v="33.520000000000003"/>
    <n v="53.74"/>
    <n v="12.13"/>
    <n v="77.02"/>
    <n v="106.9"/>
  </r>
  <r>
    <x v="631"/>
    <n v="3695.16"/>
    <n v="207.28"/>
    <n v="8.0399999999999991"/>
    <n v="103.93"/>
    <n v="55.08"/>
    <n v="21.52"/>
    <m/>
    <n v="43.03"/>
    <n v="4.21"/>
    <n v="116.13"/>
    <n v="310.81"/>
    <n v="12.194000000000001"/>
    <n v="3.47"/>
    <n v="12.12"/>
    <n v="95.325400000000002"/>
    <n v="67.77"/>
    <n v="9.83"/>
    <n v="5.01"/>
    <n v="84.04"/>
    <n v="174.04"/>
    <n v="236.15"/>
    <n v="143.38999999999999"/>
    <n v="44.91"/>
    <n v="30.73"/>
    <n v="87.74"/>
    <n v="30.724"/>
    <m/>
    <n v="290.16000000000003"/>
    <m/>
    <n v="5.07"/>
    <n v="296.27999999999997"/>
    <n v="365.52"/>
    <n v="102.46"/>
    <n v="30.88"/>
    <n v="12.76"/>
    <n v="85.03"/>
    <n v="32.92"/>
    <n v="53.33"/>
    <n v="11.77"/>
    <n v="76.48"/>
    <n v="112.53"/>
  </r>
  <r>
    <x v="632"/>
    <n v="3665.78"/>
    <n v="214.44"/>
    <n v="8.2899999999999991"/>
    <n v="105.86"/>
    <n v="55.96"/>
    <n v="21.75"/>
    <m/>
    <n v="44.972999999999999"/>
    <n v="4.24"/>
    <n v="122.23"/>
    <n v="325.10000000000002"/>
    <n v="12.465999999999999"/>
    <n v="3.52"/>
    <n v="12.59"/>
    <n v="97.012299999999996"/>
    <n v="69.31"/>
    <n v="10.14"/>
    <n v="5.15"/>
    <n v="85.43"/>
    <n v="177.1"/>
    <n v="242.12"/>
    <n v="147.27000000000001"/>
    <n v="46.34"/>
    <n v="31.92"/>
    <n v="88.7"/>
    <n v="30.996400000000001"/>
    <m/>
    <n v="300"/>
    <m/>
    <n v="5.13"/>
    <n v="302.37"/>
    <n v="383.06"/>
    <n v="103.08"/>
    <n v="31.43"/>
    <n v="13.404999999999999"/>
    <n v="86.51"/>
    <n v="33.479999999999997"/>
    <n v="55.56"/>
    <n v="12.19"/>
    <n v="78.11"/>
    <n v="112.9"/>
  </r>
  <r>
    <x v="633"/>
    <n v="3752.75"/>
    <n v="211.25"/>
    <n v="8.27"/>
    <n v="106.6"/>
    <n v="57.57"/>
    <n v="21.49"/>
    <m/>
    <n v="45.652000000000001"/>
    <n v="4.25"/>
    <n v="122.38"/>
    <n v="328.7"/>
    <n v="12.599"/>
    <n v="3.45"/>
    <n v="12.81"/>
    <n v="93.495199999999997"/>
    <n v="69.819999999999993"/>
    <n v="10.210000000000001"/>
    <n v="5.17"/>
    <n v="86.27"/>
    <n v="174.77"/>
    <n v="247.25"/>
    <n v="149.44999999999999"/>
    <n v="46.26"/>
    <n v="31.34"/>
    <n v="94.66"/>
    <n v="30.916799999999999"/>
    <m/>
    <n v="310.5"/>
    <m/>
    <n v="5.0599999999999996"/>
    <n v="305.60000000000002"/>
    <n v="385.89"/>
    <n v="103.37"/>
    <n v="31.32"/>
    <n v="14"/>
    <n v="87.19"/>
    <n v="34.01"/>
    <n v="54.09"/>
    <n v="12.48"/>
    <n v="77.5"/>
    <n v="112.21"/>
  </r>
  <r>
    <x v="634"/>
    <n v="3797.34"/>
    <n v="222.41499999999999"/>
    <n v="8.66"/>
    <n v="105.88"/>
    <n v="58.95"/>
    <n v="21.99"/>
    <m/>
    <n v="46.006999999999998"/>
    <n v="4.63"/>
    <n v="122.7"/>
    <n v="332.4"/>
    <n v="13.260999999999999"/>
    <n v="3.56"/>
    <n v="12.93"/>
    <n v="94.962800000000001"/>
    <n v="71.959999999999994"/>
    <n v="10.83"/>
    <n v="5.66"/>
    <n v="91.55"/>
    <n v="181.82"/>
    <n v="250.66"/>
    <n v="152.34"/>
    <n v="47.27"/>
    <n v="34.49"/>
    <n v="97.05"/>
    <n v="31.680399999999999"/>
    <m/>
    <n v="309.20999999999998"/>
    <m/>
    <n v="5.4"/>
    <n v="311.41000000000003"/>
    <n v="391.63"/>
    <n v="108.33"/>
    <n v="31.39"/>
    <n v="14.5"/>
    <n v="88.5"/>
    <n v="34.64"/>
    <n v="55.05"/>
    <n v="12.83"/>
    <n v="77.900000000000006"/>
    <n v="113.67"/>
  </r>
  <r>
    <x v="635"/>
    <n v="3859.11"/>
    <n v="224.64"/>
    <n v="8.57"/>
    <n v="107.14"/>
    <n v="59.39"/>
    <n v="21.9"/>
    <m/>
    <n v="46.118000000000002"/>
    <n v="4.6900000000000004"/>
    <n v="124.11"/>
    <n v="335.69"/>
    <n v="12.896000000000001"/>
    <n v="3.62"/>
    <n v="13.82"/>
    <n v="95.755600000000001"/>
    <n v="72.650000000000006"/>
    <n v="11.08"/>
    <n v="5.54"/>
    <n v="92.74"/>
    <n v="169.45"/>
    <n v="231.32"/>
    <n v="149.35"/>
    <n v="48.24"/>
    <n v="34.44"/>
    <n v="84.42"/>
    <n v="29.520600000000002"/>
    <m/>
    <n v="311.18"/>
    <m/>
    <n v="5.53"/>
    <n v="319.51"/>
    <n v="391.18"/>
    <n v="109.87"/>
    <n v="31.6"/>
    <n v="14.28"/>
    <n v="89.58"/>
    <n v="35"/>
    <n v="56.91"/>
    <n v="12.82"/>
    <n v="78.84"/>
    <n v="114.56"/>
  </r>
  <r>
    <x v="636"/>
    <n v="3830.6"/>
    <n v="225.09"/>
    <n v="8.6"/>
    <n v="107.55"/>
    <n v="59.53"/>
    <n v="21.98"/>
    <m/>
    <n v="45.54"/>
    <n v="4.79"/>
    <n v="124.6"/>
    <n v="337.18"/>
    <n v="13.176"/>
    <n v="3.64"/>
    <n v="13.17"/>
    <n v="96.295400000000001"/>
    <n v="70.27"/>
    <n v="11.16"/>
    <n v="5.35"/>
    <n v="93.45"/>
    <n v="169.11"/>
    <n v="226.75"/>
    <n v="144.80000000000001"/>
    <n v="48.73"/>
    <n v="34.5"/>
    <n v="81.739999999999995"/>
    <n v="29.338799999999999"/>
    <m/>
    <n v="287.89"/>
    <m/>
    <n v="5.47"/>
    <n v="319.37"/>
    <n v="394.59"/>
    <n v="111.01"/>
    <n v="31.56"/>
    <n v="13.79"/>
    <n v="89.54"/>
    <n v="30.78"/>
    <n v="54.75"/>
    <n v="13"/>
    <n v="78.44"/>
    <n v="120.3"/>
  </r>
  <r>
    <x v="637"/>
    <n v="3807.3"/>
    <n v="228.52"/>
    <n v="8.64"/>
    <n v="110.7"/>
    <n v="60.76"/>
    <n v="22.98"/>
    <m/>
    <n v="47.29"/>
    <n v="5.13"/>
    <n v="126.08"/>
    <n v="341.82"/>
    <n v="13.834"/>
    <n v="3.69"/>
    <n v="12.74"/>
    <n v="98.707599999999999"/>
    <n v="70.75"/>
    <n v="11.5"/>
    <n v="5.45"/>
    <n v="93.18"/>
    <n v="159.69"/>
    <n v="235.87"/>
    <n v="155.74"/>
    <n v="49.38"/>
    <n v="34.479999999999997"/>
    <n v="83.36"/>
    <n v="30.1"/>
    <m/>
    <n v="313.89"/>
    <m/>
    <n v="5.69"/>
    <n v="329.47"/>
    <n v="396.85"/>
    <n v="112.98"/>
    <n v="31.22"/>
    <n v="14.19"/>
    <n v="92.53"/>
    <n v="31.2"/>
    <n v="52.83"/>
    <n v="13.26"/>
    <n v="78.72"/>
    <n v="120.95"/>
  </r>
  <r>
    <x v="638"/>
    <n v="3901.06"/>
    <n v="227.54"/>
    <n v="8.7899999999999991"/>
    <n v="110.81"/>
    <n v="59.85"/>
    <n v="22.97"/>
    <m/>
    <n v="47.012"/>
    <n v="5.09"/>
    <n v="125.88"/>
    <n v="344.51"/>
    <n v="13.497"/>
    <n v="3.73"/>
    <n v="13.23"/>
    <n v="97.180999999999997"/>
    <n v="70.94"/>
    <n v="11.68"/>
    <n v="5.44"/>
    <n v="91.14"/>
    <n v="160.30000000000001"/>
    <n v="232.13"/>
    <n v="153.34"/>
    <n v="48.63"/>
    <n v="34.97"/>
    <n v="80.58"/>
    <n v="29.9666"/>
    <m/>
    <n v="312"/>
    <m/>
    <n v="5.89"/>
    <n v="328.18"/>
    <n v="395.82"/>
    <n v="110.75"/>
    <n v="30.98"/>
    <n v="13.87"/>
    <n v="91.85"/>
    <n v="30.26"/>
    <n v="53.35"/>
    <n v="13.37"/>
    <n v="78.89"/>
    <n v="121.09"/>
  </r>
  <r>
    <x v="639"/>
    <n v="3871.98"/>
    <n v="227.82"/>
    <n v="8.65"/>
    <n v="111.91"/>
    <n v="59.64"/>
    <n v="22.87"/>
    <m/>
    <n v="46.79"/>
    <n v="5.2"/>
    <n v="128.15"/>
    <n v="348.58"/>
    <n v="13.542999999999999"/>
    <n v="3.76"/>
    <n v="13.66"/>
    <n v="96.556899999999999"/>
    <n v="72.78"/>
    <n v="11.92"/>
    <n v="5.73"/>
    <n v="92.94"/>
    <n v="159.5"/>
    <n v="228.17"/>
    <n v="150.65"/>
    <n v="49.47"/>
    <n v="33.479999999999997"/>
    <n v="80.17"/>
    <n v="29.554400000000001"/>
    <m/>
    <n v="314.2"/>
    <m/>
    <n v="5.61"/>
    <n v="333.19"/>
    <n v="388.71"/>
    <n v="108.55"/>
    <n v="31.29"/>
    <n v="13.98"/>
    <n v="91.72"/>
    <n v="30.33"/>
    <n v="54.97"/>
    <n v="13.4"/>
    <n v="78.709999999999994"/>
    <n v="115.88"/>
  </r>
  <r>
    <x v="640"/>
    <n v="3856.1"/>
    <n v="214.98"/>
    <n v="8.2200000000000006"/>
    <n v="109.61"/>
    <n v="58.81"/>
    <n v="22.87"/>
    <m/>
    <n v="45.603000000000002"/>
    <n v="4.8899999999999997"/>
    <n v="126.97"/>
    <n v="349.79"/>
    <n v="13.218999999999999"/>
    <n v="3.44"/>
    <n v="13.85"/>
    <n v="95.409800000000004"/>
    <n v="69.849999999999994"/>
    <n v="11.4"/>
    <n v="5.12"/>
    <n v="92.35"/>
    <n v="147.75"/>
    <n v="220.1"/>
    <n v="145.03"/>
    <n v="49.84"/>
    <n v="31.52"/>
    <n v="75"/>
    <n v="28.159600000000001"/>
    <m/>
    <n v="310.01"/>
    <m/>
    <n v="5.33"/>
    <n v="319.82"/>
    <n v="385.95"/>
    <n v="106.74"/>
    <n v="31.06"/>
    <n v="13.53"/>
    <n v="89.38"/>
    <n v="30.02"/>
    <n v="52.78"/>
    <n v="13.06"/>
    <n v="77.540000000000006"/>
    <n v="113"/>
  </r>
  <r>
    <x v="641"/>
    <n v="3759.69"/>
    <n v="215.31"/>
    <n v="8.08"/>
    <n v="111.1"/>
    <n v="58.78"/>
    <n v="23.23"/>
    <m/>
    <n v="44.411999999999999"/>
    <n v="4.9400000000000004"/>
    <n v="127.2"/>
    <n v="348.87"/>
    <n v="13.420999999999999"/>
    <n v="3.38"/>
    <n v="13.53"/>
    <n v="96.9786"/>
    <n v="68.84"/>
    <n v="12.33"/>
    <n v="5.36"/>
    <n v="88.03"/>
    <n v="150.47"/>
    <n v="214.25"/>
    <n v="138.88"/>
    <n v="48.48"/>
    <n v="32.24"/>
    <n v="71.72"/>
    <n v="27.837399999999999"/>
    <m/>
    <n v="311.3"/>
    <m/>
    <n v="5.16"/>
    <n v="309.17"/>
    <n v="393.63"/>
    <n v="108.01"/>
    <n v="30.96"/>
    <n v="13.98"/>
    <n v="88.34"/>
    <n v="30.31"/>
    <n v="53.02"/>
    <n v="13.26"/>
    <n v="74.03"/>
    <n v="114.8"/>
  </r>
  <r>
    <x v="642"/>
    <n v="3719.89"/>
    <n v="207.47"/>
    <n v="7.93"/>
    <n v="112.31"/>
    <n v="59.26"/>
    <n v="22.85"/>
    <m/>
    <n v="46.53"/>
    <n v="5.18"/>
    <n v="130.68"/>
    <n v="357.91"/>
    <n v="14.156000000000001"/>
    <n v="3.25"/>
    <n v="13.99"/>
    <n v="99.542599999999993"/>
    <n v="70.760000000000005"/>
    <n v="12.28"/>
    <n v="5.18"/>
    <n v="90.04"/>
    <n v="132.31"/>
    <n v="221.39"/>
    <n v="138.38"/>
    <n v="51.33"/>
    <n v="31.99"/>
    <n v="71.05"/>
    <n v="27.9514"/>
    <m/>
    <n v="308.82"/>
    <m/>
    <n v="5.16"/>
    <n v="318.37"/>
    <n v="395.09"/>
    <n v="107.62"/>
    <n v="31.91"/>
    <n v="14.06"/>
    <n v="89.98"/>
    <n v="31.54"/>
    <n v="58.34"/>
    <n v="13.51"/>
    <n v="74.02"/>
    <n v="118.01"/>
  </r>
  <r>
    <x v="643"/>
    <n v="3770.55"/>
    <n v="197.08"/>
    <n v="7.02"/>
    <n v="113.64"/>
    <n v="59.49"/>
    <n v="23.83"/>
    <m/>
    <n v="47.521999999999998"/>
    <n v="5.09"/>
    <n v="131.37"/>
    <n v="362.56"/>
    <n v="14.301"/>
    <n v="3.09"/>
    <n v="13.85"/>
    <n v="100.2933"/>
    <n v="71.17"/>
    <n v="12.03"/>
    <n v="5.18"/>
    <n v="92.18"/>
    <n v="129.1"/>
    <n v="227.87"/>
    <n v="138.91999999999999"/>
    <n v="52.54"/>
    <n v="31.32"/>
    <n v="73.44"/>
    <n v="27.927399999999999"/>
    <m/>
    <n v="303.23"/>
    <m/>
    <n v="5.27"/>
    <n v="325.13"/>
    <n v="398.77"/>
    <n v="108.93"/>
    <n v="31.77"/>
    <n v="15.05"/>
    <n v="90.9"/>
    <n v="31.21"/>
    <n v="58.46"/>
    <n v="13.7"/>
    <n v="74.19"/>
    <n v="114.41"/>
  </r>
  <r>
    <x v="644"/>
    <n v="3806.8"/>
    <n v="191.3"/>
    <n v="7.21"/>
    <n v="114"/>
    <n v="59.6"/>
    <n v="24.12"/>
    <m/>
    <n v="48.210999999999999"/>
    <n v="5.1100000000000003"/>
    <n v="131.44999999999999"/>
    <n v="364.02"/>
    <n v="14.602"/>
    <n v="3.07"/>
    <n v="13.66"/>
    <n v="100.68129999999999"/>
    <n v="71.349999999999994"/>
    <n v="9.74"/>
    <n v="5.0999999999999996"/>
    <n v="92.95"/>
    <n v="129.16"/>
    <n v="228.87"/>
    <n v="139.5"/>
    <n v="52.66"/>
    <n v="31.85"/>
    <n v="73.27"/>
    <n v="27.7928"/>
    <m/>
    <n v="306.5"/>
    <m/>
    <n v="4.96"/>
    <n v="325.75"/>
    <n v="404.57"/>
    <n v="109.75"/>
    <n v="32.49"/>
    <n v="15.33"/>
    <n v="92.5"/>
    <n v="31.55"/>
    <n v="59.52"/>
    <n v="13.72"/>
    <n v="75.31"/>
    <n v="115.15"/>
  </r>
  <r>
    <x v="645"/>
    <n v="3828.11"/>
    <n v="177.59"/>
    <n v="6.98"/>
    <n v="108.9"/>
    <n v="58.77"/>
    <n v="23.55"/>
    <m/>
    <n v="46.947000000000003"/>
    <n v="4.74"/>
    <n v="129.74"/>
    <n v="362"/>
    <n v="13.776"/>
    <n v="2.35"/>
    <n v="13.07"/>
    <n v="98.673900000000003"/>
    <n v="70.099999999999994"/>
    <n v="8.4"/>
    <n v="4.9800000000000004"/>
    <n v="89.99"/>
    <n v="126.26"/>
    <n v="224.51"/>
    <n v="134.87"/>
    <n v="50.5"/>
    <n v="28.07"/>
    <n v="71.400000000000006"/>
    <n v="27.516400000000001"/>
    <m/>
    <n v="309.33999999999997"/>
    <m/>
    <n v="4.6100000000000003"/>
    <n v="315.64"/>
    <n v="397.09"/>
    <n v="108.79"/>
    <n v="32.340000000000003"/>
    <n v="14.51"/>
    <n v="90.97"/>
    <n v="31.18"/>
    <n v="58.35"/>
    <n v="13.31"/>
    <n v="74.88"/>
    <n v="113.78"/>
  </r>
  <r>
    <x v="646"/>
    <n v="3748.57"/>
    <n v="190.72"/>
    <n v="7.64"/>
    <n v="110.5"/>
    <n v="60.88"/>
    <n v="24.59"/>
    <m/>
    <n v="50.656999999999996"/>
    <n v="5.31"/>
    <n v="135.08000000000001"/>
    <n v="378.31"/>
    <n v="15.75"/>
    <n v="2.65"/>
    <n v="13.3"/>
    <n v="106.0287"/>
    <n v="77.22"/>
    <n v="9.27"/>
    <n v="5.34"/>
    <n v="103.52"/>
    <n v="145.38"/>
    <n v="242.98"/>
    <n v="146.87"/>
    <n v="56.38"/>
    <n v="32.96"/>
    <n v="78.44"/>
    <n v="29.418399999999998"/>
    <m/>
    <n v="311.02999999999997"/>
    <m/>
    <n v="5.56"/>
    <n v="337.27"/>
    <n v="407.61"/>
    <n v="118.34"/>
    <n v="33.33"/>
    <n v="15.43"/>
    <n v="93.25"/>
    <n v="31.52"/>
    <n v="60.81"/>
    <n v="14.18"/>
    <n v="75.61"/>
    <n v="117.31"/>
  </r>
  <r>
    <x v="647"/>
    <n v="3956.37"/>
    <n v="195.97"/>
    <n v="8.41"/>
    <n v="113.95"/>
    <n v="61.32"/>
    <n v="24.09"/>
    <m/>
    <n v="51.808999999999997"/>
    <n v="5.63"/>
    <n v="135.30000000000001"/>
    <n v="385.17"/>
    <n v="16.327000000000002"/>
    <n v="2.95"/>
    <n v="13.91"/>
    <n v="106.0371"/>
    <n v="78.83"/>
    <n v="10.47"/>
    <n v="5.95"/>
    <n v="108.77"/>
    <n v="159.41"/>
    <n v="247.11"/>
    <n v="149.69999999999999"/>
    <n v="57.08"/>
    <n v="34.9"/>
    <n v="83.71"/>
    <n v="30.126999999999999"/>
    <m/>
    <n v="303.26"/>
    <m/>
    <n v="5.83"/>
    <n v="339.29"/>
    <n v="406.03"/>
    <n v="116.13"/>
    <n v="33.56"/>
    <n v="14.65"/>
    <n v="94.47"/>
    <n v="29.45"/>
    <n v="64.709999999999994"/>
    <n v="14.5"/>
    <n v="75.319999999999993"/>
    <n v="118.54"/>
  </r>
  <r>
    <x v="648"/>
    <n v="3992.93"/>
    <n v="190.95"/>
    <n v="8.1"/>
    <n v="113.37"/>
    <n v="60.73"/>
    <n v="22.95"/>
    <m/>
    <n v="51.322000000000003"/>
    <n v="5.16"/>
    <n v="133.91"/>
    <n v="382.36"/>
    <n v="16.295000000000002"/>
    <n v="2.83"/>
    <n v="14.41"/>
    <n v="104.65389999999999"/>
    <n v="75.22"/>
    <n v="9.56"/>
    <n v="5.86"/>
    <n v="101.41"/>
    <n v="157.84"/>
    <n v="241.55"/>
    <n v="148.28"/>
    <n v="53.62"/>
    <n v="34.380000000000003"/>
    <n v="82.5"/>
    <n v="30.2624"/>
    <m/>
    <n v="306.02999999999997"/>
    <m/>
    <n v="5.99"/>
    <n v="339.37"/>
    <n v="406.94"/>
    <n v="112.5"/>
    <n v="33.64"/>
    <n v="15.75"/>
    <n v="93.93"/>
    <n v="30.08"/>
    <n v="64.239999999999995"/>
    <n v="14.06"/>
    <n v="75.28"/>
    <n v="122.19"/>
  </r>
  <r>
    <x v="649"/>
    <n v="3957.25"/>
    <n v="194.42"/>
    <n v="8.34"/>
    <n v="114.13"/>
    <n v="60.63"/>
    <n v="22.7"/>
    <m/>
    <n v="52.442"/>
    <n v="5.22"/>
    <n v="132.94"/>
    <n v="382.88"/>
    <n v="16.666"/>
    <n v="2.89"/>
    <n v="14.25"/>
    <n v="105.2611"/>
    <n v="75.56"/>
    <n v="10.15"/>
    <n v="5.85"/>
    <n v="97.61"/>
    <n v="163.49"/>
    <n v="241.97"/>
    <n v="150.04"/>
    <n v="54.17"/>
    <n v="35.15"/>
    <n v="85.11"/>
    <n v="30.4694"/>
    <m/>
    <n v="305.27999999999997"/>
    <m/>
    <n v="5.65"/>
    <n v="343.51"/>
    <n v="406.97"/>
    <n v="112.75"/>
    <n v="33.74"/>
    <n v="15.89"/>
    <n v="94.67"/>
    <n v="28.76"/>
    <n v="65.28"/>
    <n v="14.3"/>
    <n v="76.91"/>
    <n v="124.66"/>
  </r>
  <r>
    <x v="650"/>
    <n v="3991.73"/>
    <n v="186.92"/>
    <n v="8.06"/>
    <n v="112.91"/>
    <n v="60.52"/>
    <n v="22.83"/>
    <m/>
    <n v="51.173000000000002"/>
    <n v="4.6849999999999996"/>
    <n v="133.12"/>
    <n v="382.33"/>
    <n v="15.91"/>
    <n v="2.9"/>
    <n v="13.63"/>
    <n v="105.32859999999999"/>
    <n v="75.66"/>
    <n v="9.32"/>
    <n v="5.53"/>
    <n v="94.04"/>
    <n v="154.15"/>
    <n v="241.73"/>
    <n v="148.79"/>
    <n v="53.14"/>
    <n v="33.32"/>
    <n v="82.5"/>
    <n v="30.530999999999999"/>
    <m/>
    <n v="305.44"/>
    <m/>
    <n v="5.25"/>
    <n v="342.76"/>
    <n v="406.4"/>
    <n v="113.65"/>
    <n v="33.659999999999997"/>
    <n v="15.23"/>
    <n v="94.71"/>
    <n v="29.08"/>
    <n v="64.510000000000005"/>
    <n v="13.9"/>
    <n v="77.8"/>
    <n v="123.53"/>
  </r>
  <r>
    <x v="651"/>
    <n v="3958.79"/>
    <n v="183.17"/>
    <n v="7.62"/>
    <n v="113.06"/>
    <n v="60.71"/>
    <n v="22.46"/>
    <m/>
    <n v="51.210999999999999"/>
    <n v="4.5199999999999996"/>
    <n v="132.54"/>
    <n v="379.78"/>
    <n v="15.677"/>
    <n v="2.78"/>
    <n v="13.18"/>
    <n v="104.8057"/>
    <n v="74.48"/>
    <n v="9.4700000000000006"/>
    <n v="5.38"/>
    <n v="90.51"/>
    <n v="147.69"/>
    <n v="241.68"/>
    <n v="150.72"/>
    <n v="51.94"/>
    <n v="32.07"/>
    <n v="79.45"/>
    <n v="29.8766"/>
    <m/>
    <n v="309.89999999999998"/>
    <m/>
    <n v="4.91"/>
    <n v="341.27"/>
    <n v="412.99"/>
    <n v="112.31"/>
    <n v="33.409999999999997"/>
    <n v="15.3"/>
    <n v="95.16"/>
    <n v="27.84"/>
    <n v="64.930000000000007"/>
    <n v="13.91"/>
    <n v="77"/>
    <n v="126.28"/>
  </r>
  <r>
    <x v="652"/>
    <n v="3946.56"/>
    <n v="180.19"/>
    <n v="7.39"/>
    <n v="112.08"/>
    <n v="61.14"/>
    <n v="22.91"/>
    <m/>
    <n v="51.515999999999998"/>
    <n v="4.5999999999999996"/>
    <n v="133.84"/>
    <n v="379.2"/>
    <n v="15.409000000000001"/>
    <n v="2.87"/>
    <n v="13.1"/>
    <n v="106.307"/>
    <n v="75.3"/>
    <n v="9.19"/>
    <n v="5.18"/>
    <n v="91.68"/>
    <n v="146.19999999999999"/>
    <n v="241.22"/>
    <n v="151.29"/>
    <n v="51.84"/>
    <n v="30.34"/>
    <n v="76.989999999999995"/>
    <n v="30.049600000000002"/>
    <m/>
    <n v="314.63"/>
    <m/>
    <n v="4.92"/>
    <n v="343.69"/>
    <n v="414.26"/>
    <n v="114.56"/>
    <n v="33.19"/>
    <n v="15.59"/>
    <n v="96.28"/>
    <n v="28.69"/>
    <n v="65.19"/>
    <n v="13.99"/>
    <n v="78.38"/>
    <n v="128.55000000000001"/>
  </r>
  <r>
    <x v="653"/>
    <n v="3965.34"/>
    <n v="167.87"/>
    <n v="7.19"/>
    <n v="110.97"/>
    <n v="62.08"/>
    <n v="22.88"/>
    <m/>
    <n v="51.744"/>
    <n v="4.32"/>
    <n v="133.05000000000001"/>
    <n v="380.21"/>
    <n v="15.317"/>
    <n v="2.93"/>
    <n v="12.87"/>
    <n v="103.1694"/>
    <n v="75.260000000000005"/>
    <n v="8.85"/>
    <n v="4.87"/>
    <n v="89.85"/>
    <n v="141.13999999999999"/>
    <n v="242.05"/>
    <n v="148.01"/>
    <n v="51.33"/>
    <n v="28.42"/>
    <n v="74.12"/>
    <n v="29.887799999999999"/>
    <m/>
    <n v="316.2"/>
    <m/>
    <n v="4.8"/>
    <n v="338.25"/>
    <n v="411.7"/>
    <n v="114.95"/>
    <n v="33.01"/>
    <n v="15.56"/>
    <n v="96.9"/>
    <n v="28.04"/>
    <n v="64.28"/>
    <n v="13.95"/>
    <n v="78.81"/>
    <n v="126.82"/>
  </r>
  <r>
    <x v="654"/>
    <n v="3949.94"/>
    <n v="169.91"/>
    <n v="7.22"/>
    <n v="114.18"/>
    <n v="62.35"/>
    <n v="23.43"/>
    <m/>
    <n v="53.005000000000003"/>
    <n v="4.3600000000000003"/>
    <n v="135.04"/>
    <n v="383.87"/>
    <n v="16.038"/>
    <n v="2.69"/>
    <n v="13.16"/>
    <n v="104.1647"/>
    <n v="75.98"/>
    <n v="9.09"/>
    <n v="4.6399999999999997"/>
    <n v="87.8"/>
    <n v="143.36000000000001"/>
    <n v="245.03"/>
    <n v="150.18"/>
    <n v="51.85"/>
    <n v="28.94"/>
    <n v="75.25"/>
    <n v="30.117999999999999"/>
    <m/>
    <n v="321.48"/>
    <m/>
    <n v="4.8499999999999996"/>
    <n v="344.96"/>
    <n v="416.56"/>
    <n v="115.78"/>
    <n v="33.03"/>
    <n v="17.510000000000002"/>
    <n v="97.16"/>
    <n v="28.85"/>
    <n v="65.2"/>
    <n v="14.07"/>
    <n v="79.55"/>
    <n v="136.44999999999999"/>
  </r>
  <r>
    <x v="655"/>
    <n v="4003.58"/>
    <n v="183.2"/>
    <n v="7.37"/>
    <n v="113.61"/>
    <n v="62.63"/>
    <n v="24"/>
    <m/>
    <n v="53.363999999999997"/>
    <n v="4.4000000000000004"/>
    <n v="136.47999999999999"/>
    <n v="386.25"/>
    <n v="16.518999999999998"/>
    <n v="2.89"/>
    <n v="13.27"/>
    <n v="103.48990000000001"/>
    <n v="76.78"/>
    <n v="9.4600000000000009"/>
    <n v="4.66"/>
    <n v="88.52"/>
    <n v="146.44999999999999"/>
    <n v="247.58"/>
    <n v="151.07"/>
    <n v="52.08"/>
    <n v="29.71"/>
    <n v="78.260000000000005"/>
    <n v="30.176600000000001"/>
    <m/>
    <n v="316.16000000000003"/>
    <m/>
    <n v="4.9800000000000004"/>
    <n v="348.64"/>
    <n v="437.52"/>
    <n v="115.53"/>
    <n v="33.24"/>
    <n v="17.03"/>
    <n v="98.11"/>
    <n v="28.35"/>
    <n v="66.14"/>
    <n v="14.03"/>
    <n v="80.430000000000007"/>
    <n v="133.27000000000001"/>
  </r>
  <r>
    <x v="656"/>
    <n v="4027.26"/>
    <n v="182.86"/>
    <n v="7.28"/>
    <n v="113.21"/>
    <n v="62.69"/>
    <n v="24.08"/>
    <m/>
    <n v="52.991"/>
    <n v="4.18"/>
    <n v="136.74"/>
    <n v="388.86"/>
    <n v="16.27"/>
    <n v="2.87"/>
    <n v="13.89"/>
    <n v="104.2659"/>
    <n v="77.28"/>
    <n v="9.39"/>
    <n v="4.5999999999999996"/>
    <n v="90"/>
    <n v="144.72"/>
    <n v="247.49"/>
    <n v="148.11000000000001"/>
    <n v="51.85"/>
    <n v="29.53"/>
    <n v="78.73"/>
    <n v="30.303999999999998"/>
    <m/>
    <n v="312.98"/>
    <m/>
    <n v="4.91"/>
    <n v="351.29"/>
    <n v="441.47"/>
    <n v="116.39"/>
    <n v="33.28"/>
    <n v="16.97"/>
    <n v="98.25"/>
    <n v="28.84"/>
    <n v="65.73"/>
    <n v="14.08"/>
    <n v="80.709999999999994"/>
    <n v="129.82"/>
  </r>
  <r>
    <x v="657"/>
    <n v="4026.12"/>
    <n v="182.92"/>
    <n v="7.16"/>
    <n v="109.81"/>
    <n v="62.7"/>
    <n v="23.79"/>
    <m/>
    <n v="52.220999999999997"/>
    <n v="4.01"/>
    <n v="134.35"/>
    <n v="382.36"/>
    <n v="15.827"/>
    <n v="2.79"/>
    <n v="13.55"/>
    <n v="102.7055"/>
    <n v="75.09"/>
    <n v="9.19"/>
    <n v="4.45"/>
    <n v="88.1"/>
    <n v="141.07"/>
    <n v="241.76"/>
    <n v="144.22"/>
    <n v="50.55"/>
    <n v="28.64"/>
    <n v="76.73"/>
    <n v="30.551200000000001"/>
    <m/>
    <n v="315.3"/>
    <m/>
    <n v="4.9400000000000004"/>
    <n v="344.59"/>
    <n v="441.21"/>
    <n v="111.46"/>
    <n v="33.01"/>
    <n v="16.489999999999998"/>
    <n v="97.63"/>
    <n v="28.76"/>
    <n v="65.2"/>
    <n v="13.73"/>
    <n v="80.8"/>
    <n v="129.47999999999999"/>
  </r>
  <r>
    <x v="658"/>
    <n v="3963.94"/>
    <n v="180.83"/>
    <n v="7.08"/>
    <n v="110.54"/>
    <n v="62.48"/>
    <n v="24.23"/>
    <m/>
    <n v="52.139000000000003"/>
    <n v="3.96"/>
    <n v="136.56"/>
    <n v="383.71"/>
    <n v="15.638999999999999"/>
    <n v="2.81"/>
    <n v="14.34"/>
    <n v="103.54900000000001"/>
    <n v="76.459999999999994"/>
    <n v="9.18"/>
    <n v="4.5599999999999996"/>
    <n v="88.21"/>
    <n v="136.56"/>
    <n v="240.33"/>
    <n v="141.16999999999999"/>
    <n v="50.55"/>
    <n v="28.85"/>
    <n v="75.099999999999994"/>
    <n v="31.054400000000001"/>
    <m/>
    <n v="316.33"/>
    <m/>
    <n v="4.83"/>
    <n v="343.13"/>
    <n v="440.97"/>
    <n v="113.81"/>
    <n v="33.19"/>
    <n v="16.27"/>
    <n v="97.79"/>
    <n v="29.17"/>
    <n v="67.86"/>
    <n v="13.75"/>
    <n v="79.39"/>
    <n v="126.11"/>
  </r>
  <r>
    <x v="659"/>
    <n v="3957.63"/>
    <n v="194.7"/>
    <n v="7.5"/>
    <n v="111.34"/>
    <n v="63.61"/>
    <n v="24.33"/>
    <m/>
    <n v="55.103000000000002"/>
    <n v="4.1900000000000004"/>
    <n v="138.18"/>
    <n v="386.15"/>
    <n v="16.922999999999998"/>
    <n v="2.88"/>
    <n v="14.41"/>
    <n v="106.7287"/>
    <n v="79.599999999999994"/>
    <n v="9.59"/>
    <n v="4.83"/>
    <n v="91.53"/>
    <n v="142.9"/>
    <n v="255.14"/>
    <n v="148.03"/>
    <n v="51.92"/>
    <n v="32.04"/>
    <n v="79.42"/>
    <n v="32.539200000000001"/>
    <m/>
    <n v="316.39999999999998"/>
    <m/>
    <n v="5.16"/>
    <n v="356.4"/>
    <n v="441"/>
    <n v="117.79"/>
    <n v="33.6"/>
    <n v="16.77"/>
    <n v="99.67"/>
    <n v="30.11"/>
    <n v="68.64"/>
    <n v="13.9"/>
    <n v="79.88"/>
    <n v="127.51"/>
  </r>
  <r>
    <x v="660"/>
    <n v="4080.11"/>
    <n v="194.7"/>
    <n v="7.86"/>
    <n v="110.8"/>
    <n v="63.79"/>
    <n v="24.53"/>
    <m/>
    <n v="55.075000000000003"/>
    <n v="4.22"/>
    <n v="136.24"/>
    <n v="383.81"/>
    <n v="17.135000000000002"/>
    <n v="2.91"/>
    <n v="14.22"/>
    <n v="105.04179999999999"/>
    <n v="79.540000000000006"/>
    <n v="9.8699999999999992"/>
    <n v="4.74"/>
    <n v="85.04"/>
    <n v="154.04"/>
    <n v="254.69"/>
    <n v="148.31"/>
    <n v="52.55"/>
    <n v="31.48"/>
    <n v="79.45"/>
    <n v="32.516599999999997"/>
    <m/>
    <n v="320.76"/>
    <m/>
    <n v="4.96"/>
    <n v="360.8"/>
    <n v="441.81"/>
    <n v="117.1"/>
    <n v="34.229999999999997"/>
    <n v="16.63"/>
    <n v="102.46"/>
    <n v="30.81"/>
    <n v="69.180000000000007"/>
    <n v="14.08"/>
    <n v="79.11"/>
    <n v="127.82"/>
  </r>
  <r>
    <x v="661"/>
    <n v="4076.57"/>
    <n v="194.86"/>
    <n v="7.66"/>
    <n v="109.86"/>
    <n v="64.349999999999994"/>
    <n v="23.99"/>
    <m/>
    <n v="54.08"/>
    <n v="4.25"/>
    <n v="135.16"/>
    <n v="380.58"/>
    <n v="16.876000000000001"/>
    <n v="2.82"/>
    <n v="13.65"/>
    <n v="105.5057"/>
    <n v="79.25"/>
    <n v="9.99"/>
    <n v="4.7"/>
    <n v="85.16"/>
    <n v="149.74"/>
    <n v="255.02"/>
    <n v="147.81"/>
    <n v="52.25"/>
    <n v="31.36"/>
    <n v="80.31"/>
    <n v="32.0976"/>
    <m/>
    <n v="321.37"/>
    <m/>
    <n v="4.9400000000000004"/>
    <n v="360.06"/>
    <n v="445.61"/>
    <n v="116.94"/>
    <n v="34.119999999999997"/>
    <n v="17.27"/>
    <n v="104.3"/>
    <n v="30.76"/>
    <n v="69.819999999999993"/>
    <n v="13.86"/>
    <n v="80.5"/>
    <n v="126.77"/>
  </r>
  <r>
    <x v="662"/>
    <n v="4071.7"/>
    <n v="182.45"/>
    <n v="7.19"/>
    <n v="106.85"/>
    <n v="63.47"/>
    <n v="23.44"/>
    <m/>
    <n v="53.064"/>
    <n v="4.1500000000000004"/>
    <n v="131.37"/>
    <n v="371.54"/>
    <n v="16.61"/>
    <n v="2.78"/>
    <n v="13.4"/>
    <n v="102.7983"/>
    <n v="77.73"/>
    <n v="9.67"/>
    <n v="4.53"/>
    <n v="81.97"/>
    <n v="135.63"/>
    <n v="250.2"/>
    <n v="146.63"/>
    <n v="49.57"/>
    <n v="29.53"/>
    <n v="78.31"/>
    <n v="31.412199999999999"/>
    <m/>
    <n v="317.60000000000002"/>
    <m/>
    <n v="4.6500000000000004"/>
    <n v="356.09"/>
    <n v="436.89"/>
    <n v="114.26"/>
    <n v="33.51"/>
    <n v="16.98"/>
    <n v="103.48"/>
    <n v="30.22"/>
    <n v="69.459999999999994"/>
    <n v="13.38"/>
    <n v="78.8"/>
    <n v="128.72999999999999"/>
  </r>
  <r>
    <x v="663"/>
    <n v="3998.84"/>
    <n v="179.82"/>
    <n v="6.99"/>
    <n v="103.88"/>
    <n v="63.44"/>
    <n v="23.72"/>
    <m/>
    <n v="52.582000000000001"/>
    <n v="4"/>
    <n v="131.59"/>
    <n v="362.91"/>
    <n v="15.987"/>
    <n v="2.73"/>
    <n v="12.75"/>
    <n v="102.80670000000001"/>
    <n v="76.84"/>
    <n v="9.39"/>
    <n v="4.32"/>
    <n v="78.73"/>
    <n v="136.72999999999999"/>
    <n v="245.12"/>
    <n v="142.91"/>
    <n v="49.05"/>
    <n v="27.89"/>
    <n v="75.16"/>
    <n v="30.167999999999999"/>
    <m/>
    <n v="311.81"/>
    <m/>
    <n v="4.3499999999999996"/>
    <n v="347.53"/>
    <n v="438.25"/>
    <n v="114.6"/>
    <n v="33.619999999999997"/>
    <n v="16.46"/>
    <n v="101.63"/>
    <n v="29.86"/>
    <n v="70.34"/>
    <n v="13.28"/>
    <n v="77.849999999999994"/>
    <n v="129.79"/>
  </r>
  <r>
    <x v="664"/>
    <n v="3941.26"/>
    <n v="174.04"/>
    <n v="7.07"/>
    <n v="103.65"/>
    <n v="63.54"/>
    <n v="23.64"/>
    <m/>
    <n v="51.85"/>
    <n v="3.94"/>
    <n v="131.5"/>
    <n v="359.92"/>
    <n v="16.12"/>
    <n v="2.8"/>
    <n v="12.54"/>
    <n v="103.5068"/>
    <n v="76.34"/>
    <n v="9.26"/>
    <n v="4.3"/>
    <n v="77.64"/>
    <n v="137.41"/>
    <n v="244.37"/>
    <n v="140.94"/>
    <n v="47.35"/>
    <n v="27.94"/>
    <n v="75.72"/>
    <n v="30.1892"/>
    <m/>
    <n v="317.58"/>
    <m/>
    <n v="4.3499999999999996"/>
    <n v="347.42"/>
    <n v="440.65"/>
    <n v="116"/>
    <n v="33.909999999999997"/>
    <n v="16.82"/>
    <n v="101.88"/>
    <n v="29.56"/>
    <n v="69.849999999999994"/>
    <n v="13.1"/>
    <n v="77.27"/>
    <n v="130.75"/>
  </r>
  <r>
    <x v="665"/>
    <n v="3933.92"/>
    <n v="173.44"/>
    <n v="7.12"/>
    <n v="104.42"/>
    <n v="63.81"/>
    <n v="23.59"/>
    <m/>
    <n v="53.107999999999997"/>
    <n v="3.98"/>
    <n v="132.88"/>
    <n v="358.08"/>
    <n v="17.169"/>
    <n v="2.74"/>
    <n v="12.4"/>
    <n v="102.9417"/>
    <n v="76.12"/>
    <n v="9.52"/>
    <n v="4.4000000000000004"/>
    <n v="79.05"/>
    <n v="142.87"/>
    <n v="247.4"/>
    <n v="142.65"/>
    <n v="48.27"/>
    <n v="28.58"/>
    <n v="77.8"/>
    <n v="30.62"/>
    <m/>
    <n v="321.32"/>
    <m/>
    <n v="4.62"/>
    <n v="351.17"/>
    <n v="442.93"/>
    <n v="117.6"/>
    <n v="33.94"/>
    <n v="16.8"/>
    <n v="102.06"/>
    <n v="30.01"/>
    <n v="71.8"/>
    <n v="13.12"/>
    <n v="76.819999999999993"/>
    <n v="137.28"/>
  </r>
  <r>
    <x v="666"/>
    <n v="3963.51"/>
    <n v="179.05"/>
    <n v="7.11"/>
    <n v="103.54"/>
    <n v="63.14"/>
    <n v="23.86"/>
    <m/>
    <n v="54.472000000000001"/>
    <n v="4"/>
    <n v="132.16"/>
    <n v="359.14"/>
    <n v="17.001000000000001"/>
    <n v="2.68"/>
    <n v="11.95"/>
    <n v="102.3597"/>
    <n v="75.84"/>
    <n v="9.31"/>
    <n v="4.34"/>
    <n v="78.48"/>
    <n v="144.53"/>
    <n v="245.42"/>
    <n v="142.16"/>
    <n v="48"/>
    <n v="27.29"/>
    <n v="78.17"/>
    <n v="30.525200000000002"/>
    <m/>
    <n v="312.22000000000003"/>
    <m/>
    <n v="4.4800000000000004"/>
    <n v="348.83"/>
    <n v="434.81"/>
    <n v="116.32"/>
    <n v="34.049999999999997"/>
    <n v="16.38"/>
    <n v="102.09"/>
    <n v="29.73"/>
    <n v="72.489999999999995"/>
    <n v="13.18"/>
    <n v="75.73"/>
    <n v="133.80000000000001"/>
  </r>
  <r>
    <x v="667"/>
    <n v="3934.38"/>
    <n v="167.82"/>
    <n v="7.29"/>
    <n v="106.09"/>
    <n v="63.97"/>
    <n v="24.22"/>
    <m/>
    <n v="55.662999999999997"/>
    <n v="4.1500000000000004"/>
    <n v="134.21"/>
    <n v="363.18"/>
    <n v="17.535"/>
    <n v="2.69"/>
    <n v="12"/>
    <n v="102.191"/>
    <n v="76.5"/>
    <n v="9.58"/>
    <n v="4.45"/>
    <n v="82.47"/>
    <n v="150.88"/>
    <n v="252.51"/>
    <n v="144.49"/>
    <n v="48.33"/>
    <n v="25.61"/>
    <n v="79.73"/>
    <n v="31.224"/>
    <m/>
    <n v="314.19"/>
    <m/>
    <n v="4.47"/>
    <n v="358.17"/>
    <n v="437.05"/>
    <n v="118.03"/>
    <n v="33.76"/>
    <n v="17.41"/>
    <n v="102.6"/>
    <n v="30.32"/>
    <n v="71.13"/>
    <n v="13.46"/>
    <n v="75.41"/>
    <n v="133.62"/>
  </r>
  <r>
    <x v="668"/>
    <n v="3990.56"/>
    <n v="160.94999999999999"/>
    <n v="7.5"/>
    <n v="107.25"/>
    <n v="63.99"/>
    <n v="24.29"/>
    <m/>
    <n v="57.103999999999999"/>
    <n v="4.17"/>
    <n v="134.08000000000001"/>
    <n v="368.69"/>
    <n v="18.071999999999999"/>
    <n v="2.5299999999999998"/>
    <n v="12.39"/>
    <n v="103.54049999999999"/>
    <n v="79.86"/>
    <n v="9.35"/>
    <n v="4.43"/>
    <n v="83.44"/>
    <n v="150.58000000000001"/>
    <n v="256.92"/>
    <n v="145.47"/>
    <n v="49.94"/>
    <n v="24.96"/>
    <n v="80.959999999999994"/>
    <n v="30.9664"/>
    <m/>
    <n v="307.08999999999997"/>
    <m/>
    <n v="4.32"/>
    <n v="357.15"/>
    <n v="437.19"/>
    <n v="121.09"/>
    <n v="34.36"/>
    <n v="17.8"/>
    <n v="102.32"/>
    <n v="30.55"/>
    <n v="71.61"/>
    <n v="13.57"/>
    <n v="73.73"/>
    <n v="133.22"/>
  </r>
  <r>
    <x v="669"/>
    <n v="4019.65"/>
    <n v="156.80000000000001"/>
    <n v="7.35"/>
    <n v="106.46"/>
    <n v="63.99"/>
    <n v="24.35"/>
    <m/>
    <n v="57.444000000000003"/>
    <n v="4.12"/>
    <n v="133.41"/>
    <n v="360.38"/>
    <n v="17.673999999999999"/>
    <n v="2.39"/>
    <n v="12.76"/>
    <n v="103.38030000000001"/>
    <n v="79.41"/>
    <n v="9.09"/>
    <n v="4.7"/>
    <n v="80.599999999999994"/>
    <n v="149.19999999999999"/>
    <n v="257.22000000000003"/>
    <n v="143.21"/>
    <n v="49.35"/>
    <n v="24.54"/>
    <n v="79.319999999999993"/>
    <n v="30.765799999999999"/>
    <m/>
    <n v="312.08999999999997"/>
    <m/>
    <n v="4.2300000000000004"/>
    <n v="357.51"/>
    <n v="438.44"/>
    <n v="121.58"/>
    <n v="34.28"/>
    <n v="17.71"/>
    <n v="102.46"/>
    <n v="31.35"/>
    <n v="70.72"/>
    <n v="13.48"/>
    <n v="73.69"/>
    <n v="138.22999999999999"/>
  </r>
  <r>
    <x v="670"/>
    <n v="3995.32"/>
    <n v="157.66999999999999"/>
    <n v="7.01"/>
    <n v="105.44"/>
    <n v="63.11"/>
    <n v="24.33"/>
    <m/>
    <n v="55.8"/>
    <n v="4.03"/>
    <n v="130.1"/>
    <n v="349.83"/>
    <n v="16.952000000000002"/>
    <n v="2.29"/>
    <n v="12.9"/>
    <n v="100.8668"/>
    <n v="77.44"/>
    <n v="8.67"/>
    <n v="4.63"/>
    <n v="77.400000000000006"/>
    <n v="142.65"/>
    <n v="249.01"/>
    <n v="136.5"/>
    <n v="47.47"/>
    <n v="23.97"/>
    <n v="72.36"/>
    <n v="29.750599999999999"/>
    <m/>
    <n v="308.39999999999998"/>
    <m/>
    <n v="3.91"/>
    <n v="346.25"/>
    <n v="429.79"/>
    <n v="118.59"/>
    <n v="33.72"/>
    <n v="16.84"/>
    <n v="101.27"/>
    <n v="30.17"/>
    <n v="70.45"/>
    <n v="13.03"/>
    <n v="72.38"/>
    <n v="142.30000000000001"/>
  </r>
  <r>
    <x v="671"/>
    <n v="3895.75"/>
    <n v="150.22999999999999"/>
    <n v="6.9"/>
    <n v="104.7"/>
    <n v="62.75"/>
    <n v="24.07"/>
    <m/>
    <n v="55.591000000000001"/>
    <n v="4.07"/>
    <n v="129.29"/>
    <n v="346.35"/>
    <n v="16.571000000000002"/>
    <n v="2.2999999999999998"/>
    <n v="12.98"/>
    <n v="100.4282"/>
    <n v="75.8"/>
    <n v="8.61"/>
    <n v="4.6399999999999997"/>
    <n v="75.39"/>
    <n v="142.44999999999999"/>
    <n v="244.69"/>
    <n v="134.51"/>
    <n v="46.58"/>
    <n v="22.48"/>
    <n v="74.739999999999995"/>
    <n v="29.2422"/>
    <m/>
    <n v="304.8"/>
    <m/>
    <n v="3.86"/>
    <n v="345.84"/>
    <n v="431.09"/>
    <n v="112.24"/>
    <n v="34"/>
    <n v="16"/>
    <n v="100.28"/>
    <n v="29.8"/>
    <n v="69.430000000000007"/>
    <n v="12.12"/>
    <n v="73.78"/>
    <n v="142.1"/>
  </r>
  <r>
    <x v="672"/>
    <n v="3852.36"/>
    <n v="149.87"/>
    <n v="6.35"/>
    <n v="105.17"/>
    <n v="62.84"/>
    <n v="23.86"/>
    <m/>
    <n v="54.963000000000001"/>
    <n v="3.9"/>
    <n v="130.06"/>
    <n v="344.61"/>
    <n v="16.254000000000001"/>
    <n v="2.21"/>
    <n v="13.78"/>
    <n v="99.964299999999994"/>
    <n v="75.010000000000005"/>
    <n v="8.1999999999999993"/>
    <n v="4.43"/>
    <n v="73.48"/>
    <n v="138.1"/>
    <n v="240.45"/>
    <n v="132.37"/>
    <n v="46"/>
    <n v="22.03"/>
    <n v="73.260000000000005"/>
    <n v="28.299600000000002"/>
    <m/>
    <n v="291.58999999999997"/>
    <m/>
    <n v="3.7"/>
    <n v="341.26"/>
    <n v="432.67"/>
    <n v="112.07"/>
    <n v="33.909999999999997"/>
    <n v="16.41"/>
    <n v="100.61"/>
    <n v="29.82"/>
    <n v="68.86"/>
    <n v="11.69"/>
    <n v="70.430000000000007"/>
    <n v="144.78"/>
  </r>
  <r>
    <x v="673"/>
    <n v="3817.66"/>
    <n v="137.80000000000001"/>
    <n v="6.31"/>
    <n v="106.69"/>
    <n v="62.79"/>
    <n v="23.82"/>
    <m/>
    <n v="54.402000000000001"/>
    <n v="3.72"/>
    <n v="130.69"/>
    <n v="344.49"/>
    <n v="16.085000000000001"/>
    <n v="2.23"/>
    <n v="14.2"/>
    <n v="99.711299999999994"/>
    <n v="74.87"/>
    <n v="8.1"/>
    <n v="4.57"/>
    <n v="73.09"/>
    <n v="141.21"/>
    <n v="241.8"/>
    <n v="132.30000000000001"/>
    <n v="46.23"/>
    <n v="21.4"/>
    <n v="76.510000000000005"/>
    <n v="28.567599999999999"/>
    <m/>
    <n v="293.23"/>
    <m/>
    <n v="3.71"/>
    <n v="342.95"/>
    <n v="435.36"/>
    <n v="112.18"/>
    <n v="34.49"/>
    <n v="18.600000000000001"/>
    <n v="100.92"/>
    <n v="29.71"/>
    <n v="69.63"/>
    <n v="11.47"/>
    <n v="70.7"/>
    <n v="143.18"/>
  </r>
  <r>
    <x v="674"/>
    <n v="3821.62"/>
    <n v="137.57"/>
    <n v="6.5"/>
    <n v="108.06"/>
    <n v="63.8"/>
    <n v="24.17"/>
    <m/>
    <n v="56.122999999999998"/>
    <n v="3.74"/>
    <n v="132.16"/>
    <n v="350.16"/>
    <n v="16.501000000000001"/>
    <n v="2.15"/>
    <n v="14.58"/>
    <n v="102.3091"/>
    <n v="76.62"/>
    <n v="8.17"/>
    <n v="4.6399999999999997"/>
    <n v="75.84"/>
    <n v="146.75"/>
    <n v="244.43"/>
    <n v="135.44999999999999"/>
    <n v="47.65"/>
    <n v="21.03"/>
    <n v="77.489999999999995"/>
    <n v="28.503799999999998"/>
    <m/>
    <n v="290.55"/>
    <m/>
    <n v="3.69"/>
    <n v="345.69"/>
    <n v="441.64"/>
    <n v="113.94"/>
    <n v="34.43"/>
    <n v="19.5"/>
    <n v="100.52"/>
    <n v="30.64"/>
    <n v="70.739999999999995"/>
    <n v="11.78"/>
    <n v="70.45"/>
    <n v="143.55000000000001"/>
  </r>
  <r>
    <x v="675"/>
    <n v="3878.44"/>
    <n v="125.35"/>
    <n v="6.32"/>
    <n v="105.88"/>
    <n v="63.34"/>
    <n v="23.55"/>
    <m/>
    <n v="55.308999999999997"/>
    <n v="3.73"/>
    <n v="130.66"/>
    <n v="345.58"/>
    <n v="15.339"/>
    <n v="2.2000000000000002"/>
    <n v="14.73"/>
    <n v="101.1114"/>
    <n v="75.680000000000007"/>
    <n v="7.99"/>
    <n v="4.58"/>
    <n v="74.34"/>
    <n v="140.37"/>
    <n v="238.19"/>
    <n v="132.22999999999999"/>
    <n v="46.61"/>
    <n v="19.73"/>
    <n v="77.959999999999994"/>
    <n v="28.155999999999999"/>
    <m/>
    <n v="293.92"/>
    <m/>
    <n v="3.37"/>
    <n v="341.52"/>
    <n v="435.86"/>
    <n v="113.27"/>
    <n v="33.99"/>
    <n v="19.350000000000001"/>
    <n v="100.86"/>
    <n v="30.19"/>
    <n v="70.290000000000006"/>
    <n v="11.31"/>
    <n v="71.239999999999995"/>
    <n v="140.63999999999999"/>
  </r>
  <r>
    <x v="676"/>
    <n v="3822.39"/>
    <n v="123.15"/>
    <n v="6.29"/>
    <n v="108.68"/>
    <n v="63.82"/>
    <n v="23.87"/>
    <m/>
    <n v="55.243000000000002"/>
    <n v="3.77"/>
    <n v="131.28"/>
    <n v="345.51"/>
    <n v="15.206"/>
    <n v="2.21"/>
    <n v="15.88"/>
    <n v="101.938"/>
    <n v="76.67"/>
    <n v="7.95"/>
    <n v="4.6100000000000003"/>
    <n v="74.91"/>
    <n v="138.49"/>
    <n v="238.73"/>
    <n v="131.86000000000001"/>
    <n v="46.87"/>
    <n v="19.14"/>
    <n v="77.7"/>
    <n v="28.247199999999999"/>
    <m/>
    <n v="289.69"/>
    <m/>
    <n v="3.3"/>
    <n v="343.6"/>
    <n v="436.93"/>
    <n v="113.62"/>
    <n v="34.11"/>
    <n v="19.010000000000002"/>
    <n v="101.69"/>
    <n v="30.22"/>
    <n v="70.790000000000006"/>
    <n v="11.36"/>
    <n v="69.739999999999995"/>
    <n v="142.69"/>
  </r>
  <r>
    <x v="677"/>
    <n v="3844.82"/>
    <n v="109.1"/>
    <n v="6"/>
    <n v="110.19"/>
    <n v="64.209999999999994"/>
    <n v="23.69"/>
    <m/>
    <n v="55.353999999999999"/>
    <n v="3.56"/>
    <n v="131.74"/>
    <n v="341.97"/>
    <n v="14.121"/>
    <n v="2.1800000000000002"/>
    <n v="15.78"/>
    <n v="102.1657"/>
    <n v="76.489999999999995"/>
    <n v="7.7"/>
    <n v="4.3899999999999997"/>
    <n v="73.680000000000007"/>
    <n v="137.76"/>
    <n v="236.96"/>
    <n v="130.03"/>
    <n v="45.89"/>
    <n v="17.739999999999998"/>
    <n v="76.52"/>
    <n v="27.96"/>
    <m/>
    <n v="287.32"/>
    <m/>
    <n v="3.1"/>
    <n v="346.16"/>
    <n v="436.15"/>
    <n v="113.29"/>
    <n v="34.380000000000003"/>
    <n v="18.59"/>
    <n v="102.68"/>
    <n v="30.12"/>
    <n v="71.430000000000007"/>
    <n v="11.2"/>
    <n v="69.14"/>
    <n v="137.83000000000001"/>
  </r>
  <r>
    <x v="678"/>
    <n v="3829.25"/>
    <n v="112.71"/>
    <n v="6.07"/>
    <n v="108.38"/>
    <n v="63.57"/>
    <n v="23.66"/>
    <m/>
    <n v="54.488999999999997"/>
    <n v="3.58"/>
    <n v="132.46"/>
    <n v="340.87"/>
    <n v="14.036"/>
    <n v="2.15"/>
    <n v="15.46"/>
    <n v="100.53789999999999"/>
    <n v="75.41"/>
    <n v="7.7"/>
    <n v="4.37"/>
    <n v="72.16"/>
    <n v="138.41999999999999"/>
    <n v="234.53"/>
    <n v="126.04"/>
    <n v="45.2"/>
    <n v="17.739999999999998"/>
    <n v="76.61"/>
    <n v="27.5656"/>
    <m/>
    <n v="285.76"/>
    <m/>
    <n v="3.12"/>
    <n v="341.95"/>
    <n v="430.18"/>
    <n v="110.45"/>
    <n v="34.22"/>
    <n v="18.13"/>
    <n v="100.94"/>
    <n v="30.03"/>
    <n v="70.63"/>
    <n v="10.95"/>
    <n v="67.510000000000005"/>
    <n v="139.41"/>
  </r>
  <r>
    <x v="679"/>
    <n v="3783.22"/>
    <n v="121.82"/>
    <n v="6.4"/>
    <n v="109.2"/>
    <n v="63.95"/>
    <n v="24.07"/>
    <m/>
    <n v="55.780999999999999"/>
    <n v="3.69"/>
    <n v="133.22"/>
    <n v="343.43"/>
    <n v="14.603"/>
    <n v="2.41"/>
    <n v="15.52"/>
    <n v="102.1657"/>
    <n v="77.55"/>
    <n v="8.0500000000000007"/>
    <n v="4.59"/>
    <n v="74.75"/>
    <n v="142.38"/>
    <n v="241.01"/>
    <n v="129.61000000000001"/>
    <n v="46.74"/>
    <n v="18.73"/>
    <n v="79.010000000000005"/>
    <n v="28.099"/>
    <m/>
    <n v="289.08"/>
    <m/>
    <n v="3.54"/>
    <n v="348.21"/>
    <n v="428.64"/>
    <n v="113.97"/>
    <n v="34.44"/>
    <n v="18.34"/>
    <n v="101.19"/>
    <n v="30.38"/>
    <n v="71.09"/>
    <n v="11.54"/>
    <n v="68.52"/>
    <n v="140.80000000000001"/>
  </r>
  <r>
    <x v="680"/>
    <n v="3849.28"/>
    <n v="123.18"/>
    <n v="6.42"/>
    <n v="110.3"/>
    <n v="63.61"/>
    <n v="23.2"/>
    <m/>
    <n v="55.912999999999997"/>
    <n v="3.77"/>
    <n v="134.1"/>
    <n v="343.38"/>
    <n v="14.614000000000001"/>
    <n v="2.46"/>
    <n v="15.66"/>
    <n v="101.2717"/>
    <n v="76.959999999999994"/>
    <n v="8.14"/>
    <n v="4.6100000000000003"/>
    <n v="74.19"/>
    <n v="143.54"/>
    <n v="239.82"/>
    <n v="129.93"/>
    <n v="46.42"/>
    <n v="18.43"/>
    <n v="78.95"/>
    <n v="27.7498"/>
    <m/>
    <n v="288.77999999999997"/>
    <m/>
    <n v="3.45"/>
    <n v="347.73"/>
    <n v="428.76"/>
    <n v="112.73"/>
    <n v="34.590000000000003"/>
    <n v="18.600000000000001"/>
    <n v="101.21"/>
    <n v="30.09"/>
    <n v="71.2"/>
    <n v="11.63"/>
    <n v="68.52"/>
    <n v="142.57"/>
  </r>
  <r>
    <x v="681"/>
    <n v="3839.5"/>
    <n v="108.1"/>
    <n v="6.39"/>
    <n v="106.51"/>
    <n v="62.95"/>
    <n v="22.27"/>
    <m/>
    <n v="55.347999999999999"/>
    <n v="3.87"/>
    <n v="135.12"/>
    <n v="346.22"/>
    <n v="14.315"/>
    <n v="2.46"/>
    <n v="14.37"/>
    <n v="102.30070000000001"/>
    <n v="78.44"/>
    <n v="8.08"/>
    <n v="4.5"/>
    <n v="76.13"/>
    <n v="135.5"/>
    <n v="239.58"/>
    <n v="125.07"/>
    <n v="46.68"/>
    <n v="17.34"/>
    <n v="81.900000000000006"/>
    <n v="27.422599999999999"/>
    <m/>
    <n v="286.02"/>
    <m/>
    <n v="3.46"/>
    <n v="346.8"/>
    <n v="424.29"/>
    <n v="112.69"/>
    <n v="34.880000000000003"/>
    <n v="18.059999999999999"/>
    <n v="101.3"/>
    <n v="29.5"/>
    <n v="71.06"/>
    <n v="11.68"/>
    <n v="68.58"/>
    <n v="139.52000000000001"/>
  </r>
  <r>
    <x v="682"/>
    <n v="3824.14"/>
    <n v="113.64"/>
    <n v="6.58"/>
    <n v="106.82"/>
    <n v="62.92"/>
    <n v="22.75"/>
    <m/>
    <n v="56.024000000000001"/>
    <n v="4.04"/>
    <n v="136.38"/>
    <n v="347.7"/>
    <n v="14.749000000000001"/>
    <n v="2.62"/>
    <n v="14.17"/>
    <n v="106.2817"/>
    <n v="79.72"/>
    <n v="8.36"/>
    <n v="4.7699999999999996"/>
    <n v="78.010000000000005"/>
    <n v="130.44"/>
    <n v="229.1"/>
    <n v="126.36"/>
    <n v="48.1"/>
    <n v="17.71"/>
    <n v="81.33"/>
    <n v="27.521000000000001"/>
    <m/>
    <n v="286.83"/>
    <m/>
    <n v="3.61"/>
    <n v="355.15"/>
    <n v="423.48"/>
    <n v="116.96"/>
    <n v="35.21"/>
    <n v="18.55"/>
    <n v="101.23"/>
    <n v="28.9"/>
    <n v="71.540000000000006"/>
    <n v="12.01"/>
    <n v="70.45"/>
    <n v="134.16"/>
  </r>
  <r>
    <x v="683"/>
    <n v="3852.97"/>
    <n v="110.34"/>
    <n v="6.32"/>
    <n v="109.21"/>
    <n v="62.2"/>
    <n v="22.32"/>
    <m/>
    <n v="55.502000000000002"/>
    <n v="4.17"/>
    <n v="135.35"/>
    <n v="343.76"/>
    <n v="14.265000000000001"/>
    <n v="2.57"/>
    <n v="14.78"/>
    <n v="104.2574"/>
    <n v="78.430000000000007"/>
    <n v="8.11"/>
    <n v="4.63"/>
    <n v="76.59"/>
    <n v="121.56"/>
    <n v="222.31"/>
    <n v="125.02"/>
    <n v="47.4"/>
    <n v="16.559999999999999"/>
    <n v="81.58"/>
    <n v="27.283200000000001"/>
    <m/>
    <n v="287.89"/>
    <m/>
    <n v="3.64"/>
    <n v="351.77"/>
    <n v="414.73"/>
    <n v="112.85"/>
    <n v="34.79"/>
    <n v="18.829999999999998"/>
    <n v="100.82"/>
    <n v="28.48"/>
    <n v="71.95"/>
    <n v="12.25"/>
    <n v="72.040000000000006"/>
    <n v="135.38999999999999"/>
  </r>
  <r>
    <x v="684"/>
    <n v="3808.1"/>
    <n v="113.06"/>
    <n v="6.4"/>
    <n v="110.53"/>
    <n v="63.4"/>
    <n v="22.51"/>
    <m/>
    <n v="58.843000000000004"/>
    <n v="4.2300000000000004"/>
    <n v="137.94"/>
    <n v="348.08"/>
    <n v="14.859"/>
    <n v="2.5499999999999998"/>
    <n v="14.73"/>
    <n v="108.3903"/>
    <n v="80.92"/>
    <n v="8.25"/>
    <n v="4.62"/>
    <n v="79.22"/>
    <n v="124.06"/>
    <n v="224.93"/>
    <n v="129.62"/>
    <n v="48.18"/>
    <n v="16.399999999999999"/>
    <n v="83.54"/>
    <n v="28.0412"/>
    <m/>
    <n v="290.20999999999998"/>
    <m/>
    <n v="3.77"/>
    <n v="367.67"/>
    <n v="426.47"/>
    <n v="116.65"/>
    <n v="35.43"/>
    <n v="19.600000000000001"/>
    <n v="103.49"/>
    <n v="29.4"/>
    <n v="74.069999999999993"/>
    <n v="12.58"/>
    <n v="84.27"/>
    <n v="134.94999999999999"/>
  </r>
  <r>
    <x v="685"/>
    <n v="3895.08"/>
    <n v="119.77"/>
    <n v="6.5"/>
    <n v="108.47"/>
    <n v="62.61"/>
    <n v="22.53"/>
    <m/>
    <n v="57.689"/>
    <n v="4.22"/>
    <n v="137.37"/>
    <n v="353"/>
    <n v="15.628"/>
    <n v="2.62"/>
    <n v="15.74"/>
    <n v="106.0877"/>
    <n v="81.760000000000005"/>
    <n v="8.5500000000000007"/>
    <n v="4.82"/>
    <n v="80.58"/>
    <n v="134.43"/>
    <n v="227.12"/>
    <n v="130.15"/>
    <n v="49.64"/>
    <n v="16.62"/>
    <n v="85.04"/>
    <n v="28.934799999999999"/>
    <m/>
    <n v="283.23"/>
    <m/>
    <n v="3.81"/>
    <n v="370.97"/>
    <n v="428.2"/>
    <n v="116.06"/>
    <n v="35.5"/>
    <n v="19.02"/>
    <n v="102.3"/>
    <n v="28.54"/>
    <n v="74.150000000000006"/>
    <n v="12.69"/>
    <n v="87.82"/>
    <n v="122.28"/>
  </r>
  <r>
    <x v="686"/>
    <n v="3892.09"/>
    <n v="118.85"/>
    <n v="6.7"/>
    <n v="110.09"/>
    <n v="62.13"/>
    <n v="22.4"/>
    <m/>
    <n v="57.493000000000002"/>
    <n v="4.38"/>
    <n v="138.6"/>
    <n v="357.36"/>
    <n v="15.909000000000001"/>
    <n v="2.86"/>
    <n v="15.59"/>
    <n v="107.5384"/>
    <n v="82.73"/>
    <n v="8.7200000000000006"/>
    <n v="5.12"/>
    <n v="80.53"/>
    <n v="137.94"/>
    <n v="228.85"/>
    <n v="130.72999999999999"/>
    <n v="50.13"/>
    <n v="16.45"/>
    <n v="90.79"/>
    <n v="29.028600000000001"/>
    <m/>
    <n v="288.75"/>
    <m/>
    <n v="3.81"/>
    <n v="371.01"/>
    <n v="437.43"/>
    <n v="116.05"/>
    <n v="35.619999999999997"/>
    <n v="19.73"/>
    <n v="102.19"/>
    <n v="28.94"/>
    <n v="75.61"/>
    <n v="12.84"/>
    <n v="90.24"/>
    <n v="120.97"/>
  </r>
  <r>
    <x v="687"/>
    <n v="3919.25"/>
    <n v="123.22"/>
    <n v="6.98"/>
    <n v="111.37"/>
    <n v="62.01"/>
    <n v="22.74"/>
    <m/>
    <n v="57.814"/>
    <n v="4.51"/>
    <n v="139.63"/>
    <n v="364.48"/>
    <n v="16.001000000000001"/>
    <n v="2.78"/>
    <n v="15.65"/>
    <n v="107.9601"/>
    <n v="84.83"/>
    <n v="8.76"/>
    <n v="5.15"/>
    <n v="83.07"/>
    <n v="139.71"/>
    <n v="235.77"/>
    <n v="133.49"/>
    <n v="52.23"/>
    <n v="17.079999999999998"/>
    <n v="91.75"/>
    <n v="29.584199999999999"/>
    <m/>
    <n v="292.25"/>
    <m/>
    <n v="3.86"/>
    <n v="377.86"/>
    <n v="433.48"/>
    <n v="120.95"/>
    <n v="35.61"/>
    <n v="19.809999999999999"/>
    <n v="102.06"/>
    <n v="28.91"/>
    <n v="75.349999999999994"/>
    <n v="13.22"/>
    <n v="89.5"/>
    <n v="114.81"/>
  </r>
  <r>
    <x v="688"/>
    <n v="3969.61"/>
    <n v="123.56"/>
    <n v="7.01"/>
    <n v="113.22"/>
    <n v="61.21"/>
    <n v="22.69"/>
    <m/>
    <n v="58.194000000000003"/>
    <n v="4.83"/>
    <n v="139.49"/>
    <n v="369.94"/>
    <n v="16.510999999999999"/>
    <n v="3.02"/>
    <n v="16.09"/>
    <n v="107.8083"/>
    <n v="85.63"/>
    <n v="9.0399999999999991"/>
    <n v="5.36"/>
    <n v="85.06"/>
    <n v="142.13999999999999"/>
    <n v="238.51"/>
    <n v="133.41"/>
    <n v="53.67"/>
    <n v="17.579999999999998"/>
    <n v="91.2"/>
    <n v="30.249400000000001"/>
    <m/>
    <n v="296.25"/>
    <m/>
    <n v="4.05"/>
    <n v="379.81"/>
    <n v="436.09"/>
    <n v="122.12"/>
    <n v="36.020000000000003"/>
    <n v="20.97"/>
    <n v="101.44"/>
    <n v="29.1"/>
    <n v="77.680000000000007"/>
    <n v="13.43"/>
    <n v="89.34"/>
    <n v="121.14"/>
  </r>
  <r>
    <x v="689"/>
    <n v="3983.17"/>
    <n v="122.4"/>
    <n v="6.96"/>
    <n v="113.15"/>
    <n v="61.43"/>
    <n v="22.38"/>
    <m/>
    <n v="57.9"/>
    <n v="4.97"/>
    <n v="143.01"/>
    <n v="374"/>
    <n v="16.899000000000001"/>
    <n v="3"/>
    <n v="16.7"/>
    <n v="106.2817"/>
    <n v="86.11"/>
    <n v="9.32"/>
    <n v="5.44"/>
    <n v="85.04"/>
    <n v="140.87"/>
    <n v="239.23"/>
    <n v="134.76"/>
    <n v="54"/>
    <n v="16.45"/>
    <n v="92.06"/>
    <n v="30.491399999999999"/>
    <m/>
    <n v="300.94"/>
    <m/>
    <n v="4.41"/>
    <n v="375.52"/>
    <n v="439.63"/>
    <n v="121.9"/>
    <n v="36.450000000000003"/>
    <n v="21.05"/>
    <n v="101.7"/>
    <n v="28.94"/>
    <n v="77.55"/>
    <n v="12.72"/>
    <n v="89.4"/>
    <n v="122.42"/>
  </r>
  <r>
    <x v="690"/>
    <n v="3999.09"/>
    <n v="131.49"/>
    <n v="7.07"/>
    <n v="112.93"/>
    <n v="61.68"/>
    <n v="22.15"/>
    <m/>
    <n v="57.923999999999999"/>
    <n v="5.48"/>
    <n v="140.80000000000001"/>
    <n v="349.92"/>
    <n v="17.702000000000002"/>
    <n v="3.04"/>
    <n v="16.809999999999999"/>
    <n v="104.9659"/>
    <n v="84.7"/>
    <n v="9.52"/>
    <n v="5.64"/>
    <n v="85.88"/>
    <n v="145.72"/>
    <n v="240.35"/>
    <n v="135.94"/>
    <n v="53.53"/>
    <n v="16.93"/>
    <n v="91.75"/>
    <n v="31.030799999999999"/>
    <m/>
    <n v="311.98"/>
    <m/>
    <n v="4.3499999999999996"/>
    <n v="375"/>
    <n v="438.2"/>
    <n v="121.42"/>
    <n v="36.21"/>
    <n v="20.14"/>
    <n v="101.23"/>
    <n v="29.02"/>
    <n v="75.97"/>
    <n v="12.67"/>
    <n v="89.66"/>
    <n v="124.63"/>
  </r>
  <r>
    <x v="691"/>
    <n v="3990.97"/>
    <n v="128.78"/>
    <n v="6.9"/>
    <n v="110.61"/>
    <n v="59.81"/>
    <n v="21.5"/>
    <m/>
    <n v="57.429000000000002"/>
    <n v="5.17"/>
    <n v="136.57"/>
    <n v="349.09"/>
    <n v="17.376999999999999"/>
    <n v="3.05"/>
    <n v="15.52"/>
    <n v="102.89109999999999"/>
    <n v="83.61"/>
    <n v="9.31"/>
    <n v="5.56"/>
    <n v="83.99"/>
    <n v="140.11000000000001"/>
    <n v="235.81"/>
    <n v="135.21"/>
    <n v="53.01"/>
    <n v="16.5"/>
    <n v="92.73"/>
    <n v="30.2408"/>
    <m/>
    <n v="309.86"/>
    <m/>
    <n v="4.2"/>
    <n v="368.92"/>
    <n v="425.99"/>
    <n v="122.65"/>
    <n v="36.11"/>
    <n v="20.43"/>
    <n v="99.26"/>
    <n v="28.36"/>
    <n v="76.400000000000006"/>
    <n v="12.41"/>
    <n v="88.84"/>
    <n v="122.77"/>
  </r>
  <r>
    <x v="692"/>
    <n v="3928.86"/>
    <n v="127.17"/>
    <n v="6.73"/>
    <n v="111.32"/>
    <n v="59.72"/>
    <n v="21.39"/>
    <m/>
    <n v="56.322000000000003"/>
    <n v="4.79"/>
    <n v="134.75"/>
    <n v="350.75"/>
    <n v="16.765000000000001"/>
    <n v="2.97"/>
    <n v="16.13"/>
    <n v="100.074"/>
    <n v="83.39"/>
    <n v="9.0500000000000007"/>
    <n v="5.41"/>
    <n v="80.52"/>
    <n v="135.24"/>
    <n v="231.93"/>
    <n v="135.27000000000001"/>
    <n v="50.5"/>
    <n v="15.79"/>
    <n v="93.58"/>
    <n v="30.082799999999999"/>
    <m/>
    <n v="307.94"/>
    <m/>
    <n v="4.0199999999999996"/>
    <n v="367.94"/>
    <n v="408.6"/>
    <n v="121.29"/>
    <n v="36.69"/>
    <n v="20.27"/>
    <n v="101.19"/>
    <n v="28.68"/>
    <n v="77.319999999999993"/>
    <n v="12.18"/>
    <n v="88.85"/>
    <n v="118.21"/>
  </r>
  <r>
    <x v="693"/>
    <n v="3898.85"/>
    <n v="133.41999999999999"/>
    <n v="7.02"/>
    <n v="113.35"/>
    <n v="60.08"/>
    <n v="21.85"/>
    <m/>
    <n v="57.078000000000003"/>
    <n v="4.78"/>
    <n v="135.08000000000001"/>
    <n v="341.84"/>
    <n v="17.838999999999999"/>
    <n v="3.1"/>
    <n v="16.23"/>
    <n v="101.2632"/>
    <n v="84.29"/>
    <n v="9.52"/>
    <n v="5.67"/>
    <n v="85.01"/>
    <n v="144.82"/>
    <n v="240.22"/>
    <n v="137.87"/>
    <n v="53.18"/>
    <n v="16.23"/>
    <n v="97.91"/>
    <n v="31.1038"/>
    <m/>
    <n v="309.83999999999997"/>
    <m/>
    <n v="4.34"/>
    <n v="376.28"/>
    <n v="410.6"/>
    <n v="122.82"/>
    <n v="36.549999999999997"/>
    <n v="20.8"/>
    <n v="101.82"/>
    <n v="27.99"/>
    <n v="78.38"/>
    <n v="12.4"/>
    <n v="88.69"/>
    <n v="113.76"/>
  </r>
  <r>
    <x v="694"/>
    <n v="3972.61"/>
    <n v="143.75"/>
    <n v="7.38"/>
    <n v="112.76"/>
    <n v="60.23"/>
    <n v="22.5"/>
    <m/>
    <n v="58.162999999999997"/>
    <n v="4.82"/>
    <n v="137.27000000000001"/>
    <n v="349.14"/>
    <n v="19.193000000000001"/>
    <n v="3.16"/>
    <n v="16.68"/>
    <n v="101.8115"/>
    <n v="85.07"/>
    <n v="9.7100000000000009"/>
    <n v="5.87"/>
    <n v="87.83"/>
    <n v="150.30000000000001"/>
    <n v="242.58"/>
    <n v="141.11000000000001"/>
    <n v="53.89"/>
    <n v="18.100000000000001"/>
    <n v="99.94"/>
    <n v="31.946999999999999"/>
    <m/>
    <n v="311.81"/>
    <m/>
    <n v="4.5"/>
    <n v="378.57"/>
    <n v="409.34"/>
    <n v="126.07"/>
    <n v="36.619999999999997"/>
    <n v="14.76"/>
    <n v="101.15"/>
    <n v="28.34"/>
    <n v="78.760000000000005"/>
    <n v="12.8"/>
    <n v="88.4"/>
    <n v="113.55"/>
  </r>
  <r>
    <x v="695"/>
    <n v="4019.81"/>
    <n v="143.88999999999999"/>
    <n v="7.02"/>
    <n v="113.81"/>
    <n v="60.55"/>
    <n v="22.83"/>
    <m/>
    <n v="58.503"/>
    <n v="4.97"/>
    <n v="138.44999999999999"/>
    <n v="348.33"/>
    <n v="19.265000000000001"/>
    <n v="3.04"/>
    <n v="16.260000000000002"/>
    <n v="102.35129999999999"/>
    <n v="83.2"/>
    <n v="9.7100000000000009"/>
    <n v="5.79"/>
    <n v="88.22"/>
    <n v="145.79"/>
    <n v="242.04"/>
    <n v="142.53"/>
    <n v="53.37"/>
    <n v="18.05"/>
    <n v="99.29"/>
    <n v="31.901800000000001"/>
    <m/>
    <n v="313.57"/>
    <m/>
    <n v="4.4400000000000004"/>
    <n v="380.01"/>
    <n v="416.67"/>
    <n v="126.4"/>
    <n v="36.75"/>
    <n v="16.12"/>
    <n v="101.3"/>
    <n v="28.06"/>
    <n v="78.989999999999995"/>
    <n v="12.74"/>
    <n v="87.12"/>
    <n v="110.63"/>
  </r>
  <r>
    <x v="696"/>
    <n v="4016.95"/>
    <n v="144.43"/>
    <n v="7.22"/>
    <n v="113.21"/>
    <n v="60.93"/>
    <n v="22.57"/>
    <m/>
    <n v="58.567999999999998"/>
    <n v="4.91"/>
    <n v="139.12"/>
    <n v="349.63"/>
    <n v="19.323"/>
    <n v="3.05"/>
    <n v="16.7"/>
    <n v="102.8152"/>
    <n v="83.05"/>
    <n v="9.69"/>
    <n v="5.79"/>
    <n v="88.86"/>
    <n v="144.44"/>
    <n v="240.61"/>
    <n v="141.86000000000001"/>
    <n v="53.57"/>
    <n v="18.690000000000001"/>
    <n v="100.03"/>
    <n v="31.279599999999999"/>
    <m/>
    <n v="315.27999999999997"/>
    <m/>
    <n v="4.5"/>
    <n v="382.39"/>
    <n v="413.64"/>
    <n v="125.69"/>
    <n v="36.94"/>
    <n v="16.73"/>
    <n v="103.42"/>
    <n v="28.57"/>
    <n v="79.88"/>
    <n v="12.79"/>
    <n v="86.77"/>
    <n v="110.4"/>
  </r>
  <r>
    <x v="697"/>
    <n v="4016.22"/>
    <n v="160.27000000000001"/>
    <n v="7.24"/>
    <n v="117.76"/>
    <n v="60.81"/>
    <n v="22.8"/>
    <m/>
    <n v="59.857999999999997"/>
    <n v="4.88"/>
    <n v="139.97999999999999"/>
    <n v="354.97"/>
    <n v="19.802"/>
    <n v="3.27"/>
    <n v="16.399999999999999"/>
    <n v="103.5068"/>
    <n v="84.1"/>
    <n v="9.64"/>
    <n v="5.71"/>
    <n v="93.81"/>
    <n v="152.44999999999999"/>
    <n v="248"/>
    <n v="143.96"/>
    <n v="55.32"/>
    <n v="18.309999999999999"/>
    <n v="101.3"/>
    <n v="32.125799999999998"/>
    <m/>
    <n v="321.02"/>
    <m/>
    <n v="4.54"/>
    <n v="377.24"/>
    <n v="421.2"/>
    <n v="128.06"/>
    <n v="36.590000000000003"/>
    <n v="15.99"/>
    <n v="104.32"/>
    <n v="28.75"/>
    <n v="80.400000000000006"/>
    <n v="12.92"/>
    <n v="85.79"/>
    <n v="109.22"/>
  </r>
  <r>
    <x v="698"/>
    <n v="4060.43"/>
    <n v="177.9"/>
    <n v="7.55"/>
    <n v="115.61"/>
    <n v="60.49"/>
    <n v="22.67"/>
    <m/>
    <n v="59.098999999999997"/>
    <n v="4.9400000000000004"/>
    <n v="140.32"/>
    <n v="353.7"/>
    <n v="20.364999999999998"/>
    <n v="3.4"/>
    <n v="16.13"/>
    <n v="102.8236"/>
    <n v="84.46"/>
    <n v="10.39"/>
    <n v="5.94"/>
    <n v="95.86"/>
    <n v="159.36000000000001"/>
    <n v="248.16"/>
    <n v="145.93"/>
    <n v="55.5"/>
    <n v="19.829999999999998"/>
    <n v="102.24"/>
    <n v="32.275599999999997"/>
    <m/>
    <n v="321.45"/>
    <m/>
    <n v="4.49"/>
    <n v="374.03"/>
    <n v="418.18"/>
    <n v="129.84"/>
    <n v="36.549999999999997"/>
    <n v="15.52"/>
    <n v="103.76"/>
    <n v="28.64"/>
    <n v="79.61"/>
    <n v="13.27"/>
    <n v="84.63"/>
    <n v="111.75"/>
  </r>
  <r>
    <x v="699"/>
    <n v="4070.56"/>
    <n v="166.66"/>
    <n v="7.37"/>
    <n v="113.56"/>
    <n v="60.64"/>
    <n v="22.37"/>
    <m/>
    <n v="58.145000000000003"/>
    <n v="4.88"/>
    <n v="139.13"/>
    <n v="357.46"/>
    <n v="19.161999999999999"/>
    <n v="3.5"/>
    <n v="15.7"/>
    <n v="102.0561"/>
    <n v="83.67"/>
    <n v="10.15"/>
    <n v="6.68"/>
    <n v="94.9"/>
    <n v="152.91999999999999"/>
    <n v="242.71"/>
    <n v="143"/>
    <n v="54.43"/>
    <n v="18.04"/>
    <n v="100"/>
    <n v="32.197200000000002"/>
    <m/>
    <n v="319.98"/>
    <m/>
    <n v="4.46"/>
    <n v="371.12"/>
    <n v="420.6"/>
    <n v="127.79"/>
    <n v="36.44"/>
    <n v="15.72"/>
    <n v="103.83"/>
    <n v="28.27"/>
    <n v="78.930000000000007"/>
    <n v="12.89"/>
    <n v="84.95"/>
    <n v="115.54"/>
  </r>
  <r>
    <x v="700"/>
    <n v="4017.77"/>
    <n v="173.22"/>
    <n v="7.78"/>
    <n v="116.01"/>
    <n v="61.32"/>
    <n v="23.06"/>
    <m/>
    <n v="58.500999999999998"/>
    <n v="4.97"/>
    <n v="139.96"/>
    <n v="365.81"/>
    <n v="19.536999999999999"/>
    <n v="3.84"/>
    <n v="15.9"/>
    <n v="104.2068"/>
    <n v="85.51"/>
    <n v="10.41"/>
    <n v="6.93"/>
    <n v="95.96"/>
    <n v="156.44"/>
    <n v="247.81"/>
    <n v="144.29"/>
    <n v="55.81"/>
    <n v="19.399999999999999"/>
    <n v="112.72"/>
    <n v="32.927599999999998"/>
    <m/>
    <n v="323.10000000000002"/>
    <m/>
    <n v="4.4400000000000004"/>
    <n v="370.6"/>
    <n v="422.84"/>
    <n v="129.28"/>
    <n v="36.590000000000003"/>
    <n v="15.49"/>
    <n v="104.24"/>
    <n v="28.87"/>
    <n v="79.349999999999994"/>
    <n v="13.51"/>
    <n v="84.62"/>
    <n v="116.33"/>
  </r>
  <r>
    <x v="701"/>
    <n v="4076.6"/>
    <n v="181.41"/>
    <n v="8.1999999999999993"/>
    <n v="114.74"/>
    <n v="61.33"/>
    <n v="23.2"/>
    <m/>
    <n v="60.274999999999999"/>
    <n v="4.9800000000000004"/>
    <n v="139.59"/>
    <n v="365.71"/>
    <n v="20.943000000000001"/>
    <n v="3.85"/>
    <n v="15.99"/>
    <n v="105.56480000000001"/>
    <n v="85.17"/>
    <n v="10.78"/>
    <n v="7.38"/>
    <n v="97.21"/>
    <n v="165.22"/>
    <n v="252.75"/>
    <n v="145.43"/>
    <n v="56.99"/>
    <n v="19.71"/>
    <n v="118.14"/>
    <n v="33.051200000000001"/>
    <m/>
    <n v="317.27"/>
    <m/>
    <n v="4.76"/>
    <n v="374.08"/>
    <n v="426.99"/>
    <n v="130.9"/>
    <n v="37.07"/>
    <n v="15.31"/>
    <n v="105.39"/>
    <n v="29.18"/>
    <n v="79.09"/>
    <n v="13.79"/>
    <n v="86.2"/>
    <n v="114.33"/>
  </r>
  <r>
    <x v="702"/>
    <n v="4119.21"/>
    <n v="188.27"/>
    <n v="8.99"/>
    <n v="111.15"/>
    <n v="60.28"/>
    <n v="23.28"/>
    <m/>
    <n v="60.576999999999998"/>
    <n v="5.24"/>
    <n v="138.94"/>
    <n v="369.47"/>
    <n v="21.709"/>
    <n v="4.0999999999999996"/>
    <n v="15.62"/>
    <n v="105.7672"/>
    <n v="88.54"/>
    <n v="11.14"/>
    <n v="7.72"/>
    <n v="100.03"/>
    <n v="178.05"/>
    <n v="264.60000000000002"/>
    <n v="150.82"/>
    <n v="58.01"/>
    <n v="20.88"/>
    <n v="122.57"/>
    <n v="33.793399999999998"/>
    <m/>
    <n v="303.77999999999997"/>
    <m/>
    <n v="5.49"/>
    <n v="374.94"/>
    <n v="406.55"/>
    <n v="134.49"/>
    <n v="36.26"/>
    <n v="15.8"/>
    <n v="103.51"/>
    <n v="29.26"/>
    <n v="75.150000000000006"/>
    <n v="14.32"/>
    <n v="85.31"/>
    <n v="113.5"/>
  </r>
  <r>
    <x v="703"/>
    <n v="4179.76"/>
    <n v="189.98"/>
    <n v="8.41"/>
    <n v="111.92"/>
    <n v="59.83"/>
    <n v="22.88"/>
    <m/>
    <n v="59.762"/>
    <n v="5.31"/>
    <n v="141.09"/>
    <n v="369.95"/>
    <n v="21.1"/>
    <n v="3.89"/>
    <n v="15.51"/>
    <n v="105.8937"/>
    <n v="87.14"/>
    <n v="10.74"/>
    <n v="7.46"/>
    <n v="97.13"/>
    <n v="163.29"/>
    <n v="258.35000000000002"/>
    <n v="154.5"/>
    <n v="57.15"/>
    <n v="19.899999999999999"/>
    <n v="121.17"/>
    <n v="33.859400000000001"/>
    <m/>
    <n v="301.02"/>
    <m/>
    <n v="5.5"/>
    <n v="373.91"/>
    <n v="406.06"/>
    <n v="131.62"/>
    <n v="35.369999999999997"/>
    <n v="16.100000000000001"/>
    <n v="102.59"/>
    <n v="28.7"/>
    <n v="74.709999999999994"/>
    <n v="13.23"/>
    <n v="89.72"/>
    <n v="109.56"/>
  </r>
  <r>
    <x v="704"/>
    <n v="4136.4799999999996"/>
    <n v="194.76"/>
    <n v="8.31"/>
    <n v="111.73"/>
    <n v="60.17"/>
    <n v="22.97"/>
    <m/>
    <n v="60.13"/>
    <n v="4.92"/>
    <n v="141.91999999999999"/>
    <n v="370.8"/>
    <n v="21.088999999999999"/>
    <n v="3.79"/>
    <n v="15.49"/>
    <n v="105.3623"/>
    <n v="85.63"/>
    <n v="10.6"/>
    <n v="7.41"/>
    <n v="95.72"/>
    <n v="158.07"/>
    <n v="256.77"/>
    <n v="151.72999999999999"/>
    <n v="56.02"/>
    <n v="20.22"/>
    <n v="122.92"/>
    <n v="34.005600000000001"/>
    <m/>
    <n v="304.87"/>
    <m/>
    <n v="5.41"/>
    <n v="372.97"/>
    <n v="410.23"/>
    <n v="131.44"/>
    <n v="35.450000000000003"/>
    <n v="15.87"/>
    <n v="101.81"/>
    <n v="27.68"/>
    <n v="73.88"/>
    <n v="13.14"/>
    <n v="90.55"/>
    <n v="106.21"/>
  </r>
  <r>
    <x v="705"/>
    <n v="4111.08"/>
    <n v="196.81"/>
    <n v="8.33"/>
    <n v="114.92"/>
    <n v="60.07"/>
    <n v="23.24"/>
    <m/>
    <n v="61.445"/>
    <n v="4.9000000000000004"/>
    <n v="143.65"/>
    <n v="374.4"/>
    <n v="22.172999999999998"/>
    <n v="3.85"/>
    <n v="16.45"/>
    <n v="103.38030000000001"/>
    <n v="87.02"/>
    <n v="10.55"/>
    <n v="7.38"/>
    <n v="96.71"/>
    <n v="160.77000000000001"/>
    <n v="267.56"/>
    <n v="154.65"/>
    <n v="58.94"/>
    <n v="19.91"/>
    <n v="125.38"/>
    <n v="34.4572"/>
    <m/>
    <n v="308.54000000000002"/>
    <m/>
    <n v="5.15"/>
    <n v="375.06"/>
    <n v="409.52"/>
    <n v="130.27000000000001"/>
    <n v="35.479999999999997"/>
    <n v="16.21"/>
    <n v="102.2"/>
    <n v="28.27"/>
    <n v="74.64"/>
    <n v="13.45"/>
    <n v="90.42"/>
    <n v="108.92"/>
  </r>
  <r>
    <x v="706"/>
    <n v="4164"/>
    <n v="201.29"/>
    <n v="8.2200000000000006"/>
    <n v="113.92"/>
    <n v="59.72"/>
    <n v="22.86"/>
    <m/>
    <n v="60.170999999999999"/>
    <n v="4.79"/>
    <n v="142.63999999999999"/>
    <n v="375.1"/>
    <n v="22.204999999999998"/>
    <n v="4.09"/>
    <n v="16.920000000000002"/>
    <n v="102.3934"/>
    <n v="84.77"/>
    <n v="10.47"/>
    <n v="7.2"/>
    <n v="94.62"/>
    <n v="159.06"/>
    <n v="266.73"/>
    <n v="151.91999999999999"/>
    <n v="58.27"/>
    <n v="20.079999999999998"/>
    <n v="123.68"/>
    <n v="32.748199999999997"/>
    <m/>
    <n v="293.33"/>
    <m/>
    <n v="5.13"/>
    <n v="370.35"/>
    <n v="407.69"/>
    <n v="129.80000000000001"/>
    <n v="35.58"/>
    <n v="15.3"/>
    <n v="101.29"/>
    <n v="28.67"/>
    <n v="74.349999999999994"/>
    <n v="13.42"/>
    <n v="89.15"/>
    <n v="107.4"/>
  </r>
  <r>
    <x v="707"/>
    <n v="4117.8599999999997"/>
    <n v="207.32"/>
    <n v="7.95"/>
    <n v="114.35"/>
    <n v="59.62"/>
    <n v="22.69"/>
    <m/>
    <n v="59.941000000000003"/>
    <n v="4.55"/>
    <n v="140.41999999999999"/>
    <n v="367.99"/>
    <n v="22.337"/>
    <n v="3.8"/>
    <n v="16.5"/>
    <n v="102.773"/>
    <n v="87.66"/>
    <n v="10.08"/>
    <n v="6.89"/>
    <n v="91.87"/>
    <n v="162.68"/>
    <n v="263.62"/>
    <n v="150.87"/>
    <n v="57.7"/>
    <n v="19.420000000000002"/>
    <n v="120.83"/>
    <n v="32.138199999999998"/>
    <m/>
    <n v="291.60000000000002"/>
    <m/>
    <n v="4.6900000000000004"/>
    <n v="370.42"/>
    <n v="408.01"/>
    <n v="128.04"/>
    <n v="35.29"/>
    <n v="15.48"/>
    <n v="102.02"/>
    <n v="28.77"/>
    <n v="74.37"/>
    <n v="13.49"/>
    <n v="88.5"/>
    <n v="113.22"/>
  </r>
  <r>
    <x v="708"/>
    <n v="4081.5"/>
    <n v="196.89"/>
    <n v="7.51"/>
    <n v="119.17"/>
    <n v="59.62"/>
    <n v="23.04"/>
    <m/>
    <n v="59.325000000000003"/>
    <n v="4.7699999999999996"/>
    <n v="141.04"/>
    <n v="371.28"/>
    <n v="21.265000000000001"/>
    <n v="4.95"/>
    <n v="16.940000000000001"/>
    <n v="102.6465"/>
    <n v="87.3"/>
    <n v="9.98"/>
    <n v="6.81"/>
    <n v="93.13"/>
    <n v="157.33000000000001"/>
    <n v="263.10000000000002"/>
    <n v="151.01"/>
    <n v="57.99"/>
    <n v="18.850000000000001"/>
    <n v="125.16"/>
    <n v="31.677800000000001"/>
    <m/>
    <n v="297.39999999999998"/>
    <m/>
    <n v="4.8099999999999996"/>
    <n v="366.83"/>
    <n v="417.79"/>
    <n v="128.09"/>
    <n v="35.35"/>
    <n v="15.47"/>
    <n v="102.36"/>
    <n v="29.07"/>
    <n v="73.319999999999993"/>
    <n v="12.73"/>
    <n v="87.84"/>
    <n v="116.46"/>
  </r>
  <r>
    <x v="709"/>
    <n v="4090.46"/>
    <n v="194.64"/>
    <n v="7.61"/>
    <n v="117.8"/>
    <n v="60.6"/>
    <n v="23.05"/>
    <m/>
    <n v="60.112000000000002"/>
    <n v="4.71"/>
    <n v="142.57"/>
    <n v="374.02"/>
    <n v="21.788"/>
    <n v="5.29"/>
    <n v="17.73"/>
    <n v="103.4815"/>
    <n v="88.9"/>
    <n v="9.92"/>
    <n v="6.76"/>
    <n v="96.44"/>
    <n v="161.96"/>
    <n v="271.32"/>
    <n v="153.85"/>
    <n v="59.1"/>
    <n v="18.920000000000002"/>
    <n v="122.32"/>
    <n v="32.286200000000001"/>
    <m/>
    <n v="299.18"/>
    <m/>
    <n v="4.8899999999999997"/>
    <n v="370.83"/>
    <n v="415.33"/>
    <n v="129.29"/>
    <n v="35.18"/>
    <n v="15.54"/>
    <n v="103.71"/>
    <n v="28.9"/>
    <n v="74"/>
    <n v="13.09"/>
    <n v="87.49"/>
    <n v="112.44"/>
  </r>
  <r>
    <x v="710"/>
    <n v="4137.29"/>
    <n v="209.25"/>
    <n v="9.2200000000000006"/>
    <n v="116.42"/>
    <n v="59.59"/>
    <n v="23.01"/>
    <m/>
    <n v="60.231000000000002"/>
    <n v="4.96"/>
    <n v="143.19999999999999"/>
    <n v="371.78"/>
    <n v="22.971"/>
    <n v="5.57"/>
    <n v="18.43"/>
    <n v="103.3381"/>
    <n v="88.9"/>
    <n v="10.06"/>
    <n v="6.74"/>
    <n v="96.77"/>
    <n v="171.02"/>
    <n v="272.17"/>
    <n v="153.19999999999999"/>
    <n v="58.6"/>
    <n v="19.489999999999998"/>
    <n v="126.1"/>
    <n v="32.8904"/>
    <m/>
    <n v="300.25"/>
    <m/>
    <n v="4.99"/>
    <n v="369.96"/>
    <n v="409.31"/>
    <n v="127.73"/>
    <n v="35.200000000000003"/>
    <n v="15.46"/>
    <n v="101.71"/>
    <n v="28.62"/>
    <n v="74.7"/>
    <n v="12.97"/>
    <n v="87.29"/>
    <n v="108.95"/>
  </r>
  <r>
    <x v="711"/>
    <n v="4136.13"/>
    <n v="214.24"/>
    <n v="10.11"/>
    <n v="116.07"/>
    <n v="59.59"/>
    <n v="23.44"/>
    <m/>
    <n v="60.768999999999998"/>
    <n v="5.16"/>
    <n v="143.80000000000001"/>
    <n v="374.34"/>
    <n v="22.763999999999999"/>
    <n v="5.7"/>
    <n v="18.5"/>
    <n v="103.5574"/>
    <n v="89.51"/>
    <n v="10.63"/>
    <n v="7.25"/>
    <n v="96.63"/>
    <n v="175.28"/>
    <n v="269.32"/>
    <n v="155.33000000000001"/>
    <n v="58.9"/>
    <n v="21.15"/>
    <n v="128.27000000000001"/>
    <n v="33.130800000000001"/>
    <m/>
    <n v="298.75"/>
    <m/>
    <n v="5.65"/>
    <n v="369.64"/>
    <n v="410.04"/>
    <n v="127.53"/>
    <n v="34.840000000000003"/>
    <n v="15.36"/>
    <n v="101.11"/>
    <n v="29.1"/>
    <n v="74.430000000000007"/>
    <n v="12.93"/>
    <n v="87.41"/>
    <n v="108.68"/>
  </r>
  <r>
    <x v="712"/>
    <n v="4147.6000000000004"/>
    <n v="202.04"/>
    <n v="9.7100000000000009"/>
    <n v="115.73"/>
    <n v="59.22"/>
    <n v="22.82"/>
    <m/>
    <n v="60.054000000000002"/>
    <n v="4.97"/>
    <n v="141.82"/>
    <n v="370.2"/>
    <n v="22.001999999999999"/>
    <n v="5.61"/>
    <n v="18.149999999999999"/>
    <n v="103.3634"/>
    <n v="88.5"/>
    <n v="10.34"/>
    <n v="6.98"/>
    <n v="94.44"/>
    <n v="164.4"/>
    <n v="262.14999999999998"/>
    <n v="153.71"/>
    <n v="57.55"/>
    <n v="20.68"/>
    <n v="125.57"/>
    <n v="32.424799999999998"/>
    <m/>
    <n v="292.04000000000002"/>
    <m/>
    <n v="5.28"/>
    <n v="367.55"/>
    <n v="402.96"/>
    <n v="125.79"/>
    <n v="34.840000000000003"/>
    <n v="15.21"/>
    <n v="100.3"/>
    <n v="29.3"/>
    <n v="74.91"/>
    <n v="12.91"/>
    <n v="87.17"/>
    <n v="106.22"/>
  </r>
  <r>
    <x v="713"/>
    <n v="4090.41"/>
    <n v="208.31"/>
    <n v="9.1999999999999993"/>
    <n v="111.28"/>
    <n v="60.12"/>
    <n v="22.96"/>
    <m/>
    <n v="59.558999999999997"/>
    <n v="4.91"/>
    <n v="142.24"/>
    <n v="368.5"/>
    <n v="21.388000000000002"/>
    <n v="5.6"/>
    <n v="17.47"/>
    <n v="102.80670000000001"/>
    <n v="88.76"/>
    <n v="10.35"/>
    <n v="6.62"/>
    <n v="93.52"/>
    <n v="154.08000000000001"/>
    <n v="258.06"/>
    <n v="152.55000000000001"/>
    <n v="57.18"/>
    <n v="20.22"/>
    <n v="125.33"/>
    <n v="32.353400000000001"/>
    <m/>
    <n v="293.66000000000003"/>
    <m/>
    <n v="4.88"/>
    <n v="361.13"/>
    <n v="433.31"/>
    <n v="125.32"/>
    <n v="34.93"/>
    <n v="15.52"/>
    <n v="101.82"/>
    <n v="29.38"/>
    <n v="74.44"/>
    <n v="12.89"/>
    <n v="87.98"/>
    <n v="103.66"/>
  </r>
  <r>
    <x v="714"/>
    <n v="4079.09"/>
    <n v="197.37"/>
    <n v="8.4700000000000006"/>
    <n v="111.17"/>
    <n v="59.8"/>
    <n v="22.57"/>
    <m/>
    <n v="58.154000000000003"/>
    <n v="4.58"/>
    <n v="139.63"/>
    <n v="361.12"/>
    <n v="20.655000000000001"/>
    <n v="5.27"/>
    <n v="17.77"/>
    <n v="100.36920000000001"/>
    <n v="85.79"/>
    <n v="9.9"/>
    <n v="6.42"/>
    <n v="90.73"/>
    <n v="151.26"/>
    <n v="252.67"/>
    <n v="148.47999999999999"/>
    <n v="55.7"/>
    <n v="19.079999999999998"/>
    <n v="120.35"/>
    <n v="31.385200000000001"/>
    <m/>
    <n v="292.48"/>
    <m/>
    <n v="4.6399999999999997"/>
    <n v="355.96"/>
    <n v="427.17"/>
    <n v="123.48"/>
    <n v="34.79"/>
    <n v="15.25"/>
    <n v="99.98"/>
    <n v="28.63"/>
    <n v="75.38"/>
    <n v="12.2"/>
    <n v="86.44"/>
    <n v="107.67"/>
  </r>
  <r>
    <x v="715"/>
    <n v="3997.34"/>
    <n v="200.86"/>
    <n v="8.36"/>
    <n v="109.73"/>
    <n v="59.98"/>
    <n v="22.42"/>
    <m/>
    <n v="57.616999999999997"/>
    <n v="4.62"/>
    <n v="138.56"/>
    <n v="360.89"/>
    <n v="20.754000000000001"/>
    <n v="5.24"/>
    <n v="17.239999999999998"/>
    <n v="101.10299999999999"/>
    <n v="85.94"/>
    <n v="9.9499999999999993"/>
    <n v="6.54"/>
    <n v="90.9"/>
    <n v="150.66"/>
    <n v="251.51"/>
    <n v="148.91"/>
    <n v="55.51"/>
    <n v="19.02"/>
    <n v="120.07"/>
    <n v="31.047599999999999"/>
    <m/>
    <n v="294.36"/>
    <m/>
    <n v="4.76"/>
    <n v="354.97"/>
    <n v="426.41"/>
    <n v="122.9"/>
    <n v="34.61"/>
    <n v="15.38"/>
    <n v="99.59"/>
    <n v="28.86"/>
    <n v="72.849999999999994"/>
    <n v="12.21"/>
    <n v="85.07"/>
    <n v="102.31"/>
  </r>
  <r>
    <x v="716"/>
    <n v="3991.05"/>
    <n v="202.07"/>
    <n v="8.17"/>
    <n v="110.74"/>
    <n v="60.09"/>
    <n v="22.5"/>
    <m/>
    <n v="58.38"/>
    <n v="4.55"/>
    <n v="139.66999999999999"/>
    <n v="363.54"/>
    <n v="23.664000000000001"/>
    <n v="5.24"/>
    <n v="17.940000000000001"/>
    <n v="101.19580000000001"/>
    <n v="86.85"/>
    <n v="10.09"/>
    <n v="6.55"/>
    <n v="91.02"/>
    <n v="153.12"/>
    <n v="254.77"/>
    <n v="149.4"/>
    <n v="55.9"/>
    <n v="18.18"/>
    <n v="118.86"/>
    <n v="30.4498"/>
    <m/>
    <n v="292.57"/>
    <m/>
    <n v="4.78"/>
    <n v="355.53"/>
    <n v="425.05"/>
    <n v="124.01"/>
    <n v="34.58"/>
    <n v="15.28"/>
    <n v="99.83"/>
    <n v="31.9"/>
    <n v="71.489999999999995"/>
    <n v="12.07"/>
    <n v="86.52"/>
    <n v="103.67"/>
  </r>
  <r>
    <x v="717"/>
    <n v="4012.32"/>
    <n v="196.88"/>
    <n v="8.09"/>
    <n v="110.75"/>
    <n v="59.84"/>
    <n v="22.36"/>
    <m/>
    <n v="57.774999999999999"/>
    <n v="4.45"/>
    <n v="140.93"/>
    <n v="363.85"/>
    <n v="23.286000000000001"/>
    <n v="5.24"/>
    <n v="17.39"/>
    <n v="101.92959999999999"/>
    <n v="84.99"/>
    <n v="9.59"/>
    <n v="6.38"/>
    <n v="89.06"/>
    <n v="148.44"/>
    <n v="249.22"/>
    <n v="146.71"/>
    <n v="55.03"/>
    <n v="17.32"/>
    <n v="117.14"/>
    <n v="29.534600000000001"/>
    <m/>
    <n v="287.37"/>
    <m/>
    <n v="4.57"/>
    <n v="353.12"/>
    <n v="417.42"/>
    <n v="121.38"/>
    <n v="34.33"/>
    <n v="15.26"/>
    <n v="98.58"/>
    <n v="30.91"/>
    <n v="68.900000000000006"/>
    <n v="11.88"/>
    <n v="85.79"/>
    <n v="109.65"/>
  </r>
  <r>
    <x v="718"/>
    <n v="3970.04"/>
    <n v="207.63"/>
    <n v="8.0299999999999994"/>
    <n v="110.55"/>
    <n v="59.82"/>
    <n v="22.25"/>
    <m/>
    <n v="58.545000000000002"/>
    <n v="4.59"/>
    <n v="142.16"/>
    <n v="365.53"/>
    <n v="23.501000000000001"/>
    <n v="5.36"/>
    <n v="18.329999999999998"/>
    <n v="102.3597"/>
    <n v="85.19"/>
    <n v="9.7200000000000006"/>
    <n v="6.42"/>
    <n v="89.93"/>
    <n v="154.65"/>
    <n v="250.16"/>
    <n v="147.91999999999999"/>
    <n v="55.65"/>
    <n v="18.45"/>
    <n v="116.84"/>
    <n v="29.895"/>
    <m/>
    <n v="287.39999999999998"/>
    <m/>
    <n v="4.63"/>
    <n v="355.48"/>
    <n v="421.63"/>
    <n v="122.91"/>
    <n v="34.450000000000003"/>
    <n v="15.38"/>
    <n v="98.17"/>
    <n v="30.82"/>
    <n v="69.16"/>
    <n v="12.06"/>
    <n v="86.01"/>
    <n v="116.15"/>
  </r>
  <r>
    <x v="719"/>
    <n v="3982.24"/>
    <n v="205.71"/>
    <n v="7.84"/>
    <n v="109.91"/>
    <n v="59.51"/>
    <n v="21.99"/>
    <m/>
    <n v="59.429000000000002"/>
    <n v="4.5"/>
    <n v="143.35"/>
    <n v="351.65"/>
    <n v="23.216000000000001"/>
    <n v="5.54"/>
    <n v="18.04"/>
    <n v="100.79089999999999"/>
    <n v="85.14"/>
    <n v="10.07"/>
    <n v="6.6"/>
    <n v="90.8"/>
    <n v="154.38"/>
    <n v="249.42"/>
    <n v="147.41"/>
    <n v="56.35"/>
    <n v="19.3"/>
    <n v="116.3"/>
    <n v="29.8216"/>
    <m/>
    <n v="290.29000000000002"/>
    <m/>
    <n v="4.74"/>
    <n v="355.29"/>
    <n v="419.24"/>
    <n v="123.4"/>
    <n v="34.619999999999997"/>
    <n v="15.26"/>
    <n v="97.3"/>
    <n v="30.67"/>
    <n v="69.73"/>
    <n v="12.07"/>
    <n v="84"/>
    <n v="121.18"/>
  </r>
  <r>
    <x v="720"/>
    <n v="3970.15"/>
    <n v="202.77"/>
    <n v="7.69"/>
    <n v="110.89"/>
    <n v="58.86"/>
    <n v="21.71"/>
    <m/>
    <n v="59.356999999999999"/>
    <n v="4.4000000000000004"/>
    <n v="142.55000000000001"/>
    <n v="346.23"/>
    <n v="22.698"/>
    <n v="5.08"/>
    <n v="18.95"/>
    <n v="100.68129999999999"/>
    <n v="84.39"/>
    <n v="9.73"/>
    <n v="6.44"/>
    <n v="89.78"/>
    <n v="154.5"/>
    <n v="246.27"/>
    <n v="145.31"/>
    <n v="55.95"/>
    <n v="15.76"/>
    <n v="117.2"/>
    <n v="29.695399999999999"/>
    <m/>
    <n v="291.23"/>
    <m/>
    <n v="4.62"/>
    <n v="353.5"/>
    <n v="419.75"/>
    <n v="121.13"/>
    <n v="34.840000000000003"/>
    <n v="15.46"/>
    <n v="97.51"/>
    <n v="31.29"/>
    <n v="72.709999999999994"/>
    <n v="12.32"/>
    <n v="83.67"/>
    <n v="123"/>
  </r>
  <r>
    <x v="721"/>
    <n v="3951.39"/>
    <n v="190.9"/>
    <n v="7.97"/>
    <n v="111.4"/>
    <n v="59.72"/>
    <n v="21.29"/>
    <m/>
    <n v="59.865000000000002"/>
    <n v="4.24"/>
    <n v="141.07"/>
    <n v="349.1"/>
    <n v="23.314"/>
    <n v="4.6900000000000004"/>
    <n v="18.7"/>
    <n v="102.1657"/>
    <n v="84.22"/>
    <n v="9.6199999999999992"/>
    <n v="6.45"/>
    <n v="89.06"/>
    <n v="135.28"/>
    <n v="251.11"/>
    <n v="145.91"/>
    <n v="55.81"/>
    <n v="15.72"/>
    <n v="118.48"/>
    <n v="29.9054"/>
    <m/>
    <n v="290.76"/>
    <m/>
    <n v="4.76"/>
    <n v="355.57"/>
    <n v="421.34"/>
    <n v="124.62"/>
    <n v="34.83"/>
    <n v="15.3"/>
    <n v="98.36"/>
    <n v="32.07"/>
    <n v="73.739999999999995"/>
    <n v="12.55"/>
    <n v="83.55"/>
    <n v="124.79"/>
  </r>
  <r>
    <x v="722"/>
    <n v="3981.35"/>
    <n v="197.79"/>
    <n v="8.33"/>
    <n v="112.81"/>
    <n v="59.44"/>
    <n v="21.41"/>
    <m/>
    <n v="63.276000000000003"/>
    <n v="4.57"/>
    <n v="143.66"/>
    <n v="357.09"/>
    <n v="23.89"/>
    <n v="4.96"/>
    <n v="19.3"/>
    <n v="104.05500000000001"/>
    <n v="85.92"/>
    <n v="9.9"/>
    <n v="6.72"/>
    <n v="91.22"/>
    <n v="142.11000000000001"/>
    <n v="255.29"/>
    <n v="151.03"/>
    <n v="56.96"/>
    <n v="16.920000000000002"/>
    <n v="123.74"/>
    <n v="30.2"/>
    <m/>
    <n v="290.51"/>
    <m/>
    <n v="5.03"/>
    <n v="361.5"/>
    <n v="430.28"/>
    <n v="126.95"/>
    <n v="35.19"/>
    <n v="15.45"/>
    <n v="99.2"/>
    <n v="33.17"/>
    <n v="75.180000000000007"/>
    <n v="13.08"/>
    <n v="83.58"/>
    <n v="122.35"/>
  </r>
  <r>
    <x v="723"/>
    <n v="4045.64"/>
    <n v="193.81"/>
    <n v="8.2799999999999994"/>
    <n v="113.81"/>
    <n v="60.36"/>
    <n v="24.38"/>
    <m/>
    <n v="63.292000000000002"/>
    <n v="4.43"/>
    <n v="142.82"/>
    <n v="357.05"/>
    <n v="23.553999999999998"/>
    <n v="4.75"/>
    <n v="19.57"/>
    <n v="103.00920000000001"/>
    <n v="85.14"/>
    <n v="9.7200000000000006"/>
    <n v="6.68"/>
    <n v="91.52"/>
    <n v="142.07"/>
    <n v="256.87"/>
    <n v="153.83000000000001"/>
    <n v="57.08"/>
    <n v="17.13"/>
    <n v="126.38"/>
    <n v="30.102599999999999"/>
    <m/>
    <n v="291.62"/>
    <m/>
    <n v="4.93"/>
    <n v="366.93"/>
    <n v="425.71"/>
    <n v="127.16"/>
    <n v="35.020000000000003"/>
    <n v="15.1"/>
    <n v="100.1"/>
    <n v="32.549999999999997"/>
    <n v="72.709999999999994"/>
    <n v="12.98"/>
    <n v="81.790000000000006"/>
    <n v="125.511"/>
  </r>
  <r>
    <x v="724"/>
    <n v="4048.42"/>
    <n v="187.71"/>
    <n v="8.2799999999999994"/>
    <n v="111.61"/>
    <n v="60.01"/>
    <n v="26.51"/>
    <m/>
    <n v="62.515000000000001"/>
    <n v="4.4000000000000004"/>
    <n v="138.62"/>
    <n v="346.08"/>
    <n v="23.288"/>
    <n v="4.7"/>
    <n v="19.11"/>
    <n v="102.14879999999999"/>
    <n v="83.02"/>
    <n v="9.42"/>
    <n v="6.51"/>
    <n v="89.47"/>
    <n v="142.44999999999999"/>
    <n v="254.15"/>
    <n v="151.6"/>
    <n v="55.85"/>
    <n v="14.64"/>
    <n v="126.33"/>
    <n v="30.1936"/>
    <m/>
    <n v="286.58"/>
    <m/>
    <n v="4.9400000000000004"/>
    <n v="359.94"/>
    <n v="418.15"/>
    <n v="123.82"/>
    <n v="34.380000000000003"/>
    <n v="15.15"/>
    <n v="99.25"/>
    <n v="32.299999999999997"/>
    <n v="70.62"/>
    <n v="12.83"/>
    <n v="81.37"/>
    <n v="121.684"/>
  </r>
  <r>
    <x v="725"/>
    <n v="3986.37"/>
    <n v="182"/>
    <n v="8.1300000000000008"/>
    <n v="109.98"/>
    <n v="60.04"/>
    <n v="26.2"/>
    <m/>
    <n v="63.225999999999999"/>
    <n v="4.29"/>
    <n v="137.80000000000001"/>
    <n v="349.29"/>
    <n v="24.181000000000001"/>
    <n v="4.76"/>
    <n v="19.18"/>
    <n v="102.12350000000001"/>
    <n v="83.36"/>
    <n v="9.65"/>
    <n v="6.47"/>
    <n v="91.51"/>
    <n v="142.65"/>
    <n v="253.7"/>
    <n v="152.87"/>
    <n v="57"/>
    <n v="15.13"/>
    <n v="126.99"/>
    <n v="30.661200000000001"/>
    <m/>
    <n v="285.18"/>
    <m/>
    <n v="5.0599999999999996"/>
    <n v="359.03"/>
    <n v="424.29"/>
    <n v="125.06"/>
    <n v="34.39"/>
    <n v="15.34"/>
    <n v="99.75"/>
    <n v="32.19"/>
    <n v="71.58"/>
    <n v="12.98"/>
    <n v="81.66"/>
    <n v="120.20950000000001"/>
  </r>
  <r>
    <x v="726"/>
    <n v="3992.01"/>
    <n v="172.92"/>
    <n v="7.69"/>
    <n v="109.13"/>
    <n v="59.46"/>
    <n v="25.69"/>
    <m/>
    <n v="62.252000000000002"/>
    <n v="4.08"/>
    <n v="130.34"/>
    <n v="342.09"/>
    <n v="23.436"/>
    <n v="4.2300000000000004"/>
    <n v="19.079999999999998"/>
    <n v="99.483599999999996"/>
    <n v="81.5"/>
    <n v="9.44"/>
    <n v="6.09"/>
    <n v="84.99"/>
    <n v="136.30000000000001"/>
    <n v="252.32"/>
    <n v="150.59"/>
    <n v="54.45"/>
    <n v="14.53"/>
    <n v="123.93"/>
    <n v="31.021999999999998"/>
    <m/>
    <n v="286.88"/>
    <m/>
    <n v="4.83"/>
    <n v="354.44"/>
    <n v="421.42"/>
    <n v="121.3"/>
    <n v="34.700000000000003"/>
    <n v="15.05"/>
    <n v="98.96"/>
    <n v="31.72"/>
    <n v="68.22"/>
    <n v="12.45"/>
    <n v="81"/>
    <n v="115.1465"/>
  </r>
  <r>
    <x v="727"/>
    <n v="3918.32"/>
    <n v="173.44"/>
    <n v="7.35"/>
    <n v="107.78"/>
    <n v="59.21"/>
    <n v="24.52"/>
    <m/>
    <n v="61.482999999999997"/>
    <n v="3.91"/>
    <n v="133.65"/>
    <n v="327.67"/>
    <n v="22.965"/>
    <n v="3.93"/>
    <n v="18.04"/>
    <n v="97.088200000000001"/>
    <n v="78.39"/>
    <n v="9.01"/>
    <n v="5.58"/>
    <n v="80.22"/>
    <n v="131.46"/>
    <n v="248.59"/>
    <n v="148.5"/>
    <n v="50.31"/>
    <n v="14.16"/>
    <n v="121.66"/>
    <n v="31.014199999999999"/>
    <m/>
    <n v="287.24"/>
    <m/>
    <n v="4.5599999999999996"/>
    <n v="347.11"/>
    <n v="395.93"/>
    <n v="116.98"/>
    <n v="35.46"/>
    <n v="14.64"/>
    <n v="98.35"/>
    <n v="30.63"/>
    <n v="67.540000000000006"/>
    <n v="12.1"/>
    <n v="81.150000000000006"/>
    <n v="111.0775"/>
  </r>
  <r>
    <x v="728"/>
    <n v="3861.59"/>
    <n v="174.48"/>
    <n v="7.87"/>
    <n v="106.54"/>
    <n v="59.81"/>
    <n v="24.34"/>
    <m/>
    <n v="61.646999999999998"/>
    <n v="3.94"/>
    <n v="131.25"/>
    <n v="315.51"/>
    <n v="22.966000000000001"/>
    <n v="3.9"/>
    <n v="17.36"/>
    <n v="98.058199999999999"/>
    <n v="75.37"/>
    <n v="8.99"/>
    <n v="5.49"/>
    <n v="83.48"/>
    <n v="137.72999999999999"/>
    <n v="253.92"/>
    <n v="150.47"/>
    <n v="49.83"/>
    <n v="13.73"/>
    <n v="123.39"/>
    <n v="31.326799999999999"/>
    <m/>
    <n v="293.45999999999998"/>
    <m/>
    <n v="4.71"/>
    <n v="344.71"/>
    <n v="398.22"/>
    <n v="118.37"/>
    <n v="36.29"/>
    <n v="14.63"/>
    <n v="97.37"/>
    <n v="30.57"/>
    <n v="68.41"/>
    <n v="12.03"/>
    <n v="80.16"/>
    <n v="106.77500000000001"/>
  </r>
  <r>
    <x v="729"/>
    <n v="3855.76"/>
    <n v="183.26"/>
    <n v="7.89"/>
    <n v="106.94"/>
    <n v="60.03"/>
    <n v="25.5"/>
    <m/>
    <n v="63.246000000000002"/>
    <n v="3.89"/>
    <n v="134.62"/>
    <n v="322.14999999999998"/>
    <n v="24.062999999999999"/>
    <n v="3.69"/>
    <n v="17.63"/>
    <n v="100.0909"/>
    <n v="75.77"/>
    <n v="9.11"/>
    <n v="5.55"/>
    <n v="86.21"/>
    <n v="139.82"/>
    <n v="260.79000000000002"/>
    <n v="152.59"/>
    <n v="50.87"/>
    <n v="13.21"/>
    <n v="125.54"/>
    <n v="31.815200000000001"/>
    <m/>
    <n v="295.25"/>
    <m/>
    <n v="4.79"/>
    <n v="352.82"/>
    <n v="402.45"/>
    <n v="119.83"/>
    <n v="36.07"/>
    <n v="14.85"/>
    <n v="97.35"/>
    <n v="31.76"/>
    <n v="69.39"/>
    <n v="11.93"/>
    <n v="81.760000000000005"/>
    <n v="104.1"/>
  </r>
  <r>
    <x v="730"/>
    <n v="3919.29"/>
    <n v="180.45"/>
    <n v="7.9"/>
    <n v="101.62"/>
    <n v="60.43"/>
    <n v="24.41"/>
    <m/>
    <n v="62.603999999999999"/>
    <n v="3.92"/>
    <n v="128.26"/>
    <n v="312.19"/>
    <n v="24.228000000000002"/>
    <n v="3.51"/>
    <n v="16.29"/>
    <n v="97.332800000000006"/>
    <n v="73.91"/>
    <n v="9.1999999999999993"/>
    <n v="5.41"/>
    <n v="86.67"/>
    <n v="139.58000000000001"/>
    <n v="265.44"/>
    <n v="152.99"/>
    <n v="49.83"/>
    <n v="13.03"/>
    <n v="125.65"/>
    <n v="31.817399999999999"/>
    <m/>
    <n v="294.27"/>
    <m/>
    <n v="4.7699999999999996"/>
    <n v="348.08"/>
    <n v="390.48"/>
    <n v="120.01"/>
    <n v="36.340000000000003"/>
    <n v="14.34"/>
    <n v="96.18"/>
    <n v="31.09"/>
    <n v="65.87"/>
    <n v="11.71"/>
    <n v="83.56"/>
    <n v="107.557"/>
  </r>
  <r>
    <x v="731"/>
    <n v="3891.93"/>
    <n v="184.13"/>
    <n v="7.98"/>
    <n v="101.03"/>
    <n v="60.3"/>
    <n v="25.34"/>
    <m/>
    <n v="63.65"/>
    <n v="3.96"/>
    <n v="130.75"/>
    <n v="315.08999999999997"/>
    <n v="25.541"/>
    <n v="3.44"/>
    <n v="17.03"/>
    <n v="99.0197"/>
    <n v="75.56"/>
    <n v="9.31"/>
    <n v="5.45"/>
    <n v="87.26"/>
    <n v="138.91999999999999"/>
    <n v="276.2"/>
    <n v="155.85"/>
    <n v="49.74"/>
    <n v="13.46"/>
    <n v="129.21"/>
    <n v="32.502800000000001"/>
    <m/>
    <n v="300.64"/>
    <m/>
    <n v="4.8"/>
    <n v="348"/>
    <n v="391.11"/>
    <n v="120.09"/>
    <n v="36.43"/>
    <n v="15.75"/>
    <n v="95.39"/>
    <n v="31.55"/>
    <n v="64.73"/>
    <n v="11.82"/>
    <n v="84.35"/>
    <n v="107.59099999999999"/>
  </r>
  <r>
    <x v="732"/>
    <n v="3960.28"/>
    <n v="180.13"/>
    <n v="7.88"/>
    <n v="99.84"/>
    <n v="60.02"/>
    <n v="24.84"/>
    <m/>
    <n v="63.097000000000001"/>
    <n v="3.88"/>
    <n v="125.81"/>
    <n v="303.54000000000002"/>
    <n v="25.725000000000001"/>
    <n v="3.4"/>
    <n v="16.28"/>
    <n v="95.359200000000001"/>
    <n v="73.87"/>
    <n v="9.19"/>
    <n v="5.46"/>
    <n v="84.89"/>
    <n v="135.62"/>
    <n v="279.43"/>
    <n v="155"/>
    <n v="48.44"/>
    <n v="13.01"/>
    <n v="127.09"/>
    <n v="32.1768"/>
    <m/>
    <n v="295.77"/>
    <m/>
    <n v="4.7300000000000004"/>
    <n v="349.66"/>
    <n v="385.5"/>
    <n v="116.03"/>
    <n v="37.49"/>
    <n v="15.92"/>
    <n v="94.79"/>
    <n v="31.14"/>
    <n v="64.67"/>
    <n v="11.3"/>
    <n v="83.33"/>
    <n v="107.319"/>
  </r>
  <r>
    <x v="733"/>
    <n v="3916.64"/>
    <n v="183.25"/>
    <n v="8.08"/>
    <n v="102.45"/>
    <n v="60.6"/>
    <n v="25.1"/>
    <m/>
    <n v="64.370999999999995"/>
    <n v="3.85"/>
    <n v="127.14"/>
    <n v="309.52999999999997"/>
    <n v="25.9"/>
    <n v="3.37"/>
    <n v="16.739999999999998"/>
    <n v="96.177300000000002"/>
    <n v="74.760000000000005"/>
    <n v="8.8000000000000007"/>
    <n v="5.22"/>
    <n v="82.54"/>
    <n v="135.47"/>
    <n v="272.23"/>
    <n v="157.4"/>
    <n v="48.6"/>
    <n v="13.02"/>
    <n v="126.41"/>
    <n v="32.204599999999999"/>
    <m/>
    <n v="298.95"/>
    <m/>
    <n v="4.6100000000000003"/>
    <n v="349.32"/>
    <n v="394.5"/>
    <n v="118.7"/>
    <n v="37.5"/>
    <n v="16.399999999999999"/>
    <n v="96.3"/>
    <n v="31.11"/>
    <n v="66.459999999999994"/>
    <n v="11.18"/>
    <n v="84.79"/>
    <n v="107.1125"/>
  </r>
  <r>
    <x v="734"/>
    <n v="3951.57"/>
    <n v="197.58"/>
    <n v="8.4499999999999993"/>
    <n v="107.04"/>
    <n v="60.32"/>
    <n v="25.06"/>
    <m/>
    <n v="63.674999999999997"/>
    <n v="3.95"/>
    <n v="130.55000000000001"/>
    <n v="317.27999999999997"/>
    <n v="26.199000000000002"/>
    <n v="3.67"/>
    <n v="17.36"/>
    <n v="96.902699999999996"/>
    <n v="75.17"/>
    <n v="9.34"/>
    <n v="5.57"/>
    <n v="86.88"/>
    <n v="141.47"/>
    <n v="273.77999999999997"/>
    <n v="159.28"/>
    <n v="51.03"/>
    <n v="13.61"/>
    <n v="128.81"/>
    <n v="32.559199999999997"/>
    <m/>
    <n v="302.66000000000003"/>
    <m/>
    <n v="4.87"/>
    <n v="354.57"/>
    <n v="402.59"/>
    <n v="118.36"/>
    <n v="36.799999999999997"/>
    <n v="16.53"/>
    <n v="95.7"/>
    <n v="31.9"/>
    <n v="65.98"/>
    <n v="11.72"/>
    <n v="86.12"/>
    <n v="115.3685"/>
  </r>
  <r>
    <x v="735"/>
    <n v="4002.87"/>
    <n v="191.15"/>
    <n v="8.2100000000000009"/>
    <n v="104.59"/>
    <n v="60.05"/>
    <n v="24.23"/>
    <m/>
    <n v="63.091999999999999"/>
    <n v="3.85"/>
    <n v="127.18"/>
    <n v="313.67"/>
    <n v="26.468"/>
    <n v="3.52"/>
    <n v="17.309999999999999"/>
    <n v="95.249499999999998"/>
    <n v="71.209999999999994"/>
    <n v="8.93"/>
    <n v="5.56"/>
    <n v="83.98"/>
    <n v="135.63"/>
    <n v="272.29000000000002"/>
    <n v="157.83000000000001"/>
    <n v="50.36"/>
    <n v="13.29"/>
    <n v="128.19999999999999"/>
    <n v="32.449399999999997"/>
    <m/>
    <n v="297.87"/>
    <m/>
    <n v="4.6500000000000004"/>
    <n v="351.03"/>
    <n v="394.97"/>
    <n v="114.12"/>
    <n v="37.42"/>
    <n v="16.21"/>
    <n v="92.37"/>
    <n v="31.06"/>
    <n v="65.05"/>
    <n v="11.48"/>
    <n v="84.18"/>
    <n v="110.8105"/>
  </r>
  <r>
    <x v="736"/>
    <n v="3936.97"/>
    <n v="192.22"/>
    <n v="8.33"/>
    <n v="103.41"/>
    <n v="59.92"/>
    <n v="23.91"/>
    <m/>
    <n v="63.923000000000002"/>
    <n v="3.85"/>
    <n v="126.84"/>
    <n v="314.85000000000002"/>
    <n v="27.190999999999999"/>
    <n v="3.51"/>
    <n v="17.170000000000002"/>
    <n v="94.1952"/>
    <n v="68.91"/>
    <n v="8.57"/>
    <n v="5.78"/>
    <n v="84.45"/>
    <n v="140.57"/>
    <n v="277.66000000000003"/>
    <n v="158.93"/>
    <n v="50.57"/>
    <n v="13.71"/>
    <n v="131.05000000000001"/>
    <n v="32.650599999999997"/>
    <m/>
    <n v="304.75"/>
    <m/>
    <n v="4.84"/>
    <n v="354.37"/>
    <n v="391.85"/>
    <n v="114.15"/>
    <n v="37.9"/>
    <n v="16.02"/>
    <n v="90.27"/>
    <n v="30.99"/>
    <n v="64.599999999999994"/>
    <n v="11.42"/>
    <n v="84.35"/>
    <n v="113.05500000000001"/>
  </r>
  <r>
    <x v="737"/>
    <n v="3948.72"/>
    <n v="190.41"/>
    <n v="8.1999999999999993"/>
    <n v="103.53"/>
    <n v="60.9"/>
    <n v="23.42"/>
    <m/>
    <n v="63.616999999999997"/>
    <n v="3.93"/>
    <n v="124.91"/>
    <n v="312.57"/>
    <n v="26.779"/>
    <n v="3.36"/>
    <n v="16.79"/>
    <n v="94.751900000000006"/>
    <n v="68.86"/>
    <n v="8.68"/>
    <n v="5.74"/>
    <n v="83.94"/>
    <n v="136.53"/>
    <n v="280.57"/>
    <n v="160.25"/>
    <n v="50.05"/>
    <n v="13.62"/>
    <n v="128.30000000000001"/>
    <n v="32.484999999999999"/>
    <m/>
    <n v="314.39"/>
    <m/>
    <n v="4.88"/>
    <n v="351.63"/>
    <n v="386.5"/>
    <n v="117.03"/>
    <n v="37.46"/>
    <n v="16.12"/>
    <n v="90.75"/>
    <n v="31.57"/>
    <n v="64.67"/>
    <n v="11.51"/>
    <n v="84.95"/>
    <n v="106.93049999999999"/>
  </r>
  <r>
    <x v="738"/>
    <n v="3970.99"/>
    <n v="191.81"/>
    <n v="8.0399999999999991"/>
    <n v="105.8"/>
    <n v="61.35"/>
    <n v="23.2"/>
    <m/>
    <n v="62.683999999999997"/>
    <n v="3.93"/>
    <n v="128.49"/>
    <n v="318.52999999999997"/>
    <n v="26.530999999999999"/>
    <n v="3.59"/>
    <n v="18.46"/>
    <n v="96.194199999999995"/>
    <n v="69.37"/>
    <n v="8.61"/>
    <n v="5.76"/>
    <n v="84.19"/>
    <n v="134.97"/>
    <n v="276.38"/>
    <n v="158.28"/>
    <n v="50.42"/>
    <n v="13.31"/>
    <n v="129.47999999999999"/>
    <n v="32.956400000000002"/>
    <m/>
    <n v="308.47000000000003"/>
    <m/>
    <n v="5.12"/>
    <n v="354.62"/>
    <n v="393.01"/>
    <n v="117.06"/>
    <n v="37.119999999999997"/>
    <n v="16.440000000000001"/>
    <n v="92.6"/>
    <n v="31.56"/>
    <n v="65.09"/>
    <n v="11.52"/>
    <n v="87.37"/>
    <n v="105.372"/>
  </r>
  <r>
    <x v="739"/>
    <n v="3977.53"/>
    <n v="189.19"/>
    <n v="8"/>
    <n v="107.12"/>
    <n v="61.42"/>
    <n v="23.34"/>
    <m/>
    <n v="62.47"/>
    <n v="3.89"/>
    <n v="128.88"/>
    <n v="318.44"/>
    <n v="26.41"/>
    <n v="5.61"/>
    <n v="19.27"/>
    <n v="96.337599999999995"/>
    <n v="68.45"/>
    <n v="8.67"/>
    <n v="5.59"/>
    <n v="83.66"/>
    <n v="134.81"/>
    <n v="275.23"/>
    <n v="157.65"/>
    <n v="50.35"/>
    <n v="12.96"/>
    <n v="128.12"/>
    <n v="33.058"/>
    <m/>
    <n v="313.25"/>
    <m/>
    <n v="4.7"/>
    <n v="354.33"/>
    <n v="395.35"/>
    <n v="116.65"/>
    <n v="37.43"/>
    <n v="16.37"/>
    <n v="94.23"/>
    <n v="31.65"/>
    <n v="66.06"/>
    <n v="11.6"/>
    <n v="87.98"/>
    <n v="108.85899999999999"/>
  </r>
  <r>
    <x v="740"/>
    <n v="3971.27"/>
    <n v="193.88"/>
    <n v="8.2200000000000006"/>
    <n v="108.96"/>
    <n v="61.86"/>
    <n v="23.51"/>
    <m/>
    <n v="62.55"/>
    <n v="3.96"/>
    <n v="129.13999999999999"/>
    <n v="320.72000000000003"/>
    <n v="26.984000000000002"/>
    <n v="6.4"/>
    <n v="19.77"/>
    <n v="97.594300000000004"/>
    <n v="69.41"/>
    <n v="9.1"/>
    <n v="5.75"/>
    <n v="85.18"/>
    <n v="137.46"/>
    <n v="280.51"/>
    <n v="160.77000000000001"/>
    <n v="51.13"/>
    <n v="14.24"/>
    <n v="129.87"/>
    <n v="33.134399999999999"/>
    <m/>
    <n v="314.24"/>
    <m/>
    <n v="5.13"/>
    <n v="359.53"/>
    <n v="400.79"/>
    <n v="119.88"/>
    <n v="37.24"/>
    <n v="16.72"/>
    <n v="94.72"/>
    <n v="31.79"/>
    <n v="66.83"/>
    <n v="12.05"/>
    <n v="89.32"/>
    <n v="108.789"/>
  </r>
  <r>
    <x v="741"/>
    <n v="4027.81"/>
    <n v="195.28"/>
    <n v="8.15"/>
    <n v="109.49"/>
    <n v="61.85"/>
    <n v="23.59"/>
    <m/>
    <n v="63.375"/>
    <n v="3.95"/>
    <n v="128.75"/>
    <n v="321.14"/>
    <n v="27.382999999999999"/>
    <n v="6.62"/>
    <n v="20.18"/>
    <n v="97.973799999999997"/>
    <n v="70.84"/>
    <n v="9.4600000000000009"/>
    <n v="5.72"/>
    <n v="85.75"/>
    <n v="142.11000000000001"/>
    <n v="284.05"/>
    <n v="162.36000000000001"/>
    <n v="51.35"/>
    <n v="14.4"/>
    <n v="130.83000000000001"/>
    <n v="33.443399999999997"/>
    <m/>
    <n v="312.16000000000003"/>
    <m/>
    <n v="5.08"/>
    <n v="359.26"/>
    <n v="403.7"/>
    <n v="121.92"/>
    <n v="37.57"/>
    <n v="16.46"/>
    <n v="96.62"/>
    <n v="31.46"/>
    <n v="68.11"/>
    <n v="12.29"/>
    <n v="90.6"/>
    <n v="114.77249999999999"/>
  </r>
  <r>
    <x v="742"/>
    <n v="4050.83"/>
    <n v="207.46"/>
    <n v="8.4499999999999993"/>
    <n v="109.66"/>
    <n v="62.03"/>
    <n v="24"/>
    <m/>
    <n v="64.153999999999996"/>
    <n v="4.04"/>
    <n v="130.31"/>
    <n v="327.11"/>
    <n v="27.777000000000001"/>
    <n v="6.54"/>
    <n v="19.79"/>
    <n v="99.112499999999997"/>
    <n v="72.81"/>
    <n v="9.7100000000000009"/>
    <n v="6.07"/>
    <n v="87.84"/>
    <n v="154.29"/>
    <n v="288.3"/>
    <n v="164.9"/>
    <n v="52.52"/>
    <n v="15.48"/>
    <n v="133.62"/>
    <n v="34.165799999999997"/>
    <m/>
    <n v="315.07"/>
    <m/>
    <n v="6.15"/>
    <n v="363.41"/>
    <n v="412.88"/>
    <n v="124.77"/>
    <n v="37.369999999999997"/>
    <n v="16.579999999999998"/>
    <n v="97.25"/>
    <n v="31.77"/>
    <n v="68.599999999999994"/>
    <n v="12.6"/>
    <n v="91.26"/>
    <n v="116.407"/>
  </r>
  <r>
    <x v="743"/>
    <n v="4109.3100000000004"/>
    <n v="194.77"/>
    <n v="8.3800000000000008"/>
    <n v="116.13"/>
    <n v="62.4"/>
    <n v="23.7"/>
    <m/>
    <n v="64.247"/>
    <n v="4.04"/>
    <n v="130.16"/>
    <n v="326.52"/>
    <n v="27.965"/>
    <n v="6.74"/>
    <n v="21.18"/>
    <n v="99.205200000000005"/>
    <n v="72.77"/>
    <n v="9.76"/>
    <n v="6.03"/>
    <n v="84.96"/>
    <n v="150"/>
    <n v="287.23"/>
    <n v="166.17"/>
    <n v="51.93"/>
    <n v="15.23"/>
    <n v="136.44"/>
    <n v="34.354599999999998"/>
    <m/>
    <n v="316.33"/>
    <m/>
    <n v="6.15"/>
    <n v="366.47"/>
    <n v="414.99"/>
    <n v="123.77"/>
    <n v="37.65"/>
    <n v="16.940000000000001"/>
    <n v="97.9"/>
    <n v="31.73"/>
    <n v="68.09"/>
    <n v="12.68"/>
    <n v="89.3"/>
    <n v="125.9285"/>
  </r>
  <r>
    <x v="744"/>
    <n v="4124.51"/>
    <n v="192.58"/>
    <n v="8.35"/>
    <n v="115.02"/>
    <n v="62.21"/>
    <n v="23.41"/>
    <m/>
    <n v="63.441000000000003"/>
    <n v="3.87"/>
    <n v="128.41999999999999"/>
    <n v="322.64999999999998"/>
    <n v="27.452999999999999"/>
    <n v="6.52"/>
    <n v="21.17"/>
    <n v="95.763999999999996"/>
    <n v="70.91"/>
    <n v="9.76"/>
    <n v="5.89"/>
    <n v="81.2"/>
    <n v="155.43"/>
    <n v="287.18"/>
    <n v="165.63"/>
    <n v="51.01"/>
    <n v="15.38"/>
    <n v="134.88"/>
    <n v="34.696800000000003"/>
    <m/>
    <n v="314.42"/>
    <m/>
    <n v="7.07"/>
    <n v="363.9"/>
    <n v="397.66"/>
    <n v="124.08"/>
    <n v="38.35"/>
    <n v="16.78"/>
    <n v="97.54"/>
    <n v="31.8"/>
    <n v="66.930000000000007"/>
    <n v="12.72"/>
    <n v="97.23"/>
    <n v="124.2535"/>
  </r>
  <r>
    <x v="745"/>
    <n v="4100.6000000000004"/>
    <n v="185.52"/>
    <n v="7.98"/>
    <n v="116.99"/>
    <n v="62.8"/>
    <n v="23.92"/>
    <m/>
    <n v="62.901000000000003"/>
    <n v="3.67"/>
    <n v="127.61"/>
    <n v="321.52999999999997"/>
    <n v="26.881"/>
    <n v="6.37"/>
    <n v="20.8"/>
    <n v="94.802499999999995"/>
    <n v="70.08"/>
    <n v="9.75"/>
    <n v="5.74"/>
    <n v="81.41"/>
    <n v="146.47999999999999"/>
    <n v="284.33999999999997"/>
    <n v="163.76"/>
    <n v="49.81"/>
    <n v="14.63"/>
    <n v="131.25"/>
    <n v="33.948399999999999"/>
    <m/>
    <n v="321.94"/>
    <m/>
    <n v="6.66"/>
    <n v="363.79"/>
    <n v="373.82"/>
    <n v="122.27"/>
    <n v="38.32"/>
    <n v="16.93"/>
    <n v="98.74"/>
    <n v="31.96"/>
    <n v="66.849999999999994"/>
    <n v="12.43"/>
    <n v="98.88"/>
    <n v="124.5"/>
  </r>
  <r>
    <x v="746"/>
    <n v="4090.38"/>
    <n v="185.06"/>
    <n v="8.09"/>
    <n v="115.05"/>
    <n v="62.84"/>
    <n v="24.07"/>
    <m/>
    <n v="62.264000000000003"/>
    <n v="3.77"/>
    <n v="127.47"/>
    <n v="322.39999999999998"/>
    <n v="27.036999999999999"/>
    <n v="6.52"/>
    <n v="20.59"/>
    <n v="95.283299999999997"/>
    <n v="70.31"/>
    <n v="10.01"/>
    <n v="5.75"/>
    <n v="82.19"/>
    <n v="145.68"/>
    <n v="291.60000000000002"/>
    <n v="164.66"/>
    <n v="49.31"/>
    <n v="14.47"/>
    <n v="132.47999999999999"/>
    <n v="33.7042"/>
    <m/>
    <n v="321.66000000000003"/>
    <m/>
    <n v="6.81"/>
    <n v="361.47"/>
    <n v="369.65"/>
    <n v="122.75"/>
    <n v="38.049999999999997"/>
    <n v="17.38"/>
    <n v="99.03"/>
    <n v="31.61"/>
    <n v="66.75"/>
    <n v="12.33"/>
    <n v="100.38"/>
    <n v="124.28149999999999"/>
  </r>
  <r>
    <x v="747"/>
    <n v="4105.0200000000004"/>
    <n v="184.51"/>
    <n v="8.39"/>
    <n v="114.54"/>
    <n v="62.69"/>
    <n v="24.42"/>
    <m/>
    <n v="62.738999999999997"/>
    <n v="4"/>
    <n v="127.89"/>
    <n v="324.95999999999998"/>
    <n v="27.579000000000001"/>
    <n v="6.92"/>
    <n v="21.2"/>
    <n v="96.050799999999995"/>
    <n v="69.95"/>
    <n v="9.98"/>
    <n v="5.91"/>
    <n v="81.59"/>
    <n v="147.77000000000001"/>
    <n v="289.39"/>
    <n v="162.03"/>
    <n v="50.4"/>
    <n v="14.81"/>
    <n v="132.25"/>
    <n v="33.831200000000003"/>
    <m/>
    <n v="323.24"/>
    <m/>
    <n v="6.85"/>
    <n v="360.14"/>
    <n v="377.33"/>
    <n v="123.74"/>
    <n v="37.770000000000003"/>
    <n v="17.260000000000002"/>
    <n v="98.57"/>
    <n v="31.21"/>
    <n v="67.19"/>
    <n v="12.72"/>
    <n v="102.81"/>
    <n v="144.59649999999999"/>
  </r>
  <r>
    <x v="748"/>
    <n v="4109.1099999999997"/>
    <n v="186.79"/>
    <n v="8.61"/>
    <n v="115.35"/>
    <n v="62.58"/>
    <n v="24.69"/>
    <m/>
    <n v="62.156999999999996"/>
    <n v="4.07"/>
    <n v="128.52000000000001"/>
    <n v="327.37"/>
    <n v="27.169"/>
    <n v="6.75"/>
    <n v="21.5"/>
    <n v="96.025499999999994"/>
    <n v="70.459999999999994"/>
    <n v="9.9600000000000009"/>
    <n v="5.97"/>
    <n v="83.4"/>
    <n v="139.19"/>
    <n v="282.83"/>
    <n v="160.80000000000001"/>
    <n v="51.5"/>
    <n v="14.74"/>
    <n v="131.28"/>
    <n v="34.281199999999998"/>
    <m/>
    <n v="324.83"/>
    <m/>
    <n v="6.78"/>
    <n v="364.13"/>
    <n v="380.83"/>
    <n v="122.67"/>
    <n v="37.99"/>
    <n v="17.55"/>
    <n v="98.64"/>
    <n v="31.76"/>
    <n v="69.61"/>
    <n v="12.87"/>
    <n v="102.87"/>
    <n v="138.167"/>
  </r>
  <r>
    <x v="749"/>
    <n v="4108.9399999999996"/>
    <n v="180.54"/>
    <n v="8.33"/>
    <n v="115.23"/>
    <n v="62.69"/>
    <n v="24.55"/>
    <m/>
    <n v="61.67"/>
    <n v="3.96"/>
    <n v="128.5"/>
    <n v="330.24"/>
    <n v="26.495000000000001"/>
    <n v="6.3"/>
    <n v="21.7"/>
    <n v="96.447199999999995"/>
    <n v="69.84"/>
    <n v="10.01"/>
    <n v="5.82"/>
    <n v="82.61"/>
    <n v="139.66"/>
    <n v="283.49"/>
    <n v="160.1"/>
    <n v="51.29"/>
    <n v="14.19"/>
    <n v="130.91999999999999"/>
    <n v="33.915399999999998"/>
    <m/>
    <n v="326.37"/>
    <m/>
    <n v="6.59"/>
    <n v="361.78"/>
    <n v="384.39"/>
    <n v="122.81"/>
    <n v="38.19"/>
    <n v="17.55"/>
    <n v="98.79"/>
    <n v="31.47"/>
    <n v="69.430000000000007"/>
    <n v="12.67"/>
    <n v="102.78"/>
    <n v="139.39099999999999"/>
  </r>
  <r>
    <x v="750"/>
    <n v="4091.95"/>
    <n v="185.9"/>
    <n v="8.58"/>
    <n v="115.77"/>
    <n v="63.15"/>
    <n v="24.83"/>
    <m/>
    <n v="62.423999999999999"/>
    <n v="4.1100000000000003"/>
    <n v="128.99"/>
    <n v="332.13"/>
    <n v="26.463000000000001"/>
    <n v="6.53"/>
    <n v="21.44"/>
    <n v="97.737700000000004"/>
    <n v="70.75"/>
    <n v="10.07"/>
    <n v="5.86"/>
    <n v="84.31"/>
    <n v="141.38"/>
    <n v="289.83999999999997"/>
    <n v="165.56"/>
    <n v="52"/>
    <n v="14.37"/>
    <n v="134.96"/>
    <n v="34.357799999999997"/>
    <m/>
    <n v="333.35"/>
    <m/>
    <n v="6.82"/>
    <n v="369.65"/>
    <n v="384.74"/>
    <n v="121.92"/>
    <n v="38.700000000000003"/>
    <n v="17.97"/>
    <n v="99.75"/>
    <n v="31.83"/>
    <n v="69.900000000000006"/>
    <n v="12.46"/>
    <n v="103.15"/>
    <n v="146.07400000000001"/>
  </r>
  <r>
    <x v="751"/>
    <n v="4146.22"/>
    <n v="185"/>
    <n v="8.81"/>
    <n v="116.05"/>
    <n v="63.05"/>
    <n v="24.49"/>
    <m/>
    <n v="61.954000000000001"/>
    <n v="4.0199999999999996"/>
    <n v="138.72999999999999"/>
    <n v="336.92"/>
    <n v="26.757999999999999"/>
    <n v="6.33"/>
    <n v="22.4"/>
    <n v="97.003900000000002"/>
    <n v="70.819999999999993"/>
    <n v="10"/>
    <n v="5.92"/>
    <n v="85.32"/>
    <n v="142.13"/>
    <n v="286.14"/>
    <n v="165.21"/>
    <n v="51.91"/>
    <n v="13.38"/>
    <n v="134.74"/>
    <n v="34.765999999999998"/>
    <m/>
    <n v="333.52"/>
    <m/>
    <n v="6.71"/>
    <n v="372.43"/>
    <n v="387.77"/>
    <n v="119.76"/>
    <n v="38.01"/>
    <n v="17.690000000000001"/>
    <n v="99.48"/>
    <n v="31.69"/>
    <n v="68.58"/>
    <n v="12.52"/>
    <n v="104.69"/>
    <n v="144.35"/>
  </r>
  <r>
    <x v="752"/>
    <n v="4137.6400000000003"/>
    <n v="187.04"/>
    <n v="8.8000000000000007"/>
    <n v="114.7"/>
    <n v="63.46"/>
    <n v="24.25"/>
    <m/>
    <n v="62.735999999999997"/>
    <n v="4.1399999999999997"/>
    <n v="139.83000000000001"/>
    <n v="339.68"/>
    <n v="27.001999999999999"/>
    <n v="6.45"/>
    <n v="22.39"/>
    <n v="97.602699999999999"/>
    <n v="72.290000000000006"/>
    <n v="9.8800000000000008"/>
    <n v="5.96"/>
    <n v="87.23"/>
    <n v="145.26"/>
    <n v="288.8"/>
    <n v="165.23"/>
    <n v="52.32"/>
    <n v="13.73"/>
    <n v="133.78"/>
    <n v="35.5"/>
    <m/>
    <n v="327.74"/>
    <m/>
    <n v="6.55"/>
    <n v="372.76"/>
    <n v="391.42"/>
    <n v="123.14"/>
    <n v="37.86"/>
    <n v="18.079999999999998"/>
    <n v="99.94"/>
    <n v="31.41"/>
    <n v="69.209999999999994"/>
    <n v="12.68"/>
    <n v="105.46"/>
    <n v="148.29599999999999"/>
  </r>
  <r>
    <x v="753"/>
    <n v="4151.32"/>
    <n v="184.31"/>
    <n v="8.73"/>
    <n v="116.94"/>
    <n v="63.56"/>
    <n v="24.31"/>
    <m/>
    <n v="63.231999999999999"/>
    <n v="4.08"/>
    <n v="141.4"/>
    <n v="333.91"/>
    <n v="27.667000000000002"/>
    <n v="6.25"/>
    <n v="22.42"/>
    <n v="97.450900000000004"/>
    <n v="71.98"/>
    <n v="9.84"/>
    <n v="5.98"/>
    <n v="91.5"/>
    <n v="145.88999999999999"/>
    <n v="288.37"/>
    <n v="166.47"/>
    <n v="53.03"/>
    <n v="13.43"/>
    <n v="134.57"/>
    <n v="35.569200000000002"/>
    <m/>
    <n v="325.14999999999998"/>
    <m/>
    <n v="6.4"/>
    <n v="372.32"/>
    <n v="396.69"/>
    <n v="123.71"/>
    <n v="37.99"/>
    <n v="17.82"/>
    <n v="101.33"/>
    <n v="31.76"/>
    <n v="70.41"/>
    <n v="12.73"/>
    <n v="105.65"/>
    <n v="153.99799999999999"/>
  </r>
  <r>
    <x v="754"/>
    <n v="4154.87"/>
    <n v="180.59"/>
    <n v="8.49"/>
    <n v="116.57"/>
    <n v="63.68"/>
    <n v="24.26"/>
    <m/>
    <n v="63.45"/>
    <n v="4"/>
    <n v="141.22"/>
    <n v="336.89"/>
    <n v="27.931000000000001"/>
    <n v="6.12"/>
    <n v="21.56"/>
    <n v="96.995400000000004"/>
    <n v="72.25"/>
    <n v="9.82"/>
    <n v="6.08"/>
    <n v="92.55"/>
    <n v="144.55000000000001"/>
    <n v="288.45"/>
    <n v="167.63"/>
    <n v="53.92"/>
    <n v="12.82"/>
    <n v="133.56"/>
    <n v="36.1"/>
    <m/>
    <n v="328.45"/>
    <m/>
    <n v="6.28"/>
    <n v="372.8"/>
    <n v="392.77"/>
    <n v="125.16"/>
    <n v="37.799999999999997"/>
    <n v="17.329999999999998"/>
    <n v="101.51"/>
    <n v="31.43"/>
    <n v="69.209999999999994"/>
    <n v="12.22"/>
    <n v="105.88"/>
    <n v="158.1155"/>
  </r>
  <r>
    <x v="755"/>
    <n v="4154.5200000000004"/>
    <n v="162.99"/>
    <n v="8.15"/>
    <n v="115.64"/>
    <n v="63.96"/>
    <n v="23.78"/>
    <m/>
    <n v="63.302"/>
    <n v="3.95"/>
    <n v="140.81"/>
    <n v="338.71"/>
    <n v="27.103999999999999"/>
    <n v="5.85"/>
    <n v="21.59"/>
    <n v="97.433999999999997"/>
    <n v="72.239999999999995"/>
    <n v="9.73"/>
    <n v="5.92"/>
    <n v="91.94"/>
    <n v="142.72"/>
    <n v="286.11"/>
    <n v="166.65"/>
    <n v="52.96"/>
    <n v="12.35"/>
    <n v="133.33000000000001"/>
    <n v="35.968000000000004"/>
    <m/>
    <n v="329.15"/>
    <m/>
    <n v="6.1"/>
    <n v="375"/>
    <n v="390.36"/>
    <n v="123.25"/>
    <n v="37.979999999999997"/>
    <n v="16.5"/>
    <n v="96.71"/>
    <n v="31.48"/>
    <n v="67.3"/>
    <n v="11.87"/>
    <n v="106.2"/>
    <n v="152.785"/>
  </r>
  <r>
    <x v="756"/>
    <n v="4129.79"/>
    <n v="165.08"/>
    <n v="8.18"/>
    <n v="116.01"/>
    <n v="64.05"/>
    <n v="23.7"/>
    <m/>
    <n v="63.29"/>
    <n v="4"/>
    <n v="140.54"/>
    <n v="341.66"/>
    <n v="27.119"/>
    <n v="5.83"/>
    <n v="21.1"/>
    <n v="96.784599999999998"/>
    <n v="71.86"/>
    <n v="9.64"/>
    <n v="5.94"/>
    <n v="89.45"/>
    <n v="145.19"/>
    <n v="285.76"/>
    <n v="165.02"/>
    <n v="52.52"/>
    <n v="12.25"/>
    <n v="133.76"/>
    <n v="36"/>
    <m/>
    <n v="331.09"/>
    <m/>
    <n v="6.25"/>
    <n v="375.24"/>
    <n v="386.7"/>
    <n v="123.58"/>
    <n v="37.590000000000003"/>
    <n v="16.48"/>
    <n v="97.77"/>
    <n v="32.42"/>
    <n v="64.58"/>
    <n v="11.81"/>
    <n v="109.35"/>
    <n v="151.70650000000001"/>
  </r>
  <r>
    <x v="757"/>
    <n v="4133.5200000000004"/>
    <n v="162.55000000000001"/>
    <n v="8.1"/>
    <n v="118.2"/>
    <n v="63.95"/>
    <n v="23.65"/>
    <m/>
    <n v="63.454000000000001"/>
    <n v="3.92"/>
    <n v="140.72999999999999"/>
    <n v="343.96"/>
    <n v="27.042000000000002"/>
    <n v="5.85"/>
    <n v="21.35"/>
    <n v="96.5822"/>
    <n v="71.069999999999993"/>
    <n v="9.4"/>
    <n v="5.83"/>
    <n v="88.62"/>
    <n v="142.51"/>
    <n v="281.77"/>
    <n v="165.33"/>
    <n v="52.49"/>
    <n v="12.36"/>
    <n v="131.44999999999999"/>
    <n v="35.939399999999999"/>
    <m/>
    <n v="332.84"/>
    <m/>
    <n v="5.84"/>
    <n v="374.73"/>
    <n v="388.04"/>
    <n v="123.19"/>
    <n v="37.71"/>
    <n v="16.52"/>
    <n v="98.35"/>
    <n v="32.33"/>
    <n v="64.459999999999994"/>
    <n v="12.16"/>
    <n v="109.17"/>
    <n v="155.541"/>
  </r>
  <r>
    <x v="758"/>
    <n v="4137.04"/>
    <n v="160.66999999999999"/>
    <n v="7.74"/>
    <n v="116.52"/>
    <n v="63.85"/>
    <n v="23.35"/>
    <m/>
    <n v="62.201999999999998"/>
    <n v="3.81"/>
    <n v="137.66999999999999"/>
    <n v="339.48"/>
    <n v="26.241"/>
    <n v="5.77"/>
    <n v="20.89"/>
    <n v="95.924300000000002"/>
    <n v="70.48"/>
    <n v="9.09"/>
    <n v="5.75"/>
    <n v="86.43"/>
    <n v="135.47999999999999"/>
    <n v="275.42"/>
    <n v="163.77000000000001"/>
    <n v="51.04"/>
    <n v="12"/>
    <n v="138.19999999999999"/>
    <n v="35.6"/>
    <m/>
    <n v="331.93"/>
    <m/>
    <n v="5.51"/>
    <n v="368.53"/>
    <n v="379.47"/>
    <n v="120.64"/>
    <n v="37.89"/>
    <n v="16.09"/>
    <n v="98.69"/>
    <n v="32.14"/>
    <n v="62.14"/>
    <n v="11.77"/>
    <n v="108.2"/>
    <n v="150.78749999999999"/>
  </r>
  <r>
    <x v="759"/>
    <n v="4071.63"/>
    <n v="153.75"/>
    <n v="7.74"/>
    <n v="115.45"/>
    <n v="63.55"/>
    <n v="22.97"/>
    <m/>
    <n v="61.619"/>
    <n v="3.77"/>
    <n v="135.22999999999999"/>
    <n v="336.56"/>
    <n v="26.956"/>
    <n v="5.85"/>
    <n v="20.13"/>
    <n v="95.021799999999999"/>
    <n v="69.94"/>
    <n v="8.82"/>
    <n v="5.67"/>
    <n v="85.31"/>
    <n v="147.06"/>
    <n v="295.37"/>
    <n v="163.76"/>
    <n v="50.3"/>
    <n v="12.04"/>
    <n v="133.12"/>
    <n v="40.197000000000003"/>
    <m/>
    <n v="323.3"/>
    <m/>
    <n v="5.4"/>
    <n v="366.76"/>
    <n v="374.61"/>
    <n v="119.07"/>
    <n v="37.68"/>
    <n v="16.02"/>
    <n v="98.2"/>
    <n v="31.61"/>
    <n v="62.94"/>
    <n v="11.54"/>
    <n v="105.94"/>
    <n v="151.12200000000001"/>
  </r>
  <r>
    <x v="760"/>
    <n v="4055.99"/>
    <n v="160.19"/>
    <n v="7.82"/>
    <n v="116.83"/>
    <n v="63.68"/>
    <n v="23.13"/>
    <m/>
    <n v="61.841000000000001"/>
    <n v="3.9"/>
    <n v="137.05000000000001"/>
    <n v="341.6"/>
    <n v="27.225999999999999"/>
    <n v="6.35"/>
    <n v="20.350000000000001"/>
    <n v="97.425600000000003"/>
    <n v="76.14"/>
    <n v="8.82"/>
    <n v="6.06"/>
    <n v="87.14"/>
    <n v="148.77000000000001"/>
    <n v="304.83"/>
    <n v="168.41"/>
    <n v="51.36"/>
    <n v="12.67"/>
    <n v="132.16999999999999"/>
    <n v="40.725200000000001"/>
    <m/>
    <n v="339.37"/>
    <m/>
    <n v="5.55"/>
    <n v="373.67"/>
    <n v="371.85"/>
    <n v="122.18"/>
    <n v="37.69"/>
    <n v="15.76"/>
    <n v="98.82"/>
    <n v="32.04"/>
    <n v="63.7"/>
    <n v="11.61"/>
    <n v="105.63"/>
    <n v="154.4605"/>
  </r>
  <r>
    <x v="761"/>
    <n v="4135.3500000000004"/>
    <n v="164.31"/>
    <n v="7.75"/>
    <n v="118.34"/>
    <n v="64.150000000000006"/>
    <n v="23.86"/>
    <m/>
    <n v="62.65"/>
    <n v="3.92"/>
    <n v="138.24"/>
    <n v="343.44"/>
    <n v="27.748999999999999"/>
    <n v="6.73"/>
    <n v="20.92"/>
    <n v="97.383399999999995"/>
    <n v="76.66"/>
    <n v="8.85"/>
    <n v="6.23"/>
    <n v="89.33"/>
    <n v="148.08000000000001"/>
    <n v="307.26"/>
    <n v="169.68"/>
    <n v="53.07"/>
    <n v="12.82"/>
    <n v="133.6"/>
    <n v="41.352400000000003"/>
    <m/>
    <n v="340.73"/>
    <m/>
    <n v="5.51"/>
    <n v="380.03"/>
    <n v="378.02"/>
    <n v="125.25"/>
    <n v="37.71"/>
    <n v="15.92"/>
    <n v="99.97"/>
    <n v="32.15"/>
    <n v="63.99"/>
    <n v="11.88"/>
    <n v="107.17"/>
    <n v="157.78450000000001"/>
  </r>
  <r>
    <x v="762"/>
    <n v="4169.4799999999996"/>
    <n v="161.83000000000001"/>
    <n v="7.78"/>
    <n v="114.67"/>
    <n v="64.3"/>
    <n v="23.43"/>
    <m/>
    <n v="63.795000000000002"/>
    <n v="3.88"/>
    <n v="141.19999999999999"/>
    <n v="340.57"/>
    <n v="28.91"/>
    <n v="6.88"/>
    <n v="19.93"/>
    <n v="98.150899999999993"/>
    <n v="76.400000000000006"/>
    <n v="8.82"/>
    <n v="5.47"/>
    <n v="88.75"/>
    <n v="146.97"/>
    <n v="305.56"/>
    <n v="169.59"/>
    <n v="53.25"/>
    <n v="12.65"/>
    <n v="138.43"/>
    <n v="40.785600000000002"/>
    <m/>
    <n v="345"/>
    <m/>
    <n v="5.49"/>
    <n v="379.86"/>
    <n v="382.12"/>
    <n v="122.4"/>
    <n v="37.520000000000003"/>
    <n v="16.940000000000001"/>
    <n v="99.35"/>
    <n v="32.64"/>
    <n v="63.17"/>
    <n v="12.06"/>
    <n v="108.47"/>
    <n v="158.756"/>
  </r>
  <r>
    <x v="763"/>
    <n v="4167.87"/>
    <n v="160.31"/>
    <n v="7.59"/>
    <n v="110.1"/>
    <n v="64.010000000000005"/>
    <n v="23.11"/>
    <m/>
    <n v="61.234000000000002"/>
    <n v="3.77"/>
    <n v="138.91999999999999"/>
    <n v="333.37"/>
    <n v="28.21"/>
    <n v="6.49"/>
    <n v="20.100000000000001"/>
    <n v="96.506200000000007"/>
    <n v="75.099999999999994"/>
    <n v="8.4600000000000009"/>
    <n v="4.9050000000000002"/>
    <n v="84.66"/>
    <n v="144.84"/>
    <n v="305.41000000000003"/>
    <n v="168.54"/>
    <n v="51.22"/>
    <n v="12.68"/>
    <n v="136.38999999999999"/>
    <n v="41.0792"/>
    <m/>
    <n v="346.03"/>
    <m/>
    <n v="5.31"/>
    <n v="376.03"/>
    <n v="383.8"/>
    <n v="122.48"/>
    <n v="38.25"/>
    <n v="16.62"/>
    <n v="96.91"/>
    <n v="32.229999999999997"/>
    <n v="62.12"/>
    <n v="11.8"/>
    <n v="105.72"/>
    <n v="164.05500000000001"/>
  </r>
  <r>
    <x v="764"/>
    <n v="4119.58"/>
    <n v="160.61000000000001"/>
    <n v="7.56"/>
    <n v="107.93"/>
    <n v="63.65"/>
    <n v="23.01"/>
    <m/>
    <n v="61.32"/>
    <n v="3.91"/>
    <n v="135.97999999999999"/>
    <n v="328.65"/>
    <n v="27.802"/>
    <n v="6.98"/>
    <n v="19.64"/>
    <n v="97.214699999999993"/>
    <n v="74.09"/>
    <n v="8.3800000000000008"/>
    <n v="4.8499999999999996"/>
    <n v="83.03"/>
    <n v="144.63999999999999"/>
    <n v="304.39999999999998"/>
    <n v="167.45"/>
    <n v="51.31"/>
    <n v="12.81"/>
    <n v="138.06"/>
    <n v="41.162399999999998"/>
    <m/>
    <n v="346.36"/>
    <m/>
    <n v="5.41"/>
    <n v="374.9"/>
    <n v="382.22"/>
    <n v="124.16"/>
    <n v="38.57"/>
    <n v="16.600000000000001"/>
    <n v="95.86"/>
    <n v="32.79"/>
    <n v="62.01"/>
    <n v="11.79"/>
    <n v="108.14"/>
    <n v="168.34649999999999"/>
  </r>
  <r>
    <x v="765"/>
    <n v="4090.75"/>
    <n v="161.19999999999999"/>
    <n v="7.38"/>
    <n v="106.04"/>
    <n v="63.72"/>
    <n v="23.17"/>
    <m/>
    <n v="61.015999999999998"/>
    <n v="3.88"/>
    <n v="134.12"/>
    <n v="321.26"/>
    <n v="27.562000000000001"/>
    <n v="6.96"/>
    <n v="18.989999999999998"/>
    <n v="97.248500000000007"/>
    <n v="73.66"/>
    <n v="8.48"/>
    <n v="4.8949999999999996"/>
    <n v="80.709999999999994"/>
    <n v="155.27000000000001"/>
    <n v="305.41000000000003"/>
    <n v="165.79"/>
    <n v="49.6"/>
    <n v="12.95"/>
    <n v="140.47999999999999"/>
    <n v="40.670200000000001"/>
    <m/>
    <n v="346.59"/>
    <m/>
    <n v="5.57"/>
    <n v="376.12"/>
    <n v="373.59"/>
    <n v="124.88"/>
    <n v="38.86"/>
    <n v="16.66"/>
    <n v="94.38"/>
    <n v="27.5"/>
    <n v="61.48"/>
    <n v="11.56"/>
    <n v="105.44"/>
    <n v="163.56"/>
  </r>
  <r>
    <x v="766"/>
    <n v="4061.22"/>
    <n v="170.06"/>
    <n v="7.41"/>
    <n v="108.68"/>
    <n v="64.02"/>
    <n v="23.42"/>
    <m/>
    <n v="63.012"/>
    <n v="3.85"/>
    <n v="136.74"/>
    <n v="327.02"/>
    <n v="28.68"/>
    <n v="7.17"/>
    <n v="20.41"/>
    <n v="100.47880000000001"/>
    <n v="74.55"/>
    <n v="8.85"/>
    <n v="5.16"/>
    <n v="82.16"/>
    <n v="154.16999999999999"/>
    <n v="310.64999999999998"/>
    <n v="173.57"/>
    <n v="51.51"/>
    <n v="13.41"/>
    <n v="141.75"/>
    <n v="40.5642"/>
    <m/>
    <n v="348.09"/>
    <m/>
    <n v="5.9"/>
    <n v="384.66"/>
    <n v="381.09"/>
    <n v="127.25"/>
    <n v="38.24"/>
    <n v="17.21"/>
    <n v="95.56"/>
    <n v="27.98"/>
    <n v="63.67"/>
    <n v="11.99"/>
    <n v="106.86"/>
    <n v="162.9975"/>
  </r>
  <r>
    <x v="767"/>
    <n v="4136.25"/>
    <n v="171.79"/>
    <n v="7.74"/>
    <n v="109.11"/>
    <n v="63.92"/>
    <n v="23.38"/>
    <m/>
    <n v="62.905999999999999"/>
    <n v="3.85"/>
    <n v="137.07"/>
    <n v="326.51"/>
    <n v="29.151"/>
    <n v="7.52"/>
    <n v="21.03"/>
    <n v="98.926900000000003"/>
    <n v="73.14"/>
    <n v="8.91"/>
    <n v="5.47"/>
    <n v="81.17"/>
    <n v="160.41999999999999"/>
    <n v="308.64999999999998"/>
    <n v="173.5"/>
    <n v="49.31"/>
    <n v="13.87"/>
    <n v="144.53"/>
    <n v="40.656799999999997"/>
    <m/>
    <n v="344.09"/>
    <m/>
    <n v="6.15"/>
    <n v="385.51"/>
    <n v="380.25"/>
    <n v="127.37"/>
    <n v="38.29"/>
    <n v="17.37"/>
    <n v="95.56"/>
    <n v="28.16"/>
    <n v="63.87"/>
    <n v="12.02"/>
    <n v="106.34"/>
    <n v="166.30099999999999"/>
  </r>
  <r>
    <x v="768"/>
    <n v="4138.12"/>
    <n v="169.15"/>
    <n v="9.5500000000000007"/>
    <n v="109.14"/>
    <n v="63.39"/>
    <n v="24.6"/>
    <m/>
    <n v="61.850999999999999"/>
    <n v="3.94"/>
    <n v="136.41"/>
    <n v="324.77"/>
    <n v="28.571000000000002"/>
    <n v="7.14"/>
    <n v="21.87"/>
    <n v="100.16679999999999"/>
    <n v="73.38"/>
    <n v="9.11"/>
    <n v="5.41"/>
    <n v="81.63"/>
    <n v="163.87"/>
    <n v="307"/>
    <n v="171.77"/>
    <n v="49.01"/>
    <n v="13.86"/>
    <n v="143.69999999999999"/>
    <n v="40.653199999999998"/>
    <m/>
    <n v="344.83"/>
    <m/>
    <n v="6.38"/>
    <n v="382.94"/>
    <n v="381.44"/>
    <n v="125.92"/>
    <n v="38.549999999999997"/>
    <n v="17.399999999999999"/>
    <n v="95.65"/>
    <n v="27.33"/>
    <n v="63.84"/>
    <n v="11.86"/>
    <n v="105.78"/>
    <n v="169.315"/>
  </r>
  <r>
    <x v="769"/>
    <n v="4119.17"/>
    <n v="168.54"/>
    <n v="9.94"/>
    <n v="107.74"/>
    <n v="63.5"/>
    <n v="25.22"/>
    <m/>
    <n v="62.627000000000002"/>
    <n v="4.12"/>
    <n v="136.47999999999999"/>
    <n v="322.55"/>
    <n v="28.885000000000002"/>
    <n v="6.86"/>
    <n v="21.26"/>
    <n v="96.683400000000006"/>
    <n v="73.81"/>
    <n v="9.07"/>
    <n v="5.48"/>
    <n v="82.58"/>
    <n v="172.04"/>
    <n v="312.31"/>
    <n v="173.55500000000001"/>
    <n v="49.18"/>
    <n v="14.11"/>
    <n v="147.74"/>
    <n v="41.096800000000002"/>
    <m/>
    <n v="350.04"/>
    <m/>
    <n v="6.95"/>
    <n v="382.54"/>
    <n v="380.39"/>
    <n v="128.08000000000001"/>
    <n v="38.51"/>
    <n v="17.510000000000002"/>
    <n v="95.1"/>
    <n v="26.99"/>
    <n v="63.18"/>
    <n v="11.89"/>
    <n v="105.05"/>
    <n v="168.9905"/>
  </r>
  <r>
    <x v="770"/>
    <n v="4137.6400000000003"/>
    <n v="172.08"/>
    <n v="9.8800000000000008"/>
    <n v="105.79"/>
    <n v="63.86"/>
    <n v="24.64"/>
    <m/>
    <n v="62.767000000000003"/>
    <n v="4.0999999999999996"/>
    <n v="136.05000000000001"/>
    <n v="320.72000000000003"/>
    <n v="28.577999999999999"/>
    <n v="6.97"/>
    <n v="21.16"/>
    <n v="98.032899999999998"/>
    <n v="73.64"/>
    <n v="9.65"/>
    <n v="5.14"/>
    <n v="83.28"/>
    <n v="170.07"/>
    <n v="310.11"/>
    <n v="173.75"/>
    <n v="48.61"/>
    <n v="13.84"/>
    <n v="147.06"/>
    <n v="41.17"/>
    <m/>
    <n v="350.4"/>
    <m/>
    <n v="7.02"/>
    <n v="383.39"/>
    <n v="372.79"/>
    <n v="125.74"/>
    <n v="38.19"/>
    <n v="14.15"/>
    <n v="95.04"/>
    <n v="27.17"/>
    <n v="61.38"/>
    <n v="11.87"/>
    <n v="104.71"/>
    <n v="164.77350000000001"/>
  </r>
  <r>
    <x v="771"/>
    <n v="4130.62"/>
    <n v="167.98"/>
    <n v="9.5"/>
    <n v="105.78"/>
    <n v="64.11"/>
    <n v="24.52"/>
    <m/>
    <n v="63.115000000000002"/>
    <n v="4.12"/>
    <n v="134.1"/>
    <n v="319.5"/>
    <n v="28.34"/>
    <n v="7.02"/>
    <n v="21.28"/>
    <n v="97.113500000000002"/>
    <n v="73.099999999999994"/>
    <n v="8.74"/>
    <n v="5.0199999999999996"/>
    <n v="82.86"/>
    <n v="167.4"/>
    <n v="308.97000000000003"/>
    <n v="172.57"/>
    <n v="48.49"/>
    <n v="12.91"/>
    <n v="142.53"/>
    <n v="40.912599999999998"/>
    <m/>
    <n v="347.41"/>
    <m/>
    <n v="6.35"/>
    <n v="381.92"/>
    <n v="373.98"/>
    <n v="125.17"/>
    <n v="38.11"/>
    <n v="13.45"/>
    <n v="95.12"/>
    <n v="26.97"/>
    <n v="61.74"/>
    <n v="11.67"/>
    <n v="105.17"/>
    <n v="163.64949999999999"/>
  </r>
  <r>
    <x v="772"/>
    <n v="4124.08"/>
    <n v="166.35"/>
    <n v="9.52"/>
    <n v="105.07"/>
    <n v="63.94"/>
    <n v="24.8"/>
    <m/>
    <n v="63.98"/>
    <n v="4.34"/>
    <n v="135.22999999999999"/>
    <n v="322.07"/>
    <n v="28.952999999999999"/>
    <n v="7.18"/>
    <n v="20.88"/>
    <n v="96.160399999999996"/>
    <n v="74.16"/>
    <n v="8.65"/>
    <n v="4.7699999999999996"/>
    <n v="83.13"/>
    <n v="172.05"/>
    <n v="309.45999999999998"/>
    <n v="172.07"/>
    <n v="49.11"/>
    <n v="13.44"/>
    <n v="144.22"/>
    <n v="40.942399999999999"/>
    <m/>
    <n v="348.65"/>
    <m/>
    <n v="7.34"/>
    <n v="383.41"/>
    <n v="370.21"/>
    <n v="125.28"/>
    <n v="38.19"/>
    <n v="13.14"/>
    <n v="95"/>
    <n v="26.84"/>
    <n v="62.91"/>
    <n v="11.64"/>
    <n v="107.19"/>
    <n v="163.40799999999999"/>
  </r>
  <r>
    <x v="773"/>
    <n v="4136.28"/>
    <n v="166.52"/>
    <n v="9.4700000000000006"/>
    <n v="102.52"/>
    <n v="63.22"/>
    <n v="24.35"/>
    <m/>
    <n v="64.144000000000005"/>
    <n v="4.28"/>
    <n v="134.32"/>
    <n v="320.81"/>
    <n v="29.213000000000001"/>
    <n v="6.85"/>
    <n v="20.079999999999998"/>
    <n v="95.738699999999994"/>
    <n v="73.569999999999993"/>
    <n v="8.35"/>
    <n v="4.76"/>
    <n v="80.400000000000006"/>
    <n v="171.71"/>
    <n v="311.74"/>
    <n v="172.07"/>
    <n v="47.79"/>
    <n v="13.08"/>
    <n v="146.32"/>
    <n v="41.004399999999997"/>
    <m/>
    <n v="345.15"/>
    <m/>
    <n v="7.99"/>
    <n v="380.24"/>
    <n v="362.68"/>
    <n v="121.25"/>
    <n v="37.72"/>
    <n v="12.51"/>
    <n v="93.86"/>
    <n v="27.46"/>
    <n v="61.41"/>
    <n v="11.25"/>
    <n v="108.84"/>
    <n v="164.88900000000001"/>
  </r>
  <r>
    <x v="774"/>
    <n v="4109.8999999999996"/>
    <n v="173.86"/>
    <n v="10.25"/>
    <n v="104.82"/>
    <n v="63.15"/>
    <n v="24.35"/>
    <m/>
    <n v="65.747"/>
    <n v="4.5"/>
    <n v="138.44999999999999"/>
    <n v="330.18"/>
    <n v="30.178000000000001"/>
    <n v="7.3"/>
    <n v="20.48"/>
    <n v="97.585800000000006"/>
    <n v="75.36"/>
    <n v="8.4600000000000009"/>
    <n v="4.96"/>
    <n v="83.72"/>
    <n v="174.02"/>
    <n v="314"/>
    <n v="172.69"/>
    <n v="49.39"/>
    <n v="13.41"/>
    <n v="146"/>
    <n v="41.240200000000002"/>
    <m/>
    <n v="341.2"/>
    <m/>
    <n v="8.9600000000000009"/>
    <n v="387"/>
    <n v="368.07"/>
    <n v="122.7"/>
    <n v="37.590000000000003"/>
    <n v="12.53"/>
    <n v="93.49"/>
    <n v="28.19"/>
    <n v="62.64"/>
    <n v="11.5"/>
    <n v="100.91"/>
    <n v="161.4915"/>
  </r>
  <r>
    <x v="775"/>
    <n v="4158.7700000000004"/>
    <n v="176.89"/>
    <n v="11.74"/>
    <n v="105.77"/>
    <n v="62.8"/>
    <n v="24.44"/>
    <m/>
    <n v="67.790000000000006"/>
    <n v="4.6500000000000004"/>
    <n v="139.5"/>
    <n v="329.58"/>
    <n v="31.678000000000001"/>
    <n v="7.29"/>
    <n v="20.2"/>
    <n v="98.243700000000004"/>
    <n v="76.81"/>
    <n v="8.6199999999999992"/>
    <n v="5.07"/>
    <n v="83.21"/>
    <n v="184.31"/>
    <n v="318.52"/>
    <n v="175.05"/>
    <n v="49.97"/>
    <n v="13.54"/>
    <n v="151.47999999999999"/>
    <n v="41.917400000000001"/>
    <m/>
    <n v="339.46"/>
    <m/>
    <n v="9.09"/>
    <n v="392.02"/>
    <n v="370.52"/>
    <n v="122.06"/>
    <n v="37.090000000000003"/>
    <n v="12.2"/>
    <n v="92.6"/>
    <n v="27.49"/>
    <n v="61.92"/>
    <n v="11.64"/>
    <n v="103.99"/>
    <n v="161.25049999999999"/>
  </r>
  <r>
    <x v="776"/>
    <n v="4198.05"/>
    <n v="180.14"/>
    <n v="11.71"/>
    <n v="106.26"/>
    <n v="62.83"/>
    <n v="24.51"/>
    <m/>
    <n v="68.224999999999994"/>
    <n v="4.67"/>
    <n v="139.18"/>
    <n v="326.14999999999998"/>
    <n v="31.263999999999999"/>
    <n v="7.19"/>
    <n v="20.22"/>
    <n v="98.6233"/>
    <n v="77.28"/>
    <n v="8.4700000000000006"/>
    <n v="4.93"/>
    <n v="83.08"/>
    <n v="176.82"/>
    <n v="318.33999999999997"/>
    <n v="175.16"/>
    <n v="50.03"/>
    <n v="13.47"/>
    <n v="149.43"/>
    <n v="42.124400000000001"/>
    <m/>
    <n v="341.7"/>
    <m/>
    <n v="8.8800000000000008"/>
    <n v="385.57"/>
    <n v="363.55"/>
    <n v="123.06"/>
    <n v="37.450000000000003"/>
    <n v="12.17"/>
    <n v="93.19"/>
    <n v="28.59"/>
    <n v="62.22"/>
    <n v="11.65"/>
    <n v="101.64"/>
    <n v="157.239"/>
  </r>
  <r>
    <x v="777"/>
    <n v="4191.9799999999996"/>
    <n v="188.87"/>
    <n v="11.84"/>
    <n v="104.97"/>
    <n v="61.51"/>
    <n v="24.51"/>
    <m/>
    <n v="67.837000000000003"/>
    <n v="4.95"/>
    <n v="138.03"/>
    <n v="324.92"/>
    <n v="31.175999999999998"/>
    <n v="7.48"/>
    <n v="20.62"/>
    <n v="98.732900000000001"/>
    <n v="78.06"/>
    <n v="8.76"/>
    <n v="5.26"/>
    <n v="85.01"/>
    <n v="178.47"/>
    <n v="321.18"/>
    <n v="174.2"/>
    <n v="51.19"/>
    <n v="14.23"/>
    <n v="148.6"/>
    <n v="42.038800000000002"/>
    <m/>
    <n v="339.97"/>
    <m/>
    <n v="10.86"/>
    <n v="384.53"/>
    <n v="360.5"/>
    <n v="124.23"/>
    <n v="37.39"/>
    <n v="12.45"/>
    <n v="93.07"/>
    <n v="28.11"/>
    <n v="61.91"/>
    <n v="11.63"/>
    <n v="101.94"/>
    <n v="153.10400000000001"/>
  </r>
  <r>
    <x v="778"/>
    <n v="4192.63"/>
    <n v="185.77"/>
    <n v="12.64"/>
    <n v="106.4"/>
    <n v="61.4"/>
    <n v="24.56"/>
    <m/>
    <n v="68.650000000000006"/>
    <n v="4.5199999999999996"/>
    <n v="136.59"/>
    <n v="323.57"/>
    <n v="30.687999999999999"/>
    <n v="7.32"/>
    <n v="21.61"/>
    <n v="97.838899999999995"/>
    <n v="76.13"/>
    <n v="8.68"/>
    <n v="5.29"/>
    <n v="83.73"/>
    <n v="175.16"/>
    <n v="315.26"/>
    <n v="171.56"/>
    <n v="50.12"/>
    <n v="14.2"/>
    <n v="147.66999999999999"/>
    <n v="40.940199999999997"/>
    <m/>
    <n v="333.51"/>
    <m/>
    <n v="10.83"/>
    <n v="373.75"/>
    <n v="360.48"/>
    <n v="123.54"/>
    <n v="37.42"/>
    <n v="12.08"/>
    <n v="92.94"/>
    <n v="28.08"/>
    <n v="60.82"/>
    <n v="11.73"/>
    <n v="101.18"/>
    <n v="147.3665"/>
  </r>
  <r>
    <x v="779"/>
    <n v="4145.58"/>
    <n v="182.9"/>
    <n v="12.23"/>
    <n v="107.59"/>
    <n v="60.88"/>
    <n v="24.4"/>
    <m/>
    <n v="67.953000000000003"/>
    <n v="4.63"/>
    <n v="135.34"/>
    <n v="319.81"/>
    <n v="30.538"/>
    <n v="7.1"/>
    <n v="21.93"/>
    <n v="96.658100000000005"/>
    <n v="74.510000000000005"/>
    <n v="8.6"/>
    <n v="5.31"/>
    <n v="83.16"/>
    <n v="177.14"/>
    <n v="313.85000000000002"/>
    <n v="171.84"/>
    <n v="49.44"/>
    <n v="14.38"/>
    <n v="147.04"/>
    <n v="41.061399999999999"/>
    <m/>
    <n v="333.85"/>
    <m/>
    <n v="10.24"/>
    <n v="368.5"/>
    <n v="354.08"/>
    <n v="121.02"/>
    <n v="37.130000000000003"/>
    <n v="11.75"/>
    <n v="92.35"/>
    <n v="27.88"/>
    <n v="59.09"/>
    <n v="11.33"/>
    <n v="102.13"/>
    <n v="141.85300000000001"/>
  </r>
  <r>
    <x v="780"/>
    <n v="4115.24"/>
    <n v="184.47"/>
    <n v="12.84"/>
    <n v="105.66"/>
    <n v="60.41"/>
    <n v="24.27"/>
    <m/>
    <n v="72.88"/>
    <n v="4.59"/>
    <n v="135.66999999999999"/>
    <n v="323.88"/>
    <n v="37.979999999999997"/>
    <n v="7.1"/>
    <n v="21.12"/>
    <n v="95.224199999999996"/>
    <n v="74.97"/>
    <n v="8.6"/>
    <n v="5.21"/>
    <n v="83.53"/>
    <n v="147.91"/>
    <n v="325.92"/>
    <n v="172.99"/>
    <n v="50.7"/>
    <n v="14.57"/>
    <n v="147.65"/>
    <n v="41.158000000000001"/>
    <m/>
    <n v="332.63"/>
    <m/>
    <n v="9.35"/>
    <n v="370.04"/>
    <n v="354.88"/>
    <n v="121.98"/>
    <n v="36.76"/>
    <n v="11.59"/>
    <n v="90.76"/>
    <n v="27.62"/>
    <n v="59.39"/>
    <n v="11.38"/>
    <n v="101.53"/>
    <n v="145.52449999999999"/>
  </r>
  <r>
    <x v="781"/>
    <n v="4151.28"/>
    <n v="193.17"/>
    <n v="13.65"/>
    <n v="104.97"/>
    <n v="60.26"/>
    <n v="24.45"/>
    <m/>
    <n v="81.272999999999996"/>
    <n v="4.45"/>
    <n v="136.94"/>
    <n v="332.01"/>
    <n v="38.945999999999998"/>
    <n v="6.88"/>
    <n v="21.19"/>
    <n v="96.160399999999996"/>
    <n v="75.569999999999993"/>
    <n v="8.82"/>
    <n v="5.41"/>
    <n v="85.7"/>
    <n v="150.01"/>
    <n v="332.89"/>
    <n v="175.43"/>
    <n v="51.68"/>
    <n v="15.14"/>
    <n v="150.31"/>
    <n v="41.420400000000001"/>
    <m/>
    <n v="329.99"/>
    <m/>
    <n v="10"/>
    <n v="374.37"/>
    <n v="357.21"/>
    <n v="124.95"/>
    <n v="36.92"/>
    <n v="11.5"/>
    <n v="90.84"/>
    <n v="27.88"/>
    <n v="61.12"/>
    <n v="12.09"/>
    <n v="100.1"/>
    <n v="146.8175"/>
  </r>
  <r>
    <x v="782"/>
    <n v="4205.45"/>
    <n v="201.16"/>
    <n v="14.71"/>
    <n v="104.04"/>
    <n v="59.78"/>
    <n v="23.95"/>
    <m/>
    <n v="80.334000000000003"/>
    <n v="4.59"/>
    <n v="137.46"/>
    <n v="330.83"/>
    <n v="40.110999999999997"/>
    <n v="7.04"/>
    <n v="21.2"/>
    <n v="95.426599999999993"/>
    <n v="75.05"/>
    <n v="8.92"/>
    <n v="6.03"/>
    <n v="86.4"/>
    <n v="158.65"/>
    <n v="331.21"/>
    <n v="177.3"/>
    <n v="51.67"/>
    <n v="14.87"/>
    <n v="148.01"/>
    <n v="41.425600000000003"/>
    <m/>
    <n v="325.3"/>
    <m/>
    <n v="10.99"/>
    <n v="367.5"/>
    <n v="350.63"/>
    <n v="124.31"/>
    <n v="37.14"/>
    <n v="11.55"/>
    <n v="90.21"/>
    <n v="27.25"/>
    <n v="60.2"/>
    <n v="12.59"/>
    <n v="101.13"/>
    <n v="139.279"/>
  </r>
  <r>
    <x v="783"/>
    <n v="4205.5200000000004"/>
    <n v="203.93"/>
    <n v="14.71"/>
    <n v="102.18"/>
    <n v="59.66"/>
    <n v="23.97"/>
    <m/>
    <n v="80.796000000000006"/>
    <n v="4.58"/>
    <n v="135.71"/>
    <n v="323.89999999999998"/>
    <n v="37.834000000000003"/>
    <n v="7.34"/>
    <n v="20.67"/>
    <n v="92.440899999999999"/>
    <n v="74.92"/>
    <n v="8.92"/>
    <n v="6.94"/>
    <n v="85.64"/>
    <n v="165.36"/>
    <n v="328.39"/>
    <n v="177.25"/>
    <n v="51.49"/>
    <n v="14.73"/>
    <n v="148.9"/>
    <n v="41.529800000000002"/>
    <m/>
    <n v="323.57"/>
    <m/>
    <n v="10.79"/>
    <n v="365.02"/>
    <n v="345.98"/>
    <n v="124.55"/>
    <n v="37.200000000000003"/>
    <n v="11.55"/>
    <n v="90.01"/>
    <n v="27.55"/>
    <n v="59.05"/>
    <n v="12"/>
    <n v="101.32"/>
    <n v="136.0145"/>
  </r>
  <r>
    <x v="784"/>
    <n v="4179.83"/>
    <n v="207.52"/>
    <n v="14.54"/>
    <n v="103.36"/>
    <n v="60"/>
    <n v="24.64"/>
    <m/>
    <n v="78.995000000000005"/>
    <n v="4.74"/>
    <n v="137.58000000000001"/>
    <n v="316.39999999999998"/>
    <n v="39.770000000000003"/>
    <n v="7.43"/>
    <n v="21.52"/>
    <n v="93.469899999999996"/>
    <n v="75.02"/>
    <n v="9.02"/>
    <n v="6.82"/>
    <n v="87.14"/>
    <n v="167.28"/>
    <n v="332.58"/>
    <n v="180.09"/>
    <n v="52.43"/>
    <n v="14.58"/>
    <n v="153.91999999999999"/>
    <n v="41.646599999999999"/>
    <m/>
    <n v="323.62"/>
    <m/>
    <n v="10.72"/>
    <n v="370.88"/>
    <n v="352.57"/>
    <n v="122.64"/>
    <n v="37.49"/>
    <n v="11.64"/>
    <n v="90.16"/>
    <n v="27.73"/>
    <n v="61.04"/>
    <n v="12.11"/>
    <n v="99.63"/>
    <n v="137.453"/>
  </r>
  <r>
    <x v="785"/>
    <n v="4221.0200000000004"/>
    <n v="213.97"/>
    <n v="14.52"/>
    <n v="105.76"/>
    <n v="61.16"/>
    <n v="24.72"/>
    <m/>
    <n v="81.2"/>
    <n v="4.9000000000000004"/>
    <n v="140.47"/>
    <n v="323.64999999999998"/>
    <n v="39.326999999999998"/>
    <n v="7.37"/>
    <n v="21.65"/>
    <n v="96.986999999999995"/>
    <n v="77.13"/>
    <n v="9.34"/>
    <n v="7.03"/>
    <n v="89"/>
    <n v="175.21"/>
    <n v="335.4"/>
    <n v="180.95"/>
    <n v="53.63"/>
    <n v="14.48"/>
    <n v="151.74"/>
    <n v="41.244599999999998"/>
    <m/>
    <n v="333.78"/>
    <m/>
    <n v="9.2200000000000006"/>
    <n v="373.73"/>
    <n v="371.07"/>
    <n v="124.92"/>
    <n v="36.94"/>
    <n v="11.55"/>
    <n v="91.78"/>
    <n v="28.56"/>
    <n v="63.17"/>
    <n v="12.39"/>
    <n v="101.65"/>
    <n v="145.64099999999999"/>
  </r>
  <r>
    <x v="786"/>
    <n v="4282.37"/>
    <n v="217.61"/>
    <n v="15.24"/>
    <n v="105.29"/>
    <n v="60.75"/>
    <n v="24.9"/>
    <m/>
    <n v="80.23"/>
    <n v="4.9000000000000004"/>
    <n v="139.09"/>
    <n v="321.81"/>
    <n v="39.170999999999999"/>
    <n v="8.3000000000000007"/>
    <n v="22.02"/>
    <n v="96.413499999999999"/>
    <n v="76.05"/>
    <n v="9.0299999999999994"/>
    <n v="7.25"/>
    <n v="85.52"/>
    <n v="181.75"/>
    <n v="335.94"/>
    <n v="179.58"/>
    <n v="54.05"/>
    <n v="14.34"/>
    <n v="156.34"/>
    <n v="41.4876"/>
    <m/>
    <n v="334.42"/>
    <m/>
    <n v="9.84"/>
    <n v="370.52"/>
    <n v="363.65"/>
    <n v="124.63"/>
    <n v="37.159999999999997"/>
    <n v="11.54"/>
    <n v="90.05"/>
    <n v="30.35"/>
    <n v="62.92"/>
    <n v="12.59"/>
    <n v="100.22"/>
    <n v="147.89850000000001"/>
  </r>
  <r>
    <x v="787"/>
    <n v="4273.79"/>
    <n v="221.31"/>
    <n v="15.46"/>
    <n v="106.15"/>
    <n v="60.31"/>
    <n v="24.73"/>
    <m/>
    <n v="79"/>
    <n v="5.18"/>
    <n v="139.34"/>
    <n v="326.8"/>
    <n v="38.654000000000003"/>
    <n v="8.89"/>
    <n v="22.59"/>
    <n v="98.150899999999993"/>
    <n v="77.599999999999994"/>
    <n v="9.1199999999999992"/>
    <n v="7.65"/>
    <n v="87.4"/>
    <n v="182.22"/>
    <n v="333.68"/>
    <n v="179.21"/>
    <n v="54.53"/>
    <n v="14.5"/>
    <n v="153.03"/>
    <n v="41.162399999999998"/>
    <m/>
    <n v="330.41"/>
    <m/>
    <n v="9.81"/>
    <n v="379.96"/>
    <n v="373.69"/>
    <n v="125.83"/>
    <n v="37.200000000000003"/>
    <n v="12.06"/>
    <n v="91.62"/>
    <n v="31.47"/>
    <n v="63.67"/>
    <n v="12.93"/>
    <n v="99.93"/>
    <n v="152.05250000000001"/>
  </r>
  <r>
    <x v="788"/>
    <n v="4283.8500000000004"/>
    <n v="224.57"/>
    <n v="14.69"/>
    <n v="108.53"/>
    <n v="60.22"/>
    <n v="25.16"/>
    <m/>
    <n v="79.263000000000005"/>
    <n v="5.13"/>
    <n v="140.69"/>
    <n v="335.75"/>
    <n v="37.475000000000001"/>
    <n v="8.9"/>
    <n v="23.38"/>
    <n v="97.872600000000006"/>
    <n v="79.94"/>
    <n v="9.4"/>
    <n v="7.74"/>
    <n v="87.3"/>
    <n v="169.07"/>
    <n v="323.38"/>
    <n v="177.82"/>
    <n v="54.7"/>
    <n v="13.82"/>
    <n v="148.31"/>
    <n v="40.457999999999998"/>
    <m/>
    <n v="324.64999999999998"/>
    <m/>
    <n v="9.4499999999999993"/>
    <n v="371.39"/>
    <n v="381.82"/>
    <n v="128.06"/>
    <n v="36.76"/>
    <n v="11.98"/>
    <n v="92.25"/>
    <n v="30.78"/>
    <n v="63.68"/>
    <n v="13.59"/>
    <n v="98.71"/>
    <n v="151.142"/>
  </r>
  <r>
    <x v="789"/>
    <n v="4267.5200000000004"/>
    <n v="234.86"/>
    <n v="15.19"/>
    <n v="108.19"/>
    <n v="60.37"/>
    <n v="24.82"/>
    <m/>
    <n v="80.42"/>
    <n v="5.28"/>
    <n v="140.72999999999999"/>
    <n v="335.47"/>
    <n v="38.51"/>
    <n v="8.86"/>
    <n v="23.31"/>
    <n v="98.403999999999996"/>
    <n v="78.63"/>
    <n v="9.5"/>
    <n v="8.1199999999999992"/>
    <n v="88.66"/>
    <n v="174.31"/>
    <n v="325.26"/>
    <n v="180.57"/>
    <n v="54.71"/>
    <n v="14.05"/>
    <n v="149.47"/>
    <n v="40.464599999999997"/>
    <m/>
    <n v="332.58"/>
    <m/>
    <n v="10.65"/>
    <n v="367.59"/>
    <n v="380.77"/>
    <n v="124.91"/>
    <n v="37.25"/>
    <n v="11.86"/>
    <n v="92.17"/>
    <n v="31.34"/>
    <n v="64.599999999999994"/>
    <n v="13.58"/>
    <n v="97.96"/>
    <n v="153.56299999999999"/>
  </r>
  <r>
    <x v="790"/>
    <n v="4293.93"/>
    <n v="244.4"/>
    <n v="15.02"/>
    <n v="107.39"/>
    <n v="60.47"/>
    <n v="24.82"/>
    <m/>
    <n v="80.462000000000003"/>
    <n v="5.22"/>
    <n v="141.01"/>
    <n v="336.02"/>
    <n v="38.770000000000003"/>
    <n v="9.1999999999999993"/>
    <n v="23.37"/>
    <n v="98.032899999999998"/>
    <n v="78.94"/>
    <n v="9.41"/>
    <n v="8.18"/>
    <n v="88.19"/>
    <n v="170.65"/>
    <n v="326.79000000000002"/>
    <n v="180.96"/>
    <n v="55.18"/>
    <n v="13.87"/>
    <n v="150.47999999999999"/>
    <n v="40.811"/>
    <m/>
    <n v="334.11"/>
    <m/>
    <n v="10.55"/>
    <n v="369.22"/>
    <n v="378.87"/>
    <n v="121.31"/>
    <n v="37.14"/>
    <n v="11.62"/>
    <n v="92.59"/>
    <n v="30.64"/>
    <n v="64.569999999999993"/>
    <n v="13.74"/>
    <n v="98.54"/>
    <n v="153.7885"/>
  </r>
  <r>
    <x v="791"/>
    <n v="4298.8599999999997"/>
    <n v="249.83"/>
    <n v="15.65"/>
    <n v="106.42"/>
    <n v="60.21"/>
    <n v="24.7"/>
    <m/>
    <n v="85.536000000000001"/>
    <n v="5.32"/>
    <n v="141"/>
    <n v="339.49"/>
    <n v="39.481999999999999"/>
    <n v="9.25"/>
    <n v="22.52"/>
    <n v="97.872600000000006"/>
    <n v="78.349999999999994"/>
    <n v="9.36"/>
    <n v="9.16"/>
    <n v="89.89"/>
    <n v="171.89"/>
    <n v="331.85"/>
    <n v="183.79"/>
    <n v="55.67"/>
    <n v="14"/>
    <n v="150.6"/>
    <n v="41.273400000000002"/>
    <m/>
    <n v="340.6"/>
    <m/>
    <n v="10.54"/>
    <n v="375.31"/>
    <n v="387.13"/>
    <n v="119.62"/>
    <n v="37.11"/>
    <n v="11.9"/>
    <n v="92.65"/>
    <n v="30.06"/>
    <n v="63.74"/>
    <n v="13.78"/>
    <n v="100.79"/>
    <n v="151.358"/>
  </r>
  <r>
    <x v="792"/>
    <n v="4338.93"/>
    <n v="258.70999999999998"/>
    <n v="16"/>
    <n v="106.44"/>
    <n v="60.45"/>
    <n v="24.9"/>
    <m/>
    <n v="85.111999999999995"/>
    <n v="5.94"/>
    <n v="142.02000000000001"/>
    <n v="342.5"/>
    <n v="41.021999999999998"/>
    <n v="9.6199999999999992"/>
    <n v="22.17"/>
    <n v="98.370199999999997"/>
    <n v="79.239999999999995"/>
    <n v="9.6"/>
    <n v="9.5399999999999991"/>
    <n v="90.67"/>
    <n v="173.44"/>
    <n v="334.29"/>
    <n v="183.31"/>
    <n v="56.89"/>
    <n v="15.25"/>
    <n v="151.54"/>
    <n v="41.314599999999999"/>
    <m/>
    <n v="342.1"/>
    <m/>
    <n v="10.63"/>
    <n v="371.38"/>
    <n v="398.24"/>
    <n v="121.35"/>
    <n v="36.83"/>
    <n v="11.67"/>
    <n v="93.3"/>
    <n v="30.85"/>
    <n v="65.599999999999994"/>
    <n v="14.13"/>
    <n v="101.44"/>
    <n v="144.827"/>
  </r>
  <r>
    <x v="793"/>
    <n v="4369.01"/>
    <n v="256.79000000000002"/>
    <n v="15.91"/>
    <n v="105.16"/>
    <n v="60.86"/>
    <n v="24.81"/>
    <m/>
    <n v="88.617999999999995"/>
    <n v="5.69"/>
    <n v="141.49"/>
    <n v="338.42"/>
    <n v="42.997"/>
    <n v="9.14"/>
    <n v="22.51"/>
    <n v="97.24"/>
    <n v="78.39"/>
    <n v="9.9499999999999993"/>
    <n v="9.74"/>
    <n v="90.29"/>
    <n v="181.07"/>
    <n v="337.34"/>
    <n v="183.95"/>
    <n v="57.03"/>
    <n v="14.74"/>
    <n v="151.65"/>
    <n v="41.223399999999998"/>
    <m/>
    <n v="340.96"/>
    <m/>
    <n v="9.94"/>
    <n v="374.76"/>
    <n v="399.05"/>
    <n v="122.27"/>
    <n v="36.86"/>
    <n v="11.83"/>
    <n v="93.06"/>
    <n v="30.21"/>
    <n v="67.260000000000005"/>
    <n v="14.2"/>
    <n v="101.98"/>
    <n v="150.19749999999999"/>
  </r>
  <r>
    <x v="794"/>
    <n v="4372.59"/>
    <n v="255.9"/>
    <n v="16.600000000000001"/>
    <n v="105.89"/>
    <n v="61.23"/>
    <n v="25.33"/>
    <m/>
    <n v="88.343000000000004"/>
    <n v="5.68"/>
    <n v="143.09"/>
    <n v="339.74"/>
    <n v="42.652999999999999"/>
    <n v="9.57"/>
    <n v="22.91"/>
    <n v="98.032899999999998"/>
    <n v="78.67"/>
    <n v="9.98"/>
    <n v="9.5500000000000007"/>
    <n v="92.65"/>
    <n v="190.98"/>
    <n v="348.1"/>
    <n v="186.01"/>
    <n v="58.61"/>
    <n v="15.24"/>
    <n v="152.18"/>
    <n v="41.033200000000001"/>
    <n v="43.78"/>
    <n v="349.08"/>
    <m/>
    <n v="9.94"/>
    <n v="379.04"/>
    <n v="406.52"/>
    <n v="121.72"/>
    <n v="37.11"/>
    <n v="12.37"/>
    <n v="94.73"/>
    <n v="30.46"/>
    <n v="68.349999999999994"/>
    <n v="14.45"/>
    <n v="103.42"/>
    <n v="152.60149999999999"/>
  </r>
  <r>
    <x v="795"/>
    <n v="4425.84"/>
    <n v="260.54000000000002"/>
    <n v="16.3"/>
    <n v="105.13"/>
    <n v="61.67"/>
    <n v="25.06"/>
    <m/>
    <n v="86.811000000000007"/>
    <n v="5.6"/>
    <n v="143.26"/>
    <n v="338.31"/>
    <n v="42.692"/>
    <n v="8.85"/>
    <n v="23.96"/>
    <n v="98.319599999999994"/>
    <n v="77.81"/>
    <n v="10.029999999999999"/>
    <n v="8.6"/>
    <n v="91.13"/>
    <n v="184.18"/>
    <n v="342.33"/>
    <n v="184.92"/>
    <n v="57.2"/>
    <n v="14.88"/>
    <n v="159.99"/>
    <n v="40.6584"/>
    <n v="38.15"/>
    <n v="347.89"/>
    <m/>
    <n v="9.6999999999999993"/>
    <n v="376.53"/>
    <n v="407.63"/>
    <n v="122.63"/>
    <n v="37.06"/>
    <n v="12.2"/>
    <n v="94.89"/>
    <n v="30.69"/>
    <n v="67.55"/>
    <n v="14.42"/>
    <n v="102.72"/>
    <n v="154.6525"/>
  </r>
  <r>
    <x v="796"/>
    <n v="4409.59"/>
    <n v="274.45"/>
    <n v="15.79"/>
    <n v="102.72"/>
    <n v="61.26"/>
    <n v="24.97"/>
    <m/>
    <n v="86.802999999999997"/>
    <n v="5.81"/>
    <n v="142.53"/>
    <n v="330.72"/>
    <n v="43.808"/>
    <n v="8.86"/>
    <n v="24.1"/>
    <n v="97.417199999999994"/>
    <n v="76.94"/>
    <n v="10"/>
    <n v="8.59"/>
    <n v="90.62"/>
    <n v="179.08"/>
    <n v="338.05"/>
    <n v="185.01"/>
    <n v="56.63"/>
    <n v="15.7"/>
    <n v="156.82"/>
    <n v="40.996000000000002"/>
    <n v="38.43"/>
    <n v="342.69"/>
    <m/>
    <n v="9.31"/>
    <n v="374.62"/>
    <n v="407.98"/>
    <n v="120.84"/>
    <n v="36.68"/>
    <n v="12.62"/>
    <n v="94.82"/>
    <n v="30.63"/>
    <n v="65.930000000000007"/>
    <n v="14.22"/>
    <n v="101.01"/>
    <n v="158.10050000000001"/>
  </r>
  <r>
    <x v="797"/>
    <n v="4388.71"/>
    <n v="259.45999999999998"/>
    <n v="14.64"/>
    <n v="103.87"/>
    <n v="61.43"/>
    <n v="25.15"/>
    <m/>
    <n v="84.766000000000005"/>
    <n v="5.9"/>
    <n v="142.32"/>
    <n v="325.07"/>
    <n v="43.045000000000002"/>
    <n v="8.69"/>
    <n v="24.75"/>
    <n v="96.9786"/>
    <n v="76.72"/>
    <n v="9.76"/>
    <n v="8.6300000000000008"/>
    <n v="89.13"/>
    <n v="173.39"/>
    <n v="333.56"/>
    <n v="183.96"/>
    <n v="55.78"/>
    <n v="14.62"/>
    <n v="155.93"/>
    <n v="41.489600000000003"/>
    <n v="38.340000000000003"/>
    <n v="343.28"/>
    <m/>
    <n v="9.2200000000000006"/>
    <n v="376.14"/>
    <n v="416.59"/>
    <n v="120.69"/>
    <n v="36.630000000000003"/>
    <n v="13.25"/>
    <n v="96.35"/>
    <n v="29.84"/>
    <n v="65.400000000000006"/>
    <n v="14.02"/>
    <n v="101.31"/>
    <n v="156.51050000000001"/>
  </r>
  <r>
    <x v="798"/>
    <n v="4365.6899999999996"/>
    <n v="264.61"/>
    <n v="14.05"/>
    <n v="103.3"/>
    <n v="61.85"/>
    <n v="25.3"/>
    <m/>
    <n v="84.242999999999995"/>
    <n v="5.79"/>
    <n v="139.58000000000001"/>
    <n v="319.58"/>
    <n v="43.024999999999999"/>
    <n v="8.6999999999999993"/>
    <n v="23.57"/>
    <n v="98.159400000000005"/>
    <n v="76.239999999999995"/>
    <n v="9.4499999999999993"/>
    <n v="8.49"/>
    <n v="89.14"/>
    <n v="178.6"/>
    <n v="339.71"/>
    <n v="187"/>
    <n v="55.19"/>
    <n v="14.15"/>
    <n v="159.09"/>
    <n v="41.010399999999997"/>
    <n v="39.159999999999997"/>
    <n v="348.16"/>
    <m/>
    <n v="9.43"/>
    <n v="377.8"/>
    <n v="415.69"/>
    <n v="118.66"/>
    <n v="36.26"/>
    <n v="13.13"/>
    <n v="95.69"/>
    <n v="29.86"/>
    <n v="65.099999999999994"/>
    <n v="14.19"/>
    <n v="101.46"/>
    <n v="155.167"/>
  </r>
  <r>
    <x v="799"/>
    <n v="4381.8900000000003"/>
    <n v="256.60000000000002"/>
    <n v="14.03"/>
    <n v="102.4"/>
    <n v="61.2"/>
    <n v="25.1"/>
    <m/>
    <n v="82.215000000000003"/>
    <n v="5.54"/>
    <n v="138.85"/>
    <n v="314.70999999999998"/>
    <n v="42.209000000000003"/>
    <n v="8.52"/>
    <n v="23.33"/>
    <n v="96.573700000000002"/>
    <n v="75.23"/>
    <n v="9.49"/>
    <n v="8.2799999999999994"/>
    <n v="87.84"/>
    <n v="178.25"/>
    <n v="335.02"/>
    <n v="186.68"/>
    <n v="53.59"/>
    <n v="13.53"/>
    <n v="157.49"/>
    <n v="40.873600000000003"/>
    <n v="40.15"/>
    <n v="347"/>
    <m/>
    <n v="9.3699999999999992"/>
    <n v="379.81"/>
    <n v="404.45"/>
    <n v="116.9"/>
    <n v="36.35"/>
    <n v="13.15"/>
    <n v="96.3"/>
    <n v="30.3"/>
    <n v="63.5"/>
    <n v="14.02"/>
    <n v="100.81"/>
    <n v="153.29349999999999"/>
  </r>
  <r>
    <x v="800"/>
    <n v="4348.33"/>
    <n v="241.05"/>
    <n v="13.94"/>
    <n v="104.29"/>
    <n v="61.22"/>
    <n v="25.6"/>
    <m/>
    <n v="82.162999999999997"/>
    <n v="5.37"/>
    <n v="139.19"/>
    <n v="312.36"/>
    <n v="40.631999999999998"/>
    <n v="8.36"/>
    <n v="24.1"/>
    <n v="97.062899999999999"/>
    <n v="75.56"/>
    <n v="9.6300000000000008"/>
    <n v="8.1999999999999993"/>
    <n v="88.78"/>
    <n v="169.84"/>
    <n v="328.6"/>
    <n v="185.27"/>
    <n v="53.09"/>
    <n v="13.45"/>
    <n v="153.78"/>
    <n v="40.6462"/>
    <n v="42.59"/>
    <n v="347.45"/>
    <m/>
    <n v="10.33"/>
    <n v="377.42"/>
    <n v="410.19"/>
    <n v="119.01"/>
    <n v="36.42"/>
    <n v="12.9"/>
    <n v="96.77"/>
    <n v="31.87"/>
    <n v="63.74"/>
    <n v="14.11"/>
    <n v="105.2"/>
    <n v="159.0035"/>
  </r>
  <r>
    <x v="801"/>
    <n v="4328.82"/>
    <n v="250.21"/>
    <n v="14.61"/>
    <n v="104.55"/>
    <n v="61.09"/>
    <n v="25.79"/>
    <m/>
    <n v="84.84"/>
    <n v="5.5"/>
    <n v="139.19999999999999"/>
    <n v="313.45"/>
    <n v="41.875999999999998"/>
    <n v="8.0500000000000007"/>
    <n v="23.47"/>
    <n v="98.1678"/>
    <n v="77.97"/>
    <n v="9.94"/>
    <n v="8.64"/>
    <n v="91.33"/>
    <n v="177.02"/>
    <n v="334.57"/>
    <n v="188.06"/>
    <n v="54.92"/>
    <n v="13.94"/>
    <n v="158.62"/>
    <n v="41.334600000000002"/>
    <n v="45.55"/>
    <n v="347.12"/>
    <m/>
    <n v="10.81"/>
    <n v="381.79"/>
    <n v="409.51"/>
    <n v="120.87"/>
    <n v="36.25"/>
    <n v="13.13"/>
    <n v="96.56"/>
    <n v="31.41"/>
    <n v="64.900000000000006"/>
    <n v="14.41"/>
    <n v="107.56"/>
    <n v="161.18950000000001"/>
  </r>
  <r>
    <x v="802"/>
    <n v="4378.41"/>
    <n v="256.24"/>
    <n v="15.28"/>
    <n v="105.4"/>
    <n v="60.52"/>
    <n v="25.73"/>
    <m/>
    <n v="84.793999999999997"/>
    <n v="5.87"/>
    <n v="138.59"/>
    <n v="313.66000000000003"/>
    <n v="41.116999999999997"/>
    <n v="8.34"/>
    <n v="23.87"/>
    <n v="98.100300000000004"/>
    <n v="78.47"/>
    <n v="10.18"/>
    <n v="8.8699999999999992"/>
    <n v="91.29"/>
    <n v="183.85"/>
    <n v="335.85"/>
    <n v="189.25"/>
    <n v="55.74"/>
    <n v="14.64"/>
    <n v="160.57"/>
    <n v="42.029800000000002"/>
    <n v="42.21"/>
    <n v="350.78"/>
    <m/>
    <n v="13.35"/>
    <n v="380.23"/>
    <n v="405.2"/>
    <n v="120.6"/>
    <n v="36.17"/>
    <n v="13.34"/>
    <n v="96.2"/>
    <n v="31.29"/>
    <n v="63.43"/>
    <n v="14.79"/>
    <n v="108.03"/>
    <n v="161.4135"/>
  </r>
  <r>
    <x v="803"/>
    <n v="4376.8599999999997"/>
    <n v="257.5"/>
    <n v="15.2"/>
    <n v="106.7"/>
    <n v="60.02"/>
    <n v="26.04"/>
    <m/>
    <n v="86.257000000000005"/>
    <n v="5.98"/>
    <n v="143.43"/>
    <n v="323.08999999999997"/>
    <n v="40.822000000000003"/>
    <n v="8.2200000000000006"/>
    <n v="24.34"/>
    <n v="99.745000000000005"/>
    <n v="80.3"/>
    <n v="9.9700000000000006"/>
    <n v="8.7100000000000009"/>
    <n v="92.81"/>
    <n v="175.77"/>
    <n v="335.05"/>
    <n v="189.59"/>
    <n v="55.95"/>
    <n v="16.010000000000002"/>
    <n v="159.26"/>
    <n v="42.212000000000003"/>
    <n v="43.53"/>
    <n v="348.18"/>
    <m/>
    <n v="13.53"/>
    <n v="387.67"/>
    <n v="401.63"/>
    <n v="121.5"/>
    <n v="36.15"/>
    <n v="13.53"/>
    <n v="97.69"/>
    <n v="31.93"/>
    <n v="63.8"/>
    <n v="14.95"/>
    <n v="107.87"/>
    <n v="157.93549999999999"/>
  </r>
  <r>
    <x v="804"/>
    <n v="4396.4399999999996"/>
    <n v="261.77"/>
    <n v="15.33"/>
    <n v="107.25"/>
    <n v="60.22"/>
    <n v="26.25"/>
    <m/>
    <n v="86.742999999999995"/>
    <n v="6"/>
    <n v="145.44"/>
    <n v="322.54000000000002"/>
    <n v="42.302"/>
    <n v="8.06"/>
    <n v="24.12"/>
    <n v="100.2764"/>
    <n v="80.709999999999994"/>
    <n v="9.98"/>
    <n v="8.34"/>
    <n v="92.97"/>
    <n v="175.98"/>
    <n v="340.54"/>
    <n v="193.97"/>
    <n v="56"/>
    <n v="16.66"/>
    <n v="160.55000000000001"/>
    <n v="42.78"/>
    <n v="40.950000000000003"/>
    <n v="351.91"/>
    <m/>
    <n v="13.53"/>
    <n v="393.3"/>
    <n v="405.19"/>
    <n v="122.63"/>
    <n v="36.39"/>
    <n v="13.44"/>
    <n v="97.62"/>
    <n v="32.49"/>
    <n v="63.84"/>
    <n v="15.13"/>
    <n v="108.47"/>
    <n v="157.6395"/>
  </r>
  <r>
    <x v="805"/>
    <n v="4450.38"/>
    <n v="279.82"/>
    <n v="15.52"/>
    <n v="107.46"/>
    <n v="60.58"/>
    <n v="26.09"/>
    <m/>
    <n v="87.644000000000005"/>
    <n v="5.98"/>
    <n v="146.61000000000001"/>
    <n v="326.61"/>
    <n v="42.412999999999997"/>
    <n v="8.1"/>
    <n v="24.18"/>
    <n v="100.65600000000001"/>
    <n v="81.8"/>
    <n v="10.66"/>
    <n v="8.52"/>
    <n v="94.76"/>
    <n v="176.99"/>
    <n v="337.99"/>
    <n v="192.46"/>
    <n v="56.5"/>
    <n v="19.559999999999999"/>
    <n v="160.56"/>
    <n v="42.470799999999997"/>
    <n v="39.479999999999997"/>
    <n v="347.57"/>
    <m/>
    <n v="13.5"/>
    <n v="393.96"/>
    <n v="406.48"/>
    <n v="123.85"/>
    <n v="36.409999999999997"/>
    <n v="12.76"/>
    <n v="98.48"/>
    <n v="32.42"/>
    <n v="64.83"/>
    <n v="15.24"/>
    <n v="108.54"/>
    <n v="138.84549999999999"/>
  </r>
  <r>
    <x v="806"/>
    <n v="4455.59"/>
    <n v="282.48"/>
    <n v="15.7"/>
    <n v="106.91"/>
    <n v="61.03"/>
    <n v="26.84"/>
    <m/>
    <n v="86.186000000000007"/>
    <n v="5.86"/>
    <n v="144.63999999999999"/>
    <n v="320.05"/>
    <n v="42.317"/>
    <n v="7.93"/>
    <n v="24.17"/>
    <n v="102.4019"/>
    <n v="81.97"/>
    <n v="10.72"/>
    <n v="8.3800000000000008"/>
    <n v="92.91"/>
    <n v="172.55"/>
    <n v="338.15"/>
    <n v="191.33"/>
    <n v="55.27"/>
    <n v="20.43"/>
    <n v="160.72999999999999"/>
    <n v="42.414200000000001"/>
    <n v="38.04"/>
    <n v="348.32"/>
    <m/>
    <n v="14.12"/>
    <n v="394.73"/>
    <n v="404.66"/>
    <n v="123.99"/>
    <n v="36.29"/>
    <n v="12.66"/>
    <n v="97.45"/>
    <n v="32"/>
    <n v="64.010000000000005"/>
    <n v="15.35"/>
    <n v="108.45"/>
    <n v="150.61250000000001"/>
  </r>
  <r>
    <x v="807"/>
    <n v="4446.82"/>
    <n v="276.54000000000002"/>
    <n v="15.13"/>
    <n v="102.92"/>
    <n v="60.56"/>
    <n v="26.95"/>
    <m/>
    <n v="84.8"/>
    <n v="5.6"/>
    <n v="143.21"/>
    <n v="313"/>
    <n v="42.103000000000002"/>
    <n v="7.63"/>
    <n v="23.47"/>
    <n v="102.2079"/>
    <n v="81.900000000000006"/>
    <n v="10.41"/>
    <n v="8.1"/>
    <n v="92.02"/>
    <n v="172.19"/>
    <n v="341.27"/>
    <n v="191.81"/>
    <n v="53.91"/>
    <n v="21.62"/>
    <n v="156.62"/>
    <n v="41.867400000000004"/>
    <n v="39.200000000000003"/>
    <n v="345.76"/>
    <m/>
    <n v="13.29"/>
    <n v="393.14"/>
    <n v="401.17"/>
    <n v="122.99"/>
    <n v="36.18"/>
    <n v="12.34"/>
    <n v="97.5"/>
    <n v="31.71"/>
    <n v="62.94"/>
    <n v="14.98"/>
    <n v="107.29"/>
    <n v="151.1935"/>
  </r>
  <r>
    <x v="808"/>
    <n v="4411.59"/>
    <n v="274.43"/>
    <n v="15.34"/>
    <n v="103.16"/>
    <n v="59.76"/>
    <n v="26.7"/>
    <m/>
    <n v="84.674999999999997"/>
    <n v="5.73"/>
    <n v="144.34"/>
    <n v="315.17"/>
    <n v="42.503"/>
    <n v="7.67"/>
    <n v="24.05"/>
    <n v="102.2501"/>
    <n v="81.87"/>
    <n v="10.79"/>
    <n v="8.0500000000000007"/>
    <n v="91.91"/>
    <n v="170.61"/>
    <n v="337.22"/>
    <n v="190.68"/>
    <n v="54.87"/>
    <n v="24.7"/>
    <n v="156.97"/>
    <n v="41.549199999999999"/>
    <n v="39.619999999999997"/>
    <n v="338.18"/>
    <m/>
    <n v="13.28"/>
    <n v="388.68"/>
    <n v="405.28"/>
    <n v="121.99"/>
    <n v="36.46"/>
    <n v="12.33"/>
    <n v="97.7"/>
    <n v="31.23"/>
    <n v="63.38"/>
    <n v="14.98"/>
    <n v="107.84"/>
    <n v="149.5735"/>
  </r>
  <r>
    <x v="809"/>
    <n v="4398.95"/>
    <n v="269.61"/>
    <n v="16.3"/>
    <n v="104.69"/>
    <n v="59.31"/>
    <n v="26.46"/>
    <m/>
    <n v="87.772999999999996"/>
    <n v="5.97"/>
    <n v="145.15"/>
    <n v="316.47000000000003"/>
    <n v="42.18"/>
    <n v="7.89"/>
    <n v="25.31"/>
    <n v="103.1104"/>
    <n v="83.34"/>
    <n v="11.21"/>
    <n v="8.7100000000000009"/>
    <n v="93.37"/>
    <n v="169.65"/>
    <n v="331.83"/>
    <n v="188.61"/>
    <n v="55.17"/>
    <n v="25.51"/>
    <n v="157.38999999999999"/>
    <n v="41.861800000000002"/>
    <n v="44"/>
    <n v="344.46"/>
    <m/>
    <n v="14.03"/>
    <n v="392.16"/>
    <n v="407.09"/>
    <n v="121.81"/>
    <n v="36.479999999999997"/>
    <n v="12.59"/>
    <n v="97.75"/>
    <n v="31.11"/>
    <n v="63.18"/>
    <n v="15.07"/>
    <n v="109"/>
    <n v="143.97800000000001"/>
  </r>
  <r>
    <x v="810"/>
    <n v="4409.53"/>
    <n v="269.79000000000002"/>
    <n v="16.489999999999998"/>
    <n v="105.97"/>
    <n v="59.52"/>
    <n v="26.52"/>
    <m/>
    <n v="88.204999999999998"/>
    <n v="6.18"/>
    <n v="147.41999999999999"/>
    <n v="320.88"/>
    <n v="42.405000000000001"/>
    <n v="8.25"/>
    <n v="26.18"/>
    <n v="105.5395"/>
    <n v="83.8"/>
    <n v="11.83"/>
    <n v="9.07"/>
    <n v="98.47"/>
    <n v="172.05"/>
    <n v="332.47"/>
    <n v="188.08"/>
    <n v="56.31"/>
    <n v="24.85"/>
    <n v="160.58000000000001"/>
    <n v="41.065600000000003"/>
    <n v="45.45"/>
    <n v="341.74"/>
    <m/>
    <n v="13.86"/>
    <n v="397.8"/>
    <n v="413.8"/>
    <n v="123.22"/>
    <n v="36.619999999999997"/>
    <n v="12.81"/>
    <n v="98.6"/>
    <n v="30.95"/>
    <n v="64.540000000000006"/>
    <n v="15.23"/>
    <n v="111"/>
    <n v="139.63749999999999"/>
  </r>
  <r>
    <x v="811"/>
    <n v="4439.26"/>
    <n v="271.99"/>
    <n v="16.59"/>
    <n v="106.49"/>
    <n v="59.84"/>
    <n v="26.76"/>
    <m/>
    <n v="88.995000000000005"/>
    <n v="6.07"/>
    <n v="148.15"/>
    <n v="326.39999999999998"/>
    <n v="43.902000000000001"/>
    <n v="7.57"/>
    <n v="26.69"/>
    <n v="104.9491"/>
    <n v="86.43"/>
    <n v="11.94"/>
    <n v="9.1999999999999993"/>
    <n v="98.18"/>
    <n v="171.93"/>
    <n v="337.2"/>
    <n v="189.77"/>
    <n v="58.59"/>
    <n v="25.91"/>
    <n v="165.79"/>
    <n v="41.52"/>
    <n v="52.01"/>
    <n v="346.06"/>
    <m/>
    <n v="14.72"/>
    <n v="400.69"/>
    <n v="407.67"/>
    <n v="125.24"/>
    <n v="37.119999999999997"/>
    <n v="12.8"/>
    <n v="99"/>
    <n v="30.66"/>
    <n v="66.92"/>
    <n v="15.22"/>
    <n v="109.21"/>
    <n v="138.8725"/>
  </r>
  <r>
    <x v="812"/>
    <n v="4472.16"/>
    <n v="277.89999999999998"/>
    <n v="16.739999999999998"/>
    <n v="104.54"/>
    <n v="60.35"/>
    <n v="26.71"/>
    <m/>
    <n v="89.036000000000001"/>
    <n v="6.64"/>
    <n v="148.87"/>
    <n v="328.68"/>
    <n v="45.976999999999997"/>
    <n v="7.4"/>
    <n v="27.39"/>
    <n v="105.2443"/>
    <n v="88.3"/>
    <n v="12.45"/>
    <n v="9.16"/>
    <n v="102.74"/>
    <n v="184.22"/>
    <n v="342.66"/>
    <n v="190.54"/>
    <n v="61.21"/>
    <n v="25.52"/>
    <n v="171.1"/>
    <n v="40.977200000000003"/>
    <n v="47.68"/>
    <n v="349.02"/>
    <m/>
    <n v="14.46"/>
    <n v="400.56"/>
    <n v="409.55"/>
    <n v="126.95"/>
    <n v="37.14"/>
    <n v="12.62"/>
    <n v="100.49"/>
    <n v="31.38"/>
    <n v="69.010000000000005"/>
    <n v="15.19"/>
    <n v="107.86"/>
    <n v="139.98599999999999"/>
  </r>
  <r>
    <x v="813"/>
    <n v="4510.04"/>
    <n v="281.38"/>
    <n v="16.399999999999999"/>
    <n v="100.94"/>
    <n v="60.9"/>
    <n v="26.34"/>
    <m/>
    <n v="88.858000000000004"/>
    <n v="6.32"/>
    <n v="149.77000000000001"/>
    <n v="326.19"/>
    <n v="45.469000000000001"/>
    <n v="7.85"/>
    <n v="25.04"/>
    <n v="103.9285"/>
    <n v="86.99"/>
    <n v="12.38"/>
    <n v="9.08"/>
    <n v="104.03"/>
    <n v="180.79"/>
    <n v="345.24"/>
    <n v="190.69"/>
    <n v="60.56"/>
    <n v="24.82"/>
    <n v="172.03"/>
    <n v="41.119599999999998"/>
    <n v="47.67"/>
    <n v="352.74"/>
    <m/>
    <n v="13.55"/>
    <n v="402.51"/>
    <n v="414.61"/>
    <n v="127.75"/>
    <n v="37.020000000000003"/>
    <n v="12.86"/>
    <n v="99.5"/>
    <n v="32.51"/>
    <n v="68.53"/>
    <n v="14.98"/>
    <n v="108.03"/>
    <n v="144.54400000000001"/>
  </r>
  <r>
    <x v="814"/>
    <n v="4505.42"/>
    <n v="290.38"/>
    <n v="17.399999999999999"/>
    <n v="101.38"/>
    <n v="60.81"/>
    <n v="26.13"/>
    <m/>
    <n v="91.034999999999997"/>
    <n v="6.89"/>
    <n v="153.38"/>
    <n v="327.2"/>
    <n v="46.460999999999999"/>
    <n v="8.3000000000000007"/>
    <n v="25.98"/>
    <n v="102.98390000000001"/>
    <n v="88.14"/>
    <n v="12.49"/>
    <n v="9.48"/>
    <n v="104.39"/>
    <n v="184.21"/>
    <n v="345.73"/>
    <n v="193.99"/>
    <n v="60.68"/>
    <n v="23.99"/>
    <n v="179.17"/>
    <n v="42.550199999999997"/>
    <n v="47.62"/>
    <n v="357.98"/>
    <m/>
    <n v="14.9"/>
    <n v="402.2"/>
    <n v="420.6"/>
    <n v="127.98"/>
    <n v="37.04"/>
    <n v="13.47"/>
    <n v="98.95"/>
    <n v="33.200000000000003"/>
    <n v="67.319999999999993"/>
    <n v="14.09"/>
    <n v="107.12"/>
    <n v="142.643"/>
  </r>
  <r>
    <x v="815"/>
    <n v="4522.79"/>
    <n v="293.33999999999997"/>
    <n v="18.079999999999998"/>
    <n v="100.92"/>
    <n v="60.57"/>
    <n v="26.78"/>
    <m/>
    <n v="90.343000000000004"/>
    <n v="7.83"/>
    <n v="153.66"/>
    <n v="337.27"/>
    <n v="47.494"/>
    <n v="8.32"/>
    <n v="26.98"/>
    <n v="103.414"/>
    <n v="88.5"/>
    <n v="12.59"/>
    <n v="9.57"/>
    <n v="106.88"/>
    <n v="188.2"/>
    <n v="359.49"/>
    <n v="193.73"/>
    <n v="61.75"/>
    <n v="24.69"/>
    <n v="179.58"/>
    <n v="43.064"/>
    <n v="51.02"/>
    <n v="358.98"/>
    <m/>
    <n v="15.71"/>
    <n v="398.16"/>
    <n v="431.56"/>
    <n v="124"/>
    <n v="37.46"/>
    <n v="13.89"/>
    <n v="98.35"/>
    <n v="33.83"/>
    <n v="67.16"/>
    <n v="14.17"/>
    <n v="106.73"/>
    <n v="151.66749999999999"/>
  </r>
  <r>
    <x v="816"/>
    <n v="4554.9799999999996"/>
    <n v="291.26"/>
    <n v="18.05"/>
    <n v="101.62"/>
    <n v="61.64"/>
    <n v="27.33"/>
    <m/>
    <n v="90.137"/>
    <n v="7.93"/>
    <n v="154.25"/>
    <n v="340.55"/>
    <n v="47.076999999999998"/>
    <n v="8.35"/>
    <n v="26.72"/>
    <n v="103.1104"/>
    <n v="88.91"/>
    <n v="13.12"/>
    <n v="9.85"/>
    <n v="108.17"/>
    <n v="185.45"/>
    <n v="355.08"/>
    <n v="195.1"/>
    <n v="61.09"/>
    <n v="24.83"/>
    <n v="179.84"/>
    <n v="42.782600000000002"/>
    <n v="48.52"/>
    <n v="358.57"/>
    <m/>
    <n v="15.52"/>
    <n v="398.27"/>
    <n v="436.17"/>
    <n v="122.78"/>
    <n v="37.479999999999997"/>
    <n v="13.57"/>
    <n v="98.77"/>
    <n v="33.29"/>
    <n v="66.23"/>
    <n v="14.1"/>
    <n v="105.9"/>
    <n v="156.29900000000001"/>
  </r>
  <r>
    <x v="817"/>
    <n v="4565.72"/>
    <n v="262.89999999999998"/>
    <n v="17.13"/>
    <n v="103.41"/>
    <n v="62.39"/>
    <n v="27.37"/>
    <m/>
    <n v="88.834000000000003"/>
    <n v="7.81"/>
    <n v="156.15"/>
    <n v="350.86"/>
    <n v="45.52"/>
    <n v="8.2799999999999994"/>
    <n v="26.07"/>
    <n v="103.8104"/>
    <n v="87.95"/>
    <n v="12.81"/>
    <n v="9.57"/>
    <n v="107.51"/>
    <n v="176.33"/>
    <n v="346.87"/>
    <n v="193.13"/>
    <n v="60.99"/>
    <n v="25.81"/>
    <n v="172.48"/>
    <n v="41.894199999999998"/>
    <n v="49.56"/>
    <n v="361.82"/>
    <m/>
    <n v="14.92"/>
    <n v="398.06"/>
    <n v="439.63"/>
    <n v="123.76"/>
    <n v="37.29"/>
    <n v="13.68"/>
    <n v="98.18"/>
    <n v="33.090000000000003"/>
    <n v="66.599999999999994"/>
    <n v="14.03"/>
    <n v="108.23"/>
    <n v="158.91749999999999"/>
  </r>
  <r>
    <x v="818"/>
    <n v="4534.87"/>
    <n v="260.02"/>
    <n v="16.43"/>
    <n v="103.89"/>
    <n v="62.44"/>
    <n v="28.36"/>
    <m/>
    <n v="89.674999999999997"/>
    <n v="7.5"/>
    <n v="154.94999999999999"/>
    <n v="351.96"/>
    <n v="44.308999999999997"/>
    <n v="8.01"/>
    <n v="26.18"/>
    <n v="106.248"/>
    <n v="87.72"/>
    <n v="12.76"/>
    <n v="9.43"/>
    <n v="104.89"/>
    <n v="175.9"/>
    <n v="343.77"/>
    <n v="191.94"/>
    <n v="60.49"/>
    <n v="25.27"/>
    <n v="171.71"/>
    <n v="41.977400000000003"/>
    <n v="48.78"/>
    <n v="362.46"/>
    <m/>
    <n v="14.42"/>
    <n v="397.49"/>
    <n v="436.93"/>
    <n v="125.44"/>
    <n v="37.17"/>
    <n v="13.66"/>
    <n v="97.52"/>
    <n v="33.049999999999997"/>
    <n v="66.48"/>
    <n v="13.93"/>
    <n v="105.87"/>
    <n v="162.13800000000001"/>
  </r>
  <r>
    <x v="819"/>
    <n v="4536.34"/>
    <n v="269.06"/>
    <n v="16.32"/>
    <n v="105.52"/>
    <n v="62.46"/>
    <n v="28.3"/>
    <m/>
    <n v="90.159000000000006"/>
    <n v="7.39"/>
    <n v="158"/>
    <n v="358.93"/>
    <n v="44.612000000000002"/>
    <n v="7.97"/>
    <n v="26.26"/>
    <n v="106.27330000000001"/>
    <n v="87.24"/>
    <n v="12.74"/>
    <n v="9.4499999999999993"/>
    <n v="105.13"/>
    <n v="174.8"/>
    <n v="345.11"/>
    <n v="192.75"/>
    <n v="60.77"/>
    <n v="25.81"/>
    <n v="163.72"/>
    <n v="41.659799999999997"/>
    <n v="53.28"/>
    <n v="357.05"/>
    <m/>
    <n v="14.39"/>
    <n v="404.79"/>
    <n v="442.59"/>
    <n v="127.01"/>
    <n v="37.020000000000003"/>
    <n v="13.54"/>
    <n v="97.62"/>
    <n v="32.78"/>
    <n v="67.03"/>
    <n v="13.96"/>
    <n v="106.42"/>
    <n v="161.214"/>
  </r>
  <r>
    <x v="820"/>
    <n v="4554.6400000000003"/>
    <n v="265.27999999999997"/>
    <n v="16.55"/>
    <n v="105.68"/>
    <n v="62.25"/>
    <n v="28.1"/>
    <m/>
    <n v="91.799000000000007"/>
    <n v="7.62"/>
    <n v="156.82"/>
    <n v="354.7"/>
    <n v="45.679000000000002"/>
    <n v="7.99"/>
    <n v="26.29"/>
    <n v="106.4504"/>
    <n v="88.11"/>
    <n v="12.54"/>
    <n v="9.33"/>
    <n v="104.4"/>
    <n v="179.29"/>
    <n v="350.98"/>
    <n v="193.62"/>
    <n v="60.93"/>
    <n v="25.35"/>
    <n v="140.38"/>
    <n v="41.846800000000002"/>
    <n v="51.85"/>
    <n v="358.06"/>
    <m/>
    <n v="15.22"/>
    <n v="401.28"/>
    <n v="446.33"/>
    <n v="127.1"/>
    <n v="37.22"/>
    <n v="13.41"/>
    <n v="97.19"/>
    <n v="32.94"/>
    <n v="69.81"/>
    <n v="13.58"/>
    <n v="106.01"/>
    <n v="165.20699999999999"/>
  </r>
  <r>
    <x v="821"/>
    <n v="4567.46"/>
    <n v="264.35000000000002"/>
    <n v="16.43"/>
    <n v="105.09"/>
    <n v="63.05"/>
    <n v="28.41"/>
    <m/>
    <n v="89.308999999999997"/>
    <n v="7.14"/>
    <n v="157.76"/>
    <n v="357.56"/>
    <n v="45.451999999999998"/>
    <n v="7.82"/>
    <n v="25.88"/>
    <n v="107.1251"/>
    <n v="88.36"/>
    <n v="12.74"/>
    <n v="9.52"/>
    <n v="104.71"/>
    <n v="170"/>
    <n v="337.77"/>
    <n v="194.5"/>
    <n v="60.68"/>
    <n v="27.15"/>
    <n v="149.13"/>
    <n v="41.757199999999997"/>
    <n v="51.63"/>
    <n v="351.91"/>
    <m/>
    <n v="16.190000000000001"/>
    <n v="402.41"/>
    <n v="432.95"/>
    <n v="129.28"/>
    <n v="37.42"/>
    <n v="13.31"/>
    <n v="98.23"/>
    <n v="32.44"/>
    <n v="67.95"/>
    <n v="13.67"/>
    <n v="105.75"/>
    <n v="165.36199999999999"/>
  </r>
  <r>
    <x v="822"/>
    <n v="4566.75"/>
    <n v="255.71"/>
    <n v="16.149999999999999"/>
    <n v="105.42"/>
    <n v="62.44"/>
    <n v="28.1"/>
    <m/>
    <n v="89.352999999999994"/>
    <n v="6.73"/>
    <n v="156.02000000000001"/>
    <n v="354.51"/>
    <n v="45.9"/>
    <n v="7.82"/>
    <n v="25.32"/>
    <n v="106.2058"/>
    <n v="83.25"/>
    <n v="12.23"/>
    <n v="9.09"/>
    <n v="103.28"/>
    <n v="168.27"/>
    <n v="330.72"/>
    <n v="193.22"/>
    <n v="59.13"/>
    <n v="26.05"/>
    <n v="144.52000000000001"/>
    <n v="37.659599999999998"/>
    <n v="49.88"/>
    <n v="349.64"/>
    <m/>
    <n v="15.53"/>
    <n v="394.5"/>
    <n v="428.62"/>
    <n v="124.94"/>
    <n v="36.840000000000003"/>
    <n v="13.34"/>
    <n v="98.58"/>
    <n v="33.86"/>
    <n v="67.05"/>
    <n v="13.73"/>
    <n v="105.07"/>
    <n v="161.48599999999999"/>
  </r>
  <r>
    <x v="823"/>
    <n v="4537.41"/>
    <n v="266.44"/>
    <n v="17.809999999999999"/>
    <n v="104.16"/>
    <n v="62.48"/>
    <n v="27.72"/>
    <m/>
    <n v="89.978999999999999"/>
    <n v="7.1"/>
    <n v="156.91"/>
    <n v="353.23"/>
    <n v="46.75"/>
    <n v="7.5"/>
    <n v="25.71"/>
    <n v="105.6829"/>
    <n v="82.4"/>
    <n v="12.73"/>
    <n v="9.5500000000000007"/>
    <n v="105.05"/>
    <n v="174.83"/>
    <n v="338.37"/>
    <n v="195.83"/>
    <n v="59.95"/>
    <n v="26.94"/>
    <n v="148.6"/>
    <n v="38.250399999999999"/>
    <n v="52.91"/>
    <n v="354.05"/>
    <m/>
    <n v="17.93"/>
    <n v="392.96"/>
    <n v="427.11"/>
    <n v="123.65"/>
    <n v="37.119999999999997"/>
    <n v="13.97"/>
    <n v="99.86"/>
    <n v="34.15"/>
    <n v="66.099999999999994"/>
    <n v="13.26"/>
    <n v="105.91"/>
    <n v="162.554"/>
  </r>
  <r>
    <x v="824"/>
    <n v="4582.2299999999996"/>
    <n v="267.43"/>
    <n v="19.84"/>
    <n v="107.24"/>
    <n v="61.93"/>
    <n v="28.06"/>
    <m/>
    <n v="89.864999999999995"/>
    <n v="7.37"/>
    <n v="157.96"/>
    <n v="355.87"/>
    <n v="46.728999999999999"/>
    <n v="7.52"/>
    <n v="26.1"/>
    <n v="105.7756"/>
    <n v="83.31"/>
    <n v="12.86"/>
    <n v="11.45"/>
    <n v="104.79"/>
    <n v="177.71"/>
    <n v="335.92"/>
    <n v="196.45"/>
    <n v="59.38"/>
    <n v="27.64"/>
    <n v="149.41"/>
    <n v="39.245600000000003"/>
    <n v="57.11"/>
    <n v="352.34"/>
    <m/>
    <n v="19.25"/>
    <n v="394.28"/>
    <n v="429.6"/>
    <n v="124.75"/>
    <n v="37.200000000000003"/>
    <n v="13.83"/>
    <n v="99.72"/>
    <n v="33.78"/>
    <n v="66.55"/>
    <n v="13.21"/>
    <n v="105"/>
    <n v="163.25399999999999"/>
  </r>
  <r>
    <x v="825"/>
    <n v="4588.96"/>
    <n v="261.07"/>
    <n v="19.989999999999998"/>
    <n v="106.62"/>
    <n v="61.77"/>
    <n v="27.89"/>
    <m/>
    <n v="92"/>
    <n v="7.26"/>
    <n v="157.18"/>
    <n v="357.72"/>
    <n v="46.506999999999998"/>
    <n v="7.49"/>
    <n v="25.81"/>
    <n v="106.7372"/>
    <n v="83.01"/>
    <n v="12.87"/>
    <n v="10.35"/>
    <n v="106.08"/>
    <n v="176.58"/>
    <n v="336.34"/>
    <n v="195.60499999999999"/>
    <n v="59.73"/>
    <n v="27.3"/>
    <n v="150.84"/>
    <n v="39.1"/>
    <n v="56.99"/>
    <n v="347.74"/>
    <m/>
    <n v="19.86"/>
    <n v="397.07"/>
    <n v="433.44"/>
    <n v="124.18"/>
    <n v="36.840000000000003"/>
    <n v="13.75"/>
    <n v="98.25"/>
    <n v="33.729999999999997"/>
    <n v="65.569999999999993"/>
    <n v="13.42"/>
    <n v="104.06"/>
    <n v="164.357"/>
  </r>
  <r>
    <x v="826"/>
    <n v="4576.7299999999996"/>
    <n v="254.11"/>
    <n v="18.97"/>
    <n v="105.29"/>
    <n v="61.96"/>
    <n v="27.99"/>
    <m/>
    <n v="89.23"/>
    <n v="6.98"/>
    <n v="155.4"/>
    <n v="351.1"/>
    <n v="44.268999999999998"/>
    <n v="7.4"/>
    <n v="25.03"/>
    <n v="107.52160000000001"/>
    <n v="83.43"/>
    <n v="12.44"/>
    <n v="10.08"/>
    <n v="102.89"/>
    <n v="164.6"/>
    <n v="327.5"/>
    <n v="192.58"/>
    <n v="58.91"/>
    <n v="25.91"/>
    <n v="146.51"/>
    <n v="38.737200000000001"/>
    <n v="55.32"/>
    <n v="358.4"/>
    <m/>
    <n v="18.329999999999998"/>
    <n v="390.02"/>
    <n v="430.53"/>
    <n v="123.68"/>
    <n v="36.67"/>
    <n v="13.47"/>
    <n v="97.94"/>
    <n v="33.64"/>
    <n v="63.82"/>
    <n v="13.04"/>
    <n v="105.77"/>
    <n v="167.52199999999999"/>
  </r>
  <r>
    <x v="827"/>
    <n v="4513.3900000000003"/>
    <n v="259.32"/>
    <n v="18.71"/>
    <n v="107.12"/>
    <n v="61.64"/>
    <n v="27.94"/>
    <m/>
    <n v="88.498000000000005"/>
    <n v="7.03"/>
    <n v="156.35"/>
    <n v="353.16"/>
    <n v="44.515000000000001"/>
    <n v="7.12"/>
    <n v="24.88"/>
    <n v="107.4962"/>
    <n v="83.61"/>
    <n v="11.54"/>
    <n v="10.050000000000001"/>
    <n v="102.61"/>
    <n v="161.05000000000001"/>
    <n v="326.66000000000003"/>
    <n v="191.17"/>
    <n v="59.24"/>
    <n v="26.5"/>
    <n v="145.41999999999999"/>
    <n v="38.458399999999997"/>
    <n v="55.68"/>
    <n v="347.74"/>
    <m/>
    <n v="18.29"/>
    <n v="393.01"/>
    <n v="423.94"/>
    <n v="123.81"/>
    <n v="36.65"/>
    <n v="13.55"/>
    <n v="97.42"/>
    <n v="33.61"/>
    <n v="64.06"/>
    <n v="13.1"/>
    <n v="105.88"/>
    <n v="170.40450000000001"/>
  </r>
  <r>
    <x v="828"/>
    <n v="4501.8900000000003"/>
    <n v="253.86"/>
    <n v="18.2"/>
    <n v="107.42"/>
    <n v="60.71"/>
    <n v="28.54"/>
    <m/>
    <n v="88.165000000000006"/>
    <n v="6.83"/>
    <n v="156.02000000000001"/>
    <n v="353.22"/>
    <n v="44.68"/>
    <n v="7.19"/>
    <n v="24.99"/>
    <n v="107.3107"/>
    <n v="83.92"/>
    <n v="11.28"/>
    <n v="9.5"/>
    <n v="102.73"/>
    <n v="166.67"/>
    <n v="327.78"/>
    <n v="181.99"/>
    <n v="60.19"/>
    <n v="25.26"/>
    <n v="144.12"/>
    <n v="37.812199999999997"/>
    <n v="53.44"/>
    <n v="340.48"/>
    <m/>
    <n v="17.39"/>
    <n v="391.35"/>
    <n v="424.04"/>
    <n v="122.24"/>
    <n v="36.770000000000003"/>
    <n v="13.92"/>
    <n v="96.21"/>
    <n v="33.380000000000003"/>
    <n v="64.040000000000006"/>
    <n v="12.89"/>
    <n v="105.62"/>
    <n v="166.71700000000001"/>
  </r>
  <r>
    <x v="829"/>
    <n v="4478.03"/>
    <n v="251.45"/>
    <n v="17.989999999999998"/>
    <n v="107.2"/>
    <n v="61.19"/>
    <n v="28.7"/>
    <m/>
    <n v="89.706000000000003"/>
    <n v="6.59"/>
    <n v="156.76"/>
    <n v="355.56"/>
    <n v="45.416499999999999"/>
    <n v="7.36"/>
    <n v="24.98"/>
    <n v="108.3734"/>
    <n v="84.94"/>
    <n v="11.34"/>
    <n v="9.39"/>
    <n v="103.93"/>
    <n v="166.67"/>
    <n v="330.11"/>
    <n v="178.85"/>
    <n v="61.81"/>
    <n v="24.28"/>
    <n v="141.99"/>
    <n v="37.799999999999997"/>
    <n v="52.96"/>
    <n v="345.32"/>
    <m/>
    <n v="15.58"/>
    <n v="396.87"/>
    <n v="431.31"/>
    <n v="124.43"/>
    <n v="36.69"/>
    <n v="13.98"/>
    <n v="97.21"/>
    <n v="33.67"/>
    <n v="64.05"/>
    <n v="12.94"/>
    <n v="107.56"/>
    <n v="168.64449999999999"/>
  </r>
  <r>
    <x v="830"/>
    <n v="4518.4399999999996"/>
    <n v="249.7"/>
    <n v="17.04"/>
    <n v="107.73"/>
    <n v="60.92"/>
    <n v="28.82"/>
    <m/>
    <n v="88.316000000000003"/>
    <n v="6.66"/>
    <n v="155.88"/>
    <n v="348.26"/>
    <n v="44.664000000000001"/>
    <n v="7.13"/>
    <n v="25.79"/>
    <n v="113.3244"/>
    <n v="85.05"/>
    <n v="11.1"/>
    <n v="9.31"/>
    <n v="103.77"/>
    <n v="156.33000000000001"/>
    <n v="326.05"/>
    <n v="179.8"/>
    <n v="61.19"/>
    <n v="24.8"/>
    <n v="138.37"/>
    <n v="37.226999999999997"/>
    <n v="50.51"/>
    <n v="344.47"/>
    <m/>
    <n v="15.33"/>
    <n v="393.19"/>
    <n v="430.46"/>
    <n v="123.42"/>
    <n v="36.46"/>
    <n v="14.33"/>
    <n v="97.15"/>
    <n v="33.880000000000003"/>
    <n v="63.57"/>
    <n v="12.88"/>
    <n v="107.04"/>
    <n v="169.20099999999999"/>
  </r>
  <r>
    <x v="831"/>
    <n v="4499.38"/>
    <n v="242.19"/>
    <n v="15.25"/>
    <n v="109.56"/>
    <n v="61.06"/>
    <n v="30.31"/>
    <m/>
    <n v="85.072999999999993"/>
    <n v="6.45"/>
    <n v="153.79"/>
    <n v="342.69"/>
    <n v="42.554000000000002"/>
    <n v="7.99"/>
    <n v="25.49"/>
    <n v="115.0197"/>
    <n v="84.08"/>
    <n v="10.8"/>
    <n v="8.99"/>
    <n v="100.09"/>
    <n v="154.07"/>
    <n v="322.23"/>
    <n v="178.19"/>
    <n v="61.57"/>
    <n v="22.35"/>
    <n v="139.09"/>
    <n v="37.011400000000002"/>
    <n v="48.06"/>
    <n v="345.11"/>
    <m/>
    <n v="14.49"/>
    <n v="393.67"/>
    <n v="436.09"/>
    <n v="122.6"/>
    <n v="36.28"/>
    <n v="14.12"/>
    <n v="97.12"/>
    <n v="34.020000000000003"/>
    <n v="63.7"/>
    <n v="12.73"/>
    <n v="109.3"/>
    <n v="170.661"/>
  </r>
  <r>
    <x v="832"/>
    <n v="4467.71"/>
    <n v="245.34"/>
    <n v="15.41"/>
    <n v="110.12"/>
    <n v="60.92"/>
    <n v="30.69"/>
    <m/>
    <n v="84.29"/>
    <n v="6.23"/>
    <n v="153.56"/>
    <n v="340.4"/>
    <n v="42.387999999999998"/>
    <n v="7.32"/>
    <n v="25.26"/>
    <n v="115.29810000000001"/>
    <n v="84.3"/>
    <n v="10.73"/>
    <n v="8.7200000000000006"/>
    <n v="100.2"/>
    <n v="155.02000000000001"/>
    <n v="322.93"/>
    <n v="177.97"/>
    <n v="62.31"/>
    <n v="21.91"/>
    <n v="136.43"/>
    <n v="36.914200000000001"/>
    <n v="48.09"/>
    <n v="347.38"/>
    <m/>
    <n v="14.19"/>
    <n v="397.14"/>
    <n v="434.57"/>
    <n v="122.16"/>
    <n v="36.24"/>
    <n v="15.02"/>
    <n v="96.84"/>
    <n v="34.369999999999997"/>
    <n v="61.35"/>
    <n v="12.16"/>
    <n v="114"/>
    <n v="169.6695"/>
  </r>
  <r>
    <x v="833"/>
    <n v="4468.83"/>
    <n v="242.65"/>
    <n v="15.41"/>
    <n v="111.83"/>
    <n v="61.17"/>
    <n v="30.14"/>
    <m/>
    <n v="82.975999999999999"/>
    <n v="6.32"/>
    <n v="154.44999999999999"/>
    <n v="340.73"/>
    <n v="40.854999999999997"/>
    <n v="7.5"/>
    <n v="25.87"/>
    <n v="115.0956"/>
    <n v="84.53"/>
    <n v="10.72"/>
    <n v="8.65"/>
    <n v="98.37"/>
    <n v="153.37"/>
    <n v="321.01"/>
    <n v="177.79"/>
    <n v="61.91"/>
    <n v="21.57"/>
    <n v="138.68"/>
    <n v="36.930999999999997"/>
    <n v="48.48"/>
    <n v="349.86"/>
    <m/>
    <n v="15.71"/>
    <n v="394.98"/>
    <n v="435.07"/>
    <n v="123.51"/>
    <n v="36.24"/>
    <n v="14.88"/>
    <n v="96.16"/>
    <n v="34.6"/>
    <n v="61.02"/>
    <n v="12.14"/>
    <n v="111.7"/>
    <n v="171.0685"/>
  </r>
  <r>
    <x v="834"/>
    <n v="4464.05"/>
    <n v="239.76"/>
    <n v="15.72"/>
    <n v="111.92"/>
    <n v="60.88"/>
    <n v="30.32"/>
    <m/>
    <n v="85.41"/>
    <n v="6.31"/>
    <n v="154.77000000000001"/>
    <n v="337.74"/>
    <n v="43.753"/>
    <n v="6.94"/>
    <n v="25.49"/>
    <n v="115.5258"/>
    <n v="84.65"/>
    <n v="10.65"/>
    <n v="8.68"/>
    <n v="98.04"/>
    <n v="152.86000000000001"/>
    <n v="324.04000000000002"/>
    <n v="179.46"/>
    <n v="61.78"/>
    <n v="21.56"/>
    <n v="139.38"/>
    <n v="37.001600000000003"/>
    <n v="47.85"/>
    <n v="349.37"/>
    <m/>
    <n v="14.88"/>
    <n v="398.58"/>
    <n v="437.64"/>
    <n v="123.48"/>
    <n v="36.14"/>
    <n v="14.86"/>
    <n v="95.85"/>
    <n v="34.99"/>
    <n v="59.94"/>
    <n v="12.2"/>
    <n v="111.75"/>
    <n v="171.03700000000001"/>
  </r>
  <r>
    <x v="835"/>
    <n v="4489.72"/>
    <n v="232.96"/>
    <n v="15.37"/>
    <n v="108.16"/>
    <n v="60.47"/>
    <n v="30.24"/>
    <m/>
    <n v="84.251999999999995"/>
    <n v="6.09"/>
    <n v="150.83000000000001"/>
    <n v="332.21"/>
    <n v="43.94"/>
    <n v="7.56"/>
    <n v="25.25"/>
    <n v="115.045"/>
    <n v="83.28"/>
    <n v="10.41"/>
    <n v="8.3699999999999992"/>
    <n v="97.47"/>
    <n v="151.1"/>
    <n v="321.86"/>
    <n v="177.45"/>
    <n v="60.45"/>
    <n v="20.78"/>
    <n v="133.43"/>
    <n v="36.963200000000001"/>
    <n v="46.39"/>
    <n v="349.78"/>
    <m/>
    <n v="15.56"/>
    <n v="394.45"/>
    <n v="431.68"/>
    <n v="122.69"/>
    <n v="36.03"/>
    <n v="14.98"/>
    <n v="94.63"/>
    <n v="34.75"/>
    <n v="58.74"/>
    <n v="11.98"/>
    <n v="112.9"/>
    <n v="170.417"/>
  </r>
  <r>
    <x v="836"/>
    <n v="4437.8599999999997"/>
    <n v="225.6"/>
    <n v="15.45"/>
    <n v="106.34"/>
    <n v="60.48"/>
    <n v="30.07"/>
    <m/>
    <n v="83.299000000000007"/>
    <n v="5.88"/>
    <n v="150.19"/>
    <n v="329.11"/>
    <n v="43.485999999999997"/>
    <n v="7.39"/>
    <n v="25.27"/>
    <n v="114.0329"/>
    <n v="82.37"/>
    <n v="10.19"/>
    <n v="8.26"/>
    <n v="96.9"/>
    <n v="149.69"/>
    <n v="320.39999999999998"/>
    <n v="176.57"/>
    <n v="59.14"/>
    <n v="21.04"/>
    <n v="134.35"/>
    <n v="37.337800000000001"/>
    <n v="46.93"/>
    <n v="343.41"/>
    <m/>
    <n v="13.69"/>
    <n v="394.37"/>
    <n v="423.94"/>
    <n v="121.85"/>
    <n v="35.83"/>
    <n v="14.74"/>
    <n v="93.99"/>
    <n v="34.700000000000003"/>
    <n v="58.36"/>
    <n v="11.81"/>
    <n v="112.76"/>
    <n v="167.07900000000001"/>
  </r>
  <r>
    <x v="837"/>
    <n v="4404.33"/>
    <n v="219.22"/>
    <n v="14.15"/>
    <n v="108.4"/>
    <n v="60.61"/>
    <n v="29.71"/>
    <m/>
    <n v="82.71"/>
    <n v="5.56"/>
    <n v="148.63"/>
    <n v="327.52"/>
    <n v="43.343499999999999"/>
    <n v="7.16"/>
    <n v="24.98"/>
    <n v="112.1773"/>
    <n v="82.26"/>
    <n v="10.07"/>
    <n v="8.11"/>
    <n v="96.8"/>
    <n v="146.94"/>
    <n v="316.88"/>
    <n v="174"/>
    <n v="59.15"/>
    <n v="20.95"/>
    <n v="131.57"/>
    <n v="36.970799999999997"/>
    <n v="42.37"/>
    <n v="343.87"/>
    <m/>
    <n v="13.01"/>
    <n v="392.62"/>
    <n v="419.16"/>
    <n v="120.2"/>
    <n v="35.770000000000003"/>
    <n v="14.24"/>
    <n v="93.4"/>
    <n v="34.299999999999997"/>
    <n v="59.56"/>
    <n v="11.83"/>
    <n v="109.49"/>
    <n v="170.01750000000001"/>
  </r>
  <r>
    <x v="838"/>
    <n v="4370.3599999999997"/>
    <n v="215.49"/>
    <n v="14.4"/>
    <n v="110.04"/>
    <n v="60.95"/>
    <n v="29.86"/>
    <m/>
    <n v="82.584000000000003"/>
    <n v="5.86"/>
    <n v="148.97"/>
    <n v="324.93"/>
    <n v="43.298999999999999"/>
    <n v="7.16"/>
    <n v="25.06"/>
    <n v="112.6412"/>
    <n v="82.29"/>
    <n v="10.25"/>
    <n v="8.2200000000000006"/>
    <n v="98.72"/>
    <n v="147.63"/>
    <n v="316.48"/>
    <n v="174.49"/>
    <n v="60.2"/>
    <n v="20.78"/>
    <n v="131.87"/>
    <n v="36.984000000000002"/>
    <n v="43.11"/>
    <n v="344.82"/>
    <m/>
    <n v="13.42"/>
    <n v="392.17"/>
    <n v="397.02"/>
    <n v="121.47"/>
    <n v="35.78"/>
    <n v="14.44"/>
    <n v="94.36"/>
    <n v="34.75"/>
    <n v="59.33"/>
    <n v="11.96"/>
    <n v="112.33"/>
    <n v="168.87100000000001"/>
  </r>
  <r>
    <x v="839"/>
    <n v="4369.71"/>
    <n v="231.28"/>
    <n v="14.5"/>
    <n v="108.71"/>
    <n v="60.43"/>
    <n v="30"/>
    <m/>
    <n v="86.513999999999996"/>
    <n v="5.88"/>
    <n v="149.47999999999999"/>
    <n v="322.06"/>
    <n v="46.966999999999999"/>
    <n v="7.01"/>
    <n v="24.9"/>
    <n v="114.8426"/>
    <n v="81.489999999999995"/>
    <n v="10.39"/>
    <n v="8.2899999999999991"/>
    <n v="98.79"/>
    <n v="151.88"/>
    <n v="321.88"/>
    <n v="175.84"/>
    <n v="59.86"/>
    <n v="21.18"/>
    <n v="132.49"/>
    <n v="37.322600000000001"/>
    <n v="41.69"/>
    <n v="350.74"/>
    <m/>
    <n v="14.42"/>
    <n v="393.2"/>
    <n v="390.79"/>
    <n v="120.14"/>
    <n v="35.869999999999997"/>
    <n v="14.6"/>
    <n v="94.33"/>
    <n v="35.159999999999997"/>
    <n v="59.95"/>
    <n v="11.97"/>
    <n v="113.88"/>
    <n v="173.315"/>
  </r>
  <r>
    <x v="840"/>
    <n v="4399.7700000000004"/>
    <n v="233.19"/>
    <n v="14.67"/>
    <n v="108.1"/>
    <n v="60.06"/>
    <n v="29.66"/>
    <m/>
    <n v="85.578999999999994"/>
    <n v="5.83"/>
    <n v="146.38"/>
    <n v="318.79000000000002"/>
    <n v="45.667999999999999"/>
    <n v="6.92"/>
    <n v="25.22"/>
    <n v="115.03660000000001"/>
    <n v="80.95"/>
    <n v="10.38"/>
    <n v="8.15"/>
    <n v="98.26"/>
    <n v="152.58000000000001"/>
    <n v="322.45999999999998"/>
    <n v="177.23"/>
    <n v="59.04"/>
    <n v="20.079999999999998"/>
    <n v="133.44"/>
    <n v="37.440800000000003"/>
    <n v="42.75"/>
    <n v="350.4"/>
    <m/>
    <n v="14.92"/>
    <n v="397.84"/>
    <n v="385.21"/>
    <n v="121.02"/>
    <n v="35.94"/>
    <n v="14.42"/>
    <n v="94.03"/>
    <n v="35.450000000000003"/>
    <n v="60.32"/>
    <n v="11.87"/>
    <n v="115.14"/>
    <n v="169.0915"/>
  </r>
  <r>
    <x v="841"/>
    <n v="4387.55"/>
    <n v="236.86"/>
    <n v="15.3"/>
    <n v="107.15"/>
    <n v="60.27"/>
    <n v="30.33"/>
    <m/>
    <n v="87.658000000000001"/>
    <n v="5.93"/>
    <n v="147.37"/>
    <n v="322.33"/>
    <n v="47.116"/>
    <n v="6.85"/>
    <n v="26.24"/>
    <n v="114.8257"/>
    <n v="83.17"/>
    <n v="10.5"/>
    <n v="8.43"/>
    <n v="99.7"/>
    <n v="155.69999999999999"/>
    <n v="327"/>
    <n v="181.12"/>
    <n v="60.22"/>
    <n v="20.32"/>
    <n v="138.24"/>
    <n v="37.898200000000003"/>
    <n v="44.84"/>
    <n v="350.6"/>
    <m/>
    <n v="16.100000000000001"/>
    <n v="401.06"/>
    <n v="394.28"/>
    <n v="123.07"/>
    <n v="36.31"/>
    <n v="14.14"/>
    <n v="94.32"/>
    <n v="35.19"/>
    <n v="61.69"/>
    <n v="11.96"/>
    <n v="115.14"/>
    <n v="169.5675"/>
  </r>
  <r>
    <x v="842"/>
    <n v="4436.01"/>
    <n v="230.04"/>
    <n v="14.14"/>
    <n v="106.35"/>
    <n v="60.11"/>
    <n v="30.01"/>
    <m/>
    <n v="85.445999999999998"/>
    <n v="5.65"/>
    <n v="147.22999999999999"/>
    <n v="319.95999999999998"/>
    <n v="47.162999999999997"/>
    <n v="6.34"/>
    <n v="25.87"/>
    <n v="113.181"/>
    <n v="83.56"/>
    <n v="10.37"/>
    <n v="8.1199999999999992"/>
    <n v="99.02"/>
    <n v="147.66999999999999"/>
    <n v="319.97000000000003"/>
    <n v="176.38"/>
    <n v="59.55"/>
    <n v="19.64"/>
    <n v="135.76"/>
    <n v="37.446399999999997"/>
    <n v="42.65"/>
    <n v="346.77"/>
    <m/>
    <n v="14.62"/>
    <n v="397.67"/>
    <n v="386.64"/>
    <n v="121.74"/>
    <n v="36.299999999999997"/>
    <n v="13.85"/>
    <n v="94.08"/>
    <n v="34.76"/>
    <n v="60.79"/>
    <n v="11.75"/>
    <n v="113.76"/>
    <n v="172.21199999999999"/>
  </r>
  <r>
    <x v="843"/>
    <n v="4376.3100000000004"/>
    <n v="238.59"/>
    <n v="14.53"/>
    <n v="108.25"/>
    <n v="60.39"/>
    <n v="30.12"/>
    <m/>
    <n v="85.182000000000002"/>
    <n v="5.79"/>
    <n v="147.05000000000001"/>
    <n v="320.14999999999998"/>
    <n v="46.018000000000001"/>
    <n v="6.31"/>
    <n v="26.12"/>
    <n v="113.52679999999999"/>
    <n v="82.58"/>
    <n v="10.54"/>
    <n v="8.2899999999999991"/>
    <n v="99.66"/>
    <n v="152.55000000000001"/>
    <n v="322.98"/>
    <n v="178.61"/>
    <n v="59.5"/>
    <n v="20.07"/>
    <n v="137.22"/>
    <n v="37.535600000000002"/>
    <n v="41.62"/>
    <n v="350.06"/>
    <m/>
    <n v="14.67"/>
    <n v="402.89"/>
    <n v="390.21"/>
    <n v="122.66"/>
    <n v="36.26"/>
    <n v="14.24"/>
    <n v="95.07"/>
    <n v="35.01"/>
    <n v="60.71"/>
    <n v="11.91"/>
    <n v="113.69"/>
    <n v="174.17099999999999"/>
  </r>
  <r>
    <x v="844"/>
    <n v="4405.71"/>
    <n v="238.82"/>
    <n v="14.64"/>
    <n v="109.16"/>
    <n v="60.56"/>
    <n v="29.97"/>
    <m/>
    <n v="86.108000000000004"/>
    <n v="5.93"/>
    <n v="147.56"/>
    <n v="325.97000000000003"/>
    <n v="46.835000000000001"/>
    <n v="6.33"/>
    <n v="27.31"/>
    <n v="114.0498"/>
    <n v="84.59"/>
    <n v="10.55"/>
    <n v="8.23"/>
    <n v="100.88"/>
    <n v="148.75"/>
    <n v="323.7"/>
    <n v="180.19"/>
    <n v="60.64"/>
    <n v="20.53"/>
    <n v="141.26"/>
    <n v="37.985399999999998"/>
    <n v="41.93"/>
    <n v="351.6"/>
    <m/>
    <n v="15.27"/>
    <n v="407.44"/>
    <n v="394.69"/>
    <n v="124"/>
    <n v="36.369999999999997"/>
    <n v="14.21"/>
    <n v="95.88"/>
    <n v="34.76"/>
    <n v="61.72"/>
    <n v="11.9"/>
    <n v="115.93"/>
    <n v="176.15799999999999"/>
  </r>
  <r>
    <x v="845"/>
    <n v="4433.3100000000004"/>
    <n v="257.18"/>
    <n v="15.4"/>
    <n v="109.81"/>
    <n v="60.5"/>
    <n v="30.42"/>
    <m/>
    <n v="88.992999999999995"/>
    <n v="6.17"/>
    <n v="148.76"/>
    <n v="332.55"/>
    <n v="48.783999999999999"/>
    <n v="6.38"/>
    <n v="26.72"/>
    <n v="114.3197"/>
    <n v="85.7"/>
    <n v="11.02"/>
    <n v="8.4600000000000009"/>
    <n v="104.3"/>
    <n v="153.30000000000001"/>
    <n v="328.41"/>
    <n v="184.12"/>
    <n v="61.72"/>
    <n v="22.31"/>
    <n v="144.51"/>
    <n v="38.061599999999999"/>
    <n v="44.6"/>
    <n v="351.26"/>
    <m/>
    <n v="16.5"/>
    <n v="411.65"/>
    <n v="404.1"/>
    <n v="125.1"/>
    <n v="36.700000000000003"/>
    <n v="14.11"/>
    <n v="96.25"/>
    <n v="35.04"/>
    <n v="62.33"/>
    <n v="12.05"/>
    <n v="115.34"/>
    <n v="176.1645"/>
  </r>
  <r>
    <x v="846"/>
    <n v="4497.63"/>
    <n v="256.89999999999998"/>
    <n v="16.329999999999998"/>
    <n v="110.88"/>
    <n v="60.47"/>
    <n v="31.33"/>
    <m/>
    <n v="89.227999999999994"/>
    <n v="6.38"/>
    <n v="148.16"/>
    <n v="328.58"/>
    <n v="49.264000000000003"/>
    <n v="6.35"/>
    <n v="26.93"/>
    <n v="114.21"/>
    <n v="84.68"/>
    <n v="11.06"/>
    <n v="8.74"/>
    <n v="104.89"/>
    <n v="155.34"/>
    <n v="328.79"/>
    <n v="187.65"/>
    <n v="61.87"/>
    <n v="22.88"/>
    <n v="149.44999999999999"/>
    <n v="38.7714"/>
    <n v="45.5"/>
    <n v="350.76"/>
    <m/>
    <n v="17.12"/>
    <n v="413.91"/>
    <n v="413.27"/>
    <n v="125.7"/>
    <n v="36.81"/>
    <n v="14.44"/>
    <n v="96.76"/>
    <n v="35.229999999999997"/>
    <n v="62.75"/>
    <n v="12.03"/>
    <n v="110.05"/>
    <n v="171.36850000000001"/>
  </r>
  <r>
    <x v="847"/>
    <n v="4514.87"/>
    <n v="258.08"/>
    <n v="14.98"/>
    <n v="111.19"/>
    <n v="59.83"/>
    <n v="31.42"/>
    <m/>
    <n v="92.289000000000001"/>
    <n v="6.31"/>
    <n v="146.33000000000001"/>
    <n v="327.71"/>
    <n v="49.354999999999997"/>
    <n v="6.27"/>
    <n v="26.8"/>
    <n v="113.7124"/>
    <n v="85.05"/>
    <n v="10.89"/>
    <n v="8.66"/>
    <n v="106.37"/>
    <n v="156.85"/>
    <n v="327.76"/>
    <n v="187.87"/>
    <n v="62.81"/>
    <n v="22.73"/>
    <n v="153.97"/>
    <n v="38.532800000000002"/>
    <n v="44.41"/>
    <n v="348.34"/>
    <m/>
    <n v="17.190000000000001"/>
    <n v="412.64"/>
    <n v="410.94"/>
    <n v="124.2"/>
    <n v="36.75"/>
    <n v="14.04"/>
    <n v="96.06"/>
    <n v="34.83"/>
    <n v="62.5"/>
    <n v="12.13"/>
    <n v="96.55"/>
    <n v="169.48949999999999"/>
  </r>
  <r>
    <x v="848"/>
    <n v="4507.66"/>
    <n v="245.01"/>
    <n v="15.18"/>
    <n v="113.52"/>
    <n v="59.31"/>
    <n v="31.79"/>
    <m/>
    <n v="87.251999999999995"/>
    <n v="6.34"/>
    <n v="146.82"/>
    <n v="327.39999999999998"/>
    <n v="48.509"/>
    <n v="6.58"/>
    <n v="26.74"/>
    <n v="114.18470000000001"/>
    <n v="86.02"/>
    <n v="11.11"/>
    <n v="8.7899999999999991"/>
    <n v="104.49"/>
    <n v="157.08000000000001"/>
    <n v="328.66"/>
    <n v="189.46"/>
    <n v="62.2"/>
    <n v="23.31"/>
    <n v="157.56"/>
    <n v="38.772199999999998"/>
    <n v="43.82"/>
    <n v="351.1"/>
    <m/>
    <n v="17.510000000000002"/>
    <n v="415.57"/>
    <n v="418.9"/>
    <n v="124.59"/>
    <n v="36.76"/>
    <n v="13.92"/>
    <n v="95.68"/>
    <n v="34.57"/>
    <n v="63.85"/>
    <n v="12.14"/>
    <n v="104.58"/>
    <n v="171.86799999999999"/>
  </r>
  <r>
    <x v="849"/>
    <n v="4515.7700000000004"/>
    <n v="256.49"/>
    <n v="15.21"/>
    <n v="113.53"/>
    <n v="58.82"/>
    <n v="32.5"/>
    <m/>
    <n v="87.216999999999999"/>
    <n v="6.53"/>
    <n v="145.19999999999999"/>
    <n v="323.75"/>
    <n v="48.548000000000002"/>
    <n v="6.35"/>
    <n v="25.27"/>
    <n v="111.8737"/>
    <n v="85.87"/>
    <n v="10.82"/>
    <n v="8.75"/>
    <n v="108.24"/>
    <n v="159.38"/>
    <n v="333.55"/>
    <n v="189.7"/>
    <n v="61.98"/>
    <n v="23.39"/>
    <n v="159.32"/>
    <n v="39.029800000000002"/>
    <n v="42.15"/>
    <n v="348.26"/>
    <m/>
    <n v="18.97"/>
    <n v="411.5"/>
    <n v="414.43"/>
    <n v="122.05"/>
    <n v="36.479999999999997"/>
    <n v="12.94"/>
    <n v="94.51"/>
    <n v="34"/>
    <n v="63.4"/>
    <n v="12.09"/>
    <n v="100.07"/>
    <n v="172.18600000000001"/>
  </r>
  <r>
    <x v="850"/>
    <n v="4496.83"/>
    <n v="251.92"/>
    <n v="15.3"/>
    <n v="114.51"/>
    <n v="58.78"/>
    <n v="32.81"/>
    <m/>
    <n v="87.227000000000004"/>
    <n v="6.41"/>
    <n v="144.96"/>
    <n v="321.13"/>
    <n v="47.061"/>
    <n v="6.42"/>
    <n v="25.89"/>
    <n v="111.48569999999999"/>
    <n v="85.84"/>
    <n v="10.79"/>
    <n v="8.5399999999999991"/>
    <n v="107.9"/>
    <n v="157.49"/>
    <n v="332.88"/>
    <n v="182.91"/>
    <n v="61.72"/>
    <n v="23.26"/>
    <n v="160.47"/>
    <n v="39.0824"/>
    <n v="42.53"/>
    <n v="344.32"/>
    <m/>
    <n v="19.579999999999998"/>
    <n v="413.18"/>
    <n v="414.29"/>
    <n v="121.38"/>
    <n v="36.29"/>
    <n v="12.9"/>
    <n v="93.55"/>
    <n v="34.200000000000003"/>
    <n v="63.31"/>
    <n v="12.07"/>
    <n v="100"/>
    <n v="175.3535"/>
  </r>
  <r>
    <x v="851"/>
    <n v="4465.4799999999996"/>
    <n v="251.49"/>
    <n v="15.21"/>
    <n v="113.95"/>
    <n v="58.33"/>
    <n v="33.369999999999997"/>
    <m/>
    <n v="85.703000000000003"/>
    <n v="6.32"/>
    <n v="143.72"/>
    <n v="321.95999999999998"/>
    <n v="46.241"/>
    <n v="6.59"/>
    <n v="25.46"/>
    <n v="111.0724"/>
    <n v="85"/>
    <n v="10.74"/>
    <n v="8.57"/>
    <n v="109.39"/>
    <n v="159.84"/>
    <n v="329.91"/>
    <n v="177.56"/>
    <n v="61.38"/>
    <n v="23.42"/>
    <n v="160.1"/>
    <n v="39.336799999999997"/>
    <n v="41.01"/>
    <n v="343.96"/>
    <m/>
    <n v="17.489999999999998"/>
    <n v="414.62"/>
    <n v="411.73"/>
    <n v="123.31"/>
    <n v="36.340000000000003"/>
    <n v="12.92"/>
    <n v="93.28"/>
    <n v="34.31"/>
    <n v="61.24"/>
    <n v="11.96"/>
    <n v="99.41"/>
    <n v="178.07849999999999"/>
  </r>
  <r>
    <x v="852"/>
    <n v="4451.1400000000003"/>
    <n v="248.5"/>
    <n v="15.13"/>
    <n v="115.61"/>
    <n v="58.33"/>
    <n v="34.06"/>
    <m/>
    <n v="85.754999999999995"/>
    <n v="6.2"/>
    <n v="143.83000000000001"/>
    <n v="325.52"/>
    <n v="45.572000000000003"/>
    <n v="6.45"/>
    <n v="24.85"/>
    <n v="110.27119999999999"/>
    <n v="85.24"/>
    <n v="10.74"/>
    <n v="8.5500000000000007"/>
    <n v="112.67"/>
    <n v="165.95"/>
    <n v="334.27"/>
    <n v="178.18"/>
    <n v="62.82"/>
    <n v="23.1"/>
    <n v="155.47"/>
    <n v="38.902000000000001"/>
    <n v="39.18"/>
    <n v="343.05"/>
    <m/>
    <n v="19.34"/>
    <n v="414.84"/>
    <n v="399.66"/>
    <n v="122.48"/>
    <n v="36.35"/>
    <n v="12.74"/>
    <n v="93.67"/>
    <n v="34.33"/>
    <n v="61.22"/>
    <n v="12.3"/>
    <n v="98.05"/>
    <n v="175.22800000000001"/>
  </r>
  <r>
    <x v="853"/>
    <n v="4457.49"/>
    <n v="273.58"/>
    <n v="15.79"/>
    <n v="114.16"/>
    <n v="58.88"/>
    <n v="33.69"/>
    <m/>
    <n v="85.914000000000001"/>
    <n v="6.04"/>
    <n v="144.46"/>
    <n v="324.64999999999998"/>
    <n v="45.177999999999997"/>
    <n v="6.57"/>
    <n v="24.65"/>
    <n v="110.7941"/>
    <n v="85.36"/>
    <n v="10.84"/>
    <n v="8.9"/>
    <n v="113.5"/>
    <n v="170.17"/>
    <n v="337.94"/>
    <n v="179.36"/>
    <n v="63.2"/>
    <n v="23.41"/>
    <n v="157.66"/>
    <n v="38.976999999999997"/>
    <n v="37.56"/>
    <n v="347.22"/>
    <m/>
    <n v="19.68"/>
    <n v="416.69"/>
    <n v="400.37"/>
    <n v="122.16"/>
    <n v="36.409999999999997"/>
    <n v="12.78"/>
    <n v="94.53"/>
    <n v="34.57"/>
    <n v="63.28"/>
    <n v="12.22"/>
    <n v="100.65"/>
    <n v="179.0205"/>
  </r>
  <r>
    <x v="854"/>
    <n v="4487.46"/>
    <n v="267.48"/>
    <n v="15.59"/>
    <n v="117.49"/>
    <n v="58.3"/>
    <n v="33.700000000000003"/>
    <m/>
    <n v="84.451999999999998"/>
    <n v="5.3049999999999997"/>
    <n v="146.34"/>
    <n v="330.9"/>
    <n v="44.87"/>
    <n v="6.5"/>
    <n v="25.63"/>
    <n v="110.80249999999999"/>
    <n v="84.76"/>
    <n v="10.8"/>
    <n v="9"/>
    <n v="112.54"/>
    <n v="166.83"/>
    <n v="331.77"/>
    <n v="176.3"/>
    <n v="63.79"/>
    <n v="23.58"/>
    <n v="154.65"/>
    <n v="38.660200000000003"/>
    <n v="35.99"/>
    <n v="346.55"/>
    <m/>
    <n v="19.309999999999999"/>
    <n v="416.27"/>
    <n v="402.26"/>
    <n v="121.98"/>
    <n v="36.229999999999997"/>
    <n v="12.93"/>
    <n v="94.45"/>
    <n v="34.67"/>
    <n v="63.19"/>
    <n v="12.45"/>
    <n v="103.05"/>
    <n v="179.00200000000001"/>
  </r>
  <r>
    <x v="855"/>
    <n v="4461.8999999999996"/>
    <n v="271.3"/>
    <n v="15.6"/>
    <n v="116.44"/>
    <n v="58.44"/>
    <n v="33.18"/>
    <m/>
    <n v="85.293000000000006"/>
    <n v="5.3650000000000002"/>
    <n v="146.41"/>
    <n v="334.98"/>
    <n v="45.484999999999999"/>
    <n v="6.37"/>
    <n v="26.42"/>
    <n v="110.64230000000001"/>
    <n v="79.069999999999993"/>
    <n v="10.62"/>
    <n v="8.8000000000000007"/>
    <n v="112.75"/>
    <n v="165.34"/>
    <n v="336.06"/>
    <n v="174.21"/>
    <n v="63.22"/>
    <n v="23.25"/>
    <n v="155.49"/>
    <n v="38.660800000000002"/>
    <n v="35.64"/>
    <n v="346.84"/>
    <m/>
    <n v="18.690000000000001"/>
    <n v="416.3"/>
    <n v="402.23"/>
    <n v="121.24"/>
    <n v="36.15"/>
    <n v="12.73"/>
    <n v="95.25"/>
    <n v="34.58"/>
    <n v="63.11"/>
    <n v="12.64"/>
    <n v="101"/>
    <n v="178.6285"/>
  </r>
  <r>
    <x v="856"/>
    <n v="4467.4399999999996"/>
    <n v="276.04000000000002"/>
    <n v="15.83"/>
    <n v="118.52"/>
    <n v="58.46"/>
    <n v="33.04"/>
    <m/>
    <n v="87.164000000000001"/>
    <n v="5.26"/>
    <n v="149.25"/>
    <n v="344.57"/>
    <n v="45.581000000000003"/>
    <n v="6.24"/>
    <n v="27.4"/>
    <n v="113.02079999999999"/>
    <n v="79.75"/>
    <n v="10.57"/>
    <n v="9.0500000000000007"/>
    <n v="112.71"/>
    <n v="162.97999999999999"/>
    <n v="338.7"/>
    <n v="175.74"/>
    <n v="63.72"/>
    <n v="24.11"/>
    <n v="157.15"/>
    <n v="38.7224"/>
    <n v="36.06"/>
    <n v="349.41500000000002"/>
    <m/>
    <n v="18.03"/>
    <n v="413.34"/>
    <n v="411.68"/>
    <n v="124.33"/>
    <n v="36.17"/>
    <n v="12.81"/>
    <n v="96.31"/>
    <n v="34.78"/>
    <n v="66.03"/>
    <n v="12.62"/>
    <n v="100.76"/>
    <n v="183.82849999999999"/>
  </r>
  <r>
    <x v="857"/>
    <n v="4505.1000000000004"/>
    <n v="274.39"/>
    <n v="15.33"/>
    <n v="116.7"/>
    <n v="57.94"/>
    <n v="32.909999999999997"/>
    <m/>
    <n v="85.168000000000006"/>
    <n v="5.12"/>
    <n v="148.81"/>
    <n v="342.54"/>
    <n v="43.9"/>
    <n v="6.15"/>
    <n v="27.18"/>
    <n v="111.51949999999999"/>
    <n v="78.42"/>
    <n v="10.67"/>
    <n v="9.07"/>
    <n v="113.79"/>
    <n v="162.41"/>
    <n v="330.22"/>
    <n v="175.01"/>
    <n v="64.400000000000006"/>
    <n v="24.18"/>
    <n v="158.58000000000001"/>
    <n v="38.25"/>
    <n v="35.42"/>
    <n v="348.9"/>
    <m/>
    <n v="17.079999999999998"/>
    <n v="414.31"/>
    <n v="412.11"/>
    <n v="123.18"/>
    <n v="36.42"/>
    <n v="12.46"/>
    <n v="95.79"/>
    <n v="34.840000000000003"/>
    <n v="65.849999999999994"/>
    <n v="12.61"/>
    <n v="100.11"/>
    <n v="184.803"/>
  </r>
  <r>
    <x v="858"/>
    <n v="4450.32"/>
    <n v="265.27999999999997"/>
    <n v="15.46"/>
    <n v="117.64"/>
    <n v="58.3"/>
    <n v="33.49"/>
    <m/>
    <n v="85"/>
    <n v="5.04"/>
    <n v="149.12"/>
    <n v="343.32"/>
    <n v="43.966000000000001"/>
    <n v="6.07"/>
    <n v="27.93"/>
    <n v="112.3629"/>
    <n v="78.930000000000007"/>
    <n v="10.6"/>
    <n v="8.67"/>
    <n v="114.37"/>
    <n v="161.44999999999999"/>
    <n v="329.06"/>
    <n v="177.97"/>
    <n v="64.459999999999994"/>
    <n v="23.71"/>
    <n v="159.24"/>
    <n v="38.767200000000003"/>
    <n v="34.36"/>
    <n v="352"/>
    <m/>
    <n v="16.16"/>
    <n v="417.13"/>
    <n v="410.84"/>
    <n v="122.73"/>
    <n v="36.619999999999997"/>
    <n v="12.62"/>
    <n v="96.96"/>
    <n v="34.49"/>
    <n v="65.27"/>
    <n v="12.34"/>
    <n v="104.13"/>
    <n v="177.45"/>
  </r>
  <r>
    <x v="859"/>
    <n v="4453.53"/>
    <n v="266.5"/>
    <n v="15.15"/>
    <n v="117.33"/>
    <n v="58.18"/>
    <n v="33.15"/>
    <m/>
    <n v="84.92"/>
    <n v="4.66"/>
    <n v="148.93"/>
    <n v="341.89"/>
    <n v="43.52"/>
    <n v="6.13"/>
    <n v="27.12"/>
    <n v="111.5954"/>
    <n v="78.38"/>
    <n v="10.47"/>
    <n v="8.6199999999999992"/>
    <n v="115.12"/>
    <n v="159.74"/>
    <n v="328.65"/>
    <n v="179.07"/>
    <n v="63.43"/>
    <n v="22.74"/>
    <n v="160.16999999999999"/>
    <n v="38.493400000000001"/>
    <n v="33.299999999999997"/>
    <n v="358.26"/>
    <m/>
    <n v="15.78"/>
    <n v="413.53"/>
    <n v="398.69"/>
    <n v="121.57"/>
    <n v="36.58"/>
    <n v="12.71"/>
    <n v="97.32"/>
    <n v="34.1"/>
    <n v="65.41"/>
    <n v="12.56"/>
    <n v="105.5"/>
    <n v="177.035"/>
  </r>
  <r>
    <x v="860"/>
    <n v="4443.95"/>
    <n v="262.58999999999997"/>
    <n v="14.74"/>
    <n v="116.4"/>
    <n v="58.44"/>
    <n v="32.340000000000003"/>
    <m/>
    <n v="83.057000000000002"/>
    <n v="4.42"/>
    <n v="148.30000000000001"/>
    <n v="336.7"/>
    <n v="42.238999999999997"/>
    <n v="5.92"/>
    <n v="27"/>
    <n v="112.3207"/>
    <n v="78.09"/>
    <n v="10.220000000000001"/>
    <n v="8.32"/>
    <n v="114.22"/>
    <n v="158.63"/>
    <n v="320.77"/>
    <n v="175.49"/>
    <n v="63.63"/>
    <n v="22.4"/>
    <n v="160.77000000000001"/>
    <n v="38.409599999999998"/>
    <n v="31.73"/>
    <n v="352.31"/>
    <m/>
    <n v="14.8"/>
    <n v="410.52"/>
    <n v="402.33"/>
    <n v="120.91"/>
    <n v="36.61"/>
    <n v="12.18"/>
    <n v="97.71"/>
    <n v="34.06"/>
    <n v="65.52"/>
    <n v="12.36"/>
    <n v="104.73"/>
    <n v="177.28399999999999"/>
  </r>
  <r>
    <x v="861"/>
    <n v="4402.2"/>
    <n v="255.7"/>
    <n v="14"/>
    <n v="114.76"/>
    <n v="57.54"/>
    <n v="33.450000000000003"/>
    <m/>
    <n v="80.835999999999999"/>
    <n v="4.4800000000000004"/>
    <n v="147.13999999999999"/>
    <n v="330.24"/>
    <n v="41.017000000000003"/>
    <n v="5.75"/>
    <n v="27.55"/>
    <n v="110.5917"/>
    <n v="75.180000000000007"/>
    <n v="9.83"/>
    <n v="7.95"/>
    <n v="111.13"/>
    <n v="149.03"/>
    <n v="319.52999999999997"/>
    <n v="173.93"/>
    <n v="61.38"/>
    <n v="21.53"/>
    <n v="154.06"/>
    <n v="37.3202"/>
    <n v="30.39"/>
    <n v="354.28"/>
    <m/>
    <n v="13.53"/>
    <n v="403.36"/>
    <n v="387.64"/>
    <n v="114.55"/>
    <n v="36.340000000000003"/>
    <n v="12.13"/>
    <n v="95.92"/>
    <n v="33.06"/>
    <n v="63.74"/>
    <n v="12.2"/>
    <n v="85.97"/>
    <n v="176.25749999999999"/>
  </r>
  <r>
    <x v="862"/>
    <n v="4330"/>
    <n v="244.88"/>
    <n v="14.13"/>
    <n v="114.94"/>
    <n v="57.6"/>
    <n v="33.22"/>
    <m/>
    <n v="82.908000000000001"/>
    <n v="4.4800000000000004"/>
    <n v="145.72999999999999"/>
    <n v="327.89"/>
    <n v="41.61"/>
    <n v="5.55"/>
    <n v="27.41"/>
    <n v="111.51949999999999"/>
    <n v="75.17"/>
    <n v="9.6999999999999993"/>
    <n v="7.54"/>
    <n v="111.18"/>
    <n v="149.69999999999999"/>
    <n v="317.01"/>
    <n v="174.79"/>
    <n v="62.16"/>
    <n v="20.59"/>
    <n v="156.35"/>
    <n v="37.511600000000001"/>
    <n v="30.89"/>
    <n v="349.53"/>
    <m/>
    <n v="13.28"/>
    <n v="402.22"/>
    <n v="380.87"/>
    <n v="114.07"/>
    <n v="36.46"/>
    <n v="12.1"/>
    <n v="94.93"/>
    <n v="33.29"/>
    <n v="64.069999999999993"/>
    <n v="12.43"/>
    <n v="83.79"/>
    <n v="173.625"/>
  </r>
  <r>
    <x v="863"/>
    <n v="4320.0600000000004"/>
    <n v="246.99"/>
    <n v="14.22"/>
    <n v="116.23"/>
    <n v="57"/>
    <n v="33.659999999999997"/>
    <m/>
    <n v="83.388999999999996"/>
    <n v="4.3499999999999996"/>
    <n v="146.44999999999999"/>
    <n v="328.84"/>
    <n v="42.222000000000001"/>
    <n v="5.57"/>
    <n v="27.4"/>
    <n v="111.5616"/>
    <n v="74.98"/>
    <n v="9.68"/>
    <n v="7.51"/>
    <n v="110.3"/>
    <n v="149.74"/>
    <n v="317.54000000000002"/>
    <n v="176.08"/>
    <n v="63.55"/>
    <n v="21.13"/>
    <n v="155.52000000000001"/>
    <n v="37.193800000000003"/>
    <n v="32.42"/>
    <n v="350.67"/>
    <m/>
    <n v="13.41"/>
    <n v="402.49"/>
    <n v="384.39"/>
    <n v="113.25"/>
    <n v="36.270000000000003"/>
    <n v="12.13"/>
    <n v="93.72"/>
    <n v="34.020000000000003"/>
    <n v="63.07"/>
    <n v="12.58"/>
    <n v="82.17"/>
    <n v="174.10249999999999"/>
  </r>
  <r>
    <x v="864"/>
    <n v="4337.4399999999996"/>
    <n v="244.12"/>
    <n v="13.96"/>
    <n v="116.41"/>
    <n v="56.53"/>
    <n v="32.99"/>
    <m/>
    <n v="81.619"/>
    <n v="4.24"/>
    <n v="144.93"/>
    <n v="323.82"/>
    <n v="41.911000000000001"/>
    <n v="5.44"/>
    <n v="27.55"/>
    <n v="110.7941"/>
    <n v="73.67"/>
    <n v="9.5299999999999994"/>
    <n v="7.4"/>
    <n v="105.94"/>
    <n v="147.05000000000001"/>
    <n v="312.14"/>
    <n v="171.96"/>
    <n v="61.51"/>
    <n v="22.26"/>
    <n v="152.36000000000001"/>
    <n v="36.952399999999997"/>
    <n v="32.29"/>
    <n v="351.69"/>
    <m/>
    <n v="13.1"/>
    <n v="395.38"/>
    <n v="379.63"/>
    <n v="111.5"/>
    <n v="35.979999999999997"/>
    <n v="12.14"/>
    <n v="91.07"/>
    <n v="33.53"/>
    <n v="62.01"/>
    <n v="12.43"/>
    <n v="81.06"/>
    <n v="178.8115"/>
  </r>
  <r>
    <x v="865"/>
    <n v="4273.53"/>
    <n v="240.5"/>
    <n v="14.85"/>
    <n v="120.2"/>
    <n v="55.95"/>
    <n v="33.32"/>
    <m/>
    <n v="81.680999999999997"/>
    <n v="4.3"/>
    <n v="145.78"/>
    <n v="321.95"/>
    <n v="42.468000000000004"/>
    <n v="5.46"/>
    <n v="30.33"/>
    <n v="114.8595"/>
    <n v="73.489999999999995"/>
    <n v="9.57"/>
    <n v="7.6"/>
    <n v="106.55"/>
    <n v="147.52000000000001"/>
    <n v="312.79000000000002"/>
    <n v="170.43"/>
    <n v="62.09"/>
    <n v="23.05"/>
    <n v="153.75"/>
    <n v="36.121600000000001"/>
    <n v="31.42"/>
    <n v="349.65"/>
    <m/>
    <n v="14.24"/>
    <n v="395.48"/>
    <n v="384.36"/>
    <n v="111.25"/>
    <n v="35.54"/>
    <n v="12.17"/>
    <n v="90.32"/>
    <n v="32.869999999999997"/>
    <n v="62.32"/>
    <n v="12.39"/>
    <n v="80.819999999999993"/>
    <n v="174.44900000000001"/>
  </r>
  <r>
    <x v="866"/>
    <n v="4274.51"/>
    <n v="246.38"/>
    <n v="15.77"/>
    <n v="119.47"/>
    <n v="55.81"/>
    <n v="33.43"/>
    <m/>
    <n v="83.2"/>
    <n v="4.34"/>
    <n v="147.59"/>
    <n v="325.2"/>
    <n v="43.088999999999999"/>
    <n v="5.54"/>
    <n v="31.1"/>
    <n v="114.6317"/>
    <n v="73.3"/>
    <n v="9.68"/>
    <n v="7.77"/>
    <n v="108.23"/>
    <n v="151.12"/>
    <n v="313.64"/>
    <n v="170.69"/>
    <n v="62.55"/>
    <n v="23.08"/>
    <n v="153.53"/>
    <n v="36.7746"/>
    <n v="31.19"/>
    <n v="352.5"/>
    <m/>
    <n v="15.39"/>
    <n v="399.44"/>
    <n v="384.73"/>
    <n v="112.13"/>
    <n v="35.35"/>
    <n v="11.94"/>
    <n v="93.05"/>
    <n v="33.01"/>
    <n v="63.79"/>
    <n v="12.56"/>
    <n v="82.47"/>
    <n v="175.9495"/>
  </r>
  <r>
    <x v="867"/>
    <n v="4299.7"/>
    <n v="250.22"/>
    <n v="16"/>
    <n v="117.58"/>
    <n v="55.98"/>
    <n v="33.18"/>
    <m/>
    <n v="83.058000000000007"/>
    <n v="4.38"/>
    <n v="145.02000000000001"/>
    <n v="323.57"/>
    <n v="43.499000000000002"/>
    <n v="5.57"/>
    <n v="30.39"/>
    <n v="115.1294"/>
    <n v="73.86"/>
    <n v="9.81"/>
    <n v="7.99"/>
    <n v="107.14"/>
    <n v="152.77000000000001"/>
    <n v="315.75"/>
    <n v="171.21"/>
    <n v="61.6"/>
    <n v="24.28"/>
    <n v="154.63999999999999"/>
    <n v="36.636600000000001"/>
    <n v="30.63"/>
    <n v="347.74"/>
    <m/>
    <n v="14.88"/>
    <n v="395.91"/>
    <n v="377.38"/>
    <n v="112.21"/>
    <n v="34.99"/>
    <n v="11.69"/>
    <n v="92.58"/>
    <n v="32.35"/>
    <n v="63.64"/>
    <n v="12.42"/>
    <n v="84.06"/>
    <n v="173.85"/>
  </r>
  <r>
    <x v="868"/>
    <n v="4288.05"/>
    <n v="251.6"/>
    <n v="15.88"/>
    <n v="115.63"/>
    <n v="55.48"/>
    <n v="32.53"/>
    <m/>
    <n v="83.495000000000005"/>
    <n v="4.3899999999999997"/>
    <n v="143.77000000000001"/>
    <n v="318.5"/>
    <n v="44.781999999999996"/>
    <n v="5.57"/>
    <n v="30.4"/>
    <n v="113.3244"/>
    <n v="73.03"/>
    <n v="9.73"/>
    <n v="7.84"/>
    <n v="107.16"/>
    <n v="151.16999999999999"/>
    <n v="321.8"/>
    <n v="173.75"/>
    <n v="60.99"/>
    <n v="23.66"/>
    <n v="158.11000000000001"/>
    <n v="37.342599999999997"/>
    <n v="31"/>
    <n v="347.83"/>
    <m/>
    <n v="14.81"/>
    <n v="395.85"/>
    <n v="373.84"/>
    <n v="109.5"/>
    <n v="34.64"/>
    <n v="11.78"/>
    <n v="91.41"/>
    <n v="33.24"/>
    <n v="62.7"/>
    <n v="12.31"/>
    <n v="85"/>
    <n v="169.2"/>
  </r>
  <r>
    <x v="869"/>
    <n v="4288.3900000000003"/>
    <n v="246.53"/>
    <n v="14.9"/>
    <n v="115.83"/>
    <n v="54.88"/>
    <n v="32"/>
    <m/>
    <n v="81.483000000000004"/>
    <n v="4.17"/>
    <n v="142.71"/>
    <n v="306.12"/>
    <n v="43.517000000000003"/>
    <n v="5.56"/>
    <n v="29.45"/>
    <n v="112.3038"/>
    <n v="71.33"/>
    <n v="9.5299999999999994"/>
    <n v="7.28"/>
    <n v="103.22"/>
    <n v="148.79"/>
    <n v="313.39"/>
    <n v="172.4"/>
    <n v="59"/>
    <n v="21.69"/>
    <n v="154.51"/>
    <n v="36.7438"/>
    <n v="29.98"/>
    <n v="345.15"/>
    <m/>
    <n v="13.92"/>
    <n v="391.06"/>
    <n v="372.78"/>
    <n v="107.5"/>
    <n v="34.53"/>
    <n v="11.91"/>
    <n v="90.27"/>
    <n v="32.479999999999997"/>
    <n v="61.39"/>
    <n v="12.07"/>
    <n v="84.49"/>
    <n v="165.63749999999999"/>
  </r>
  <r>
    <x v="870"/>
    <n v="4229.45"/>
    <n v="261.16000000000003"/>
    <n v="15.73"/>
    <n v="111.5"/>
    <n v="55.04"/>
    <n v="31.39"/>
    <m/>
    <n v="82.381"/>
    <n v="4.3099999999999996"/>
    <n v="143.35"/>
    <n v="308.60000000000002"/>
    <n v="44.040999999999997"/>
    <n v="5.57"/>
    <n v="28.73"/>
    <n v="113.8389"/>
    <n v="71.17"/>
    <n v="9.68"/>
    <n v="7.47"/>
    <n v="104.24"/>
    <n v="151.96"/>
    <n v="318.95499999999998"/>
    <n v="173.66"/>
    <n v="59.77"/>
    <n v="23.69"/>
    <n v="159.58000000000001"/>
    <n v="37.159799999999997"/>
    <n v="31.26"/>
    <n v="352.97"/>
    <m/>
    <n v="14.77"/>
    <n v="393.76"/>
    <n v="377"/>
    <n v="108.42"/>
    <n v="34.520000000000003"/>
    <n v="12.09"/>
    <n v="91.33"/>
    <n v="32.29"/>
    <n v="60.48"/>
    <n v="11.99"/>
    <n v="83.43"/>
    <n v="165.90549999999999"/>
  </r>
  <r>
    <x v="871"/>
    <n v="4263.75"/>
    <n v="260.05"/>
    <n v="15.81"/>
    <n v="108.99"/>
    <n v="52.38"/>
    <n v="31.83"/>
    <m/>
    <n v="82.385999999999996"/>
    <n v="4.45"/>
    <n v="142.9"/>
    <n v="310.5"/>
    <n v="44.688000000000002"/>
    <n v="5.52"/>
    <n v="29.12"/>
    <n v="113.3497"/>
    <n v="72.290000000000006"/>
    <n v="9.73"/>
    <n v="7.65"/>
    <n v="104.19"/>
    <n v="150.25"/>
    <n v="319.36"/>
    <n v="174.91"/>
    <n v="60.42"/>
    <n v="18.27"/>
    <n v="157.31"/>
    <n v="37.2316"/>
    <n v="30.63"/>
    <n v="355.14"/>
    <m/>
    <n v="14.69"/>
    <n v="394.2"/>
    <n v="375.69"/>
    <n v="109.03"/>
    <n v="34.47"/>
    <n v="12.53"/>
    <n v="91.98"/>
    <n v="32.520000000000003"/>
    <n v="60.9"/>
    <n v="11.9"/>
    <n v="82.17"/>
    <n v="168.6215"/>
  </r>
  <r>
    <x v="872"/>
    <n v="4258.1899999999996"/>
    <n v="260.52999999999997"/>
    <n v="16.61"/>
    <n v="107.17"/>
    <n v="53.14"/>
    <n v="31.54"/>
    <m/>
    <n v="84.525999999999996"/>
    <n v="4.5"/>
    <n v="145.1"/>
    <n v="312.48"/>
    <n v="45.762"/>
    <n v="5.55"/>
    <n v="29.71"/>
    <n v="116.05719999999999"/>
    <n v="72.78"/>
    <n v="9.93"/>
    <n v="7.99"/>
    <n v="105.13"/>
    <n v="159.94999999999999"/>
    <n v="327.26"/>
    <n v="177.49"/>
    <n v="62.03"/>
    <n v="18.920000000000002"/>
    <n v="160.53"/>
    <n v="36.445399999999999"/>
    <n v="31.61"/>
    <n v="360.62"/>
    <m/>
    <n v="15.29"/>
    <n v="397.97"/>
    <n v="378.54"/>
    <n v="108.91"/>
    <n v="34.64"/>
    <n v="12.53"/>
    <n v="92.17"/>
    <n v="32.53"/>
    <n v="62"/>
    <n v="12"/>
    <n v="81.99"/>
    <n v="172.32849999999999"/>
  </r>
  <r>
    <x v="873"/>
    <n v="4308.5"/>
    <n v="259.67"/>
    <n v="17.61"/>
    <n v="110.92"/>
    <n v="52.88"/>
    <n v="31.85"/>
    <m/>
    <n v="85.587999999999994"/>
    <n v="4.62"/>
    <n v="144.77000000000001"/>
    <n v="312.61"/>
    <n v="45.273000000000003"/>
    <n v="5.29"/>
    <n v="30.86"/>
    <n v="118.1489"/>
    <n v="72.7"/>
    <n v="9.8699999999999992"/>
    <n v="8.18"/>
    <n v="104.81"/>
    <n v="161.81"/>
    <n v="329.82"/>
    <n v="178.99"/>
    <n v="61.6"/>
    <n v="18.78"/>
    <n v="156.44999999999999"/>
    <n v="36.660200000000003"/>
    <n v="31.41"/>
    <n v="355.2"/>
    <m/>
    <n v="14.64"/>
    <n v="394.74"/>
    <n v="382.94"/>
    <n v="109.46"/>
    <n v="35.29"/>
    <n v="12.78"/>
    <n v="92.31"/>
    <n v="32.18"/>
    <n v="61.29"/>
    <n v="12.07"/>
    <n v="82.92"/>
    <n v="169.62450000000001"/>
  </r>
  <r>
    <x v="874"/>
    <n v="4335.66"/>
    <n v="263.62"/>
    <n v="17.8"/>
    <n v="110.45"/>
    <n v="54.03"/>
    <n v="32.1"/>
    <m/>
    <n v="85.840999999999994"/>
    <n v="4.8600000000000003"/>
    <n v="145.65"/>
    <n v="314.77"/>
    <n v="45.798000000000002"/>
    <n v="5.32"/>
    <n v="30.82"/>
    <n v="117.432"/>
    <n v="73.17"/>
    <n v="10.039999999999999"/>
    <n v="8.36"/>
    <n v="105.29"/>
    <n v="163.13"/>
    <n v="328.39"/>
    <n v="178.39"/>
    <n v="62.07"/>
    <n v="19.64"/>
    <n v="157.6"/>
    <n v="36.642400000000002"/>
    <n v="32.08"/>
    <n v="360.57"/>
    <m/>
    <n v="16"/>
    <n v="400.37"/>
    <n v="390.84"/>
    <n v="110.33"/>
    <n v="35.22"/>
    <n v="12.91"/>
    <n v="94.05"/>
    <n v="32.68"/>
    <n v="62.52"/>
    <n v="12.2"/>
    <n v="82.06"/>
    <n v="168.80350000000001"/>
  </r>
  <r>
    <x v="875"/>
    <n v="4358.24"/>
    <n v="262.99"/>
    <n v="17.920000000000002"/>
    <n v="106.49"/>
    <n v="53.71"/>
    <n v="32.770000000000003"/>
    <m/>
    <n v="87.456000000000003"/>
    <n v="4.83"/>
    <n v="146.15"/>
    <n v="313.02"/>
    <n v="46.805999999999997"/>
    <n v="5.12"/>
    <n v="30.98"/>
    <n v="118.3766"/>
    <n v="73.849999999999994"/>
    <n v="9.7200000000000006"/>
    <n v="8.59"/>
    <n v="107.27"/>
    <n v="163.54"/>
    <n v="332.42"/>
    <n v="179.8"/>
    <n v="63.1"/>
    <n v="19.37"/>
    <n v="156.57"/>
    <n v="36.4696"/>
    <n v="32.549999999999997"/>
    <n v="365.25"/>
    <m/>
    <n v="15.69"/>
    <n v="399.81"/>
    <n v="389.36"/>
    <n v="112.4"/>
    <n v="35.479999999999997"/>
    <n v="13.02"/>
    <n v="93.15"/>
    <n v="31.98"/>
    <n v="62.96"/>
    <n v="12.25"/>
    <n v="80.23"/>
    <n v="166.01849999999999"/>
  </r>
  <r>
    <x v="876"/>
    <n v="4376.95"/>
    <n v="258.87"/>
    <n v="17.940000000000001"/>
    <n v="106.47"/>
    <n v="52.81"/>
    <n v="31.8"/>
    <m/>
    <n v="90.56"/>
    <n v="4.42"/>
    <n v="145.81"/>
    <n v="309.85000000000002"/>
    <n v="46.945"/>
    <n v="4.95"/>
    <n v="30.88"/>
    <n v="116.82470000000001"/>
    <n v="72.3"/>
    <n v="9.2899999999999991"/>
    <n v="8.39"/>
    <n v="104.86"/>
    <n v="159.96"/>
    <n v="331.16"/>
    <n v="180.71"/>
    <n v="61.3"/>
    <n v="19.329999999999998"/>
    <n v="158.12"/>
    <n v="35.873600000000003"/>
    <n v="31.51"/>
    <n v="368"/>
    <m/>
    <n v="15.21"/>
    <n v="399.9"/>
    <n v="382.28"/>
    <n v="109.65"/>
    <n v="35.369999999999997"/>
    <n v="12.71"/>
    <n v="91.87"/>
    <n v="31.23"/>
    <n v="62.43"/>
    <n v="12"/>
    <n v="79.930000000000007"/>
    <n v="166.7775"/>
  </r>
  <r>
    <x v="877"/>
    <n v="4349.6099999999997"/>
    <n v="251.12"/>
    <n v="17.36"/>
    <n v="109.87"/>
    <n v="52.89"/>
    <n v="31.64"/>
    <m/>
    <n v="88.317999999999998"/>
    <n v="4.29"/>
    <n v="148"/>
    <n v="309.3"/>
    <n v="45.460999999999999"/>
    <n v="4.93"/>
    <n v="31.06"/>
    <n v="116.7572"/>
    <n v="71.45"/>
    <n v="9.14"/>
    <n v="8.1199999999999992"/>
    <n v="103.8"/>
    <n v="157.16"/>
    <n v="327.73"/>
    <n v="178.85"/>
    <n v="60.25"/>
    <n v="19.3"/>
    <n v="153.56"/>
    <n v="35.629600000000003"/>
    <n v="33.14"/>
    <n v="371"/>
    <m/>
    <n v="14.29"/>
    <n v="398.03"/>
    <n v="380.66"/>
    <n v="109.65"/>
    <n v="36.5"/>
    <n v="12.78"/>
    <n v="92.26"/>
    <n v="32.130000000000003"/>
    <n v="62.38"/>
    <n v="11.81"/>
    <n v="77.63"/>
    <n v="171.75049999999999"/>
  </r>
  <r>
    <x v="878"/>
    <n v="4327.78"/>
    <n v="253.92"/>
    <n v="17.36"/>
    <n v="109.95"/>
    <n v="53.43"/>
    <n v="32.29"/>
    <m/>
    <n v="90.257000000000005"/>
    <n v="4.46"/>
    <n v="147.85"/>
    <n v="314.39"/>
    <n v="46.094999999999999"/>
    <n v="5.0199999999999996"/>
    <n v="31.39"/>
    <n v="116.5801"/>
    <n v="72.430000000000007"/>
    <n v="9.32"/>
    <n v="8.25"/>
    <n v="104.54"/>
    <n v="162.13"/>
    <n v="332.64"/>
    <n v="178.72"/>
    <n v="60.34"/>
    <n v="19.66"/>
    <n v="158.12"/>
    <n v="36.209000000000003"/>
    <n v="33.979999999999997"/>
    <n v="374"/>
    <m/>
    <n v="14.41"/>
    <n v="401.16"/>
    <n v="390.54"/>
    <n v="110.92"/>
    <n v="36.340000000000003"/>
    <n v="13.25"/>
    <n v="93.12"/>
    <n v="32.29"/>
    <n v="64.14"/>
    <n v="11.93"/>
    <n v="80.3"/>
    <n v="170.75299999999999"/>
  </r>
  <r>
    <x v="879"/>
    <n v="4373.63"/>
    <n v="254.85"/>
    <n v="17.84"/>
    <n v="111.39"/>
    <n v="54.07"/>
    <n v="32.57"/>
    <m/>
    <n v="88.44"/>
    <n v="4.4800000000000004"/>
    <n v="147.53"/>
    <n v="309.36"/>
    <n v="43.938000000000002"/>
    <n v="5.32"/>
    <n v="32.590000000000003"/>
    <n v="117.78619999999999"/>
    <n v="71.510000000000005"/>
    <n v="9.6"/>
    <n v="8.25"/>
    <n v="105.33"/>
    <n v="159.38999999999999"/>
    <n v="332.06"/>
    <n v="177.15"/>
    <n v="60.44"/>
    <n v="19.899999999999999"/>
    <n v="157.33000000000001"/>
    <n v="36.590200000000003"/>
    <n v="35.06"/>
    <n v="373.5"/>
    <m/>
    <n v="14.38"/>
    <n v="401.77"/>
    <n v="391.12"/>
    <n v="108.13"/>
    <n v="36.39"/>
    <n v="13.67"/>
    <n v="93.39"/>
    <n v="33.01"/>
    <n v="64.37"/>
    <n v="12.04"/>
    <n v="79.87"/>
    <n v="172.20750000000001"/>
  </r>
  <r>
    <x v="880"/>
    <n v="4373.2"/>
    <n v="242.68"/>
    <n v="17.2"/>
    <n v="112.95"/>
    <n v="54.05"/>
    <n v="32.42"/>
    <m/>
    <n v="88.703000000000003"/>
    <n v="4.25"/>
    <n v="145.91"/>
    <n v="301.95999999999998"/>
    <n v="42.195999999999998"/>
    <n v="5.24"/>
    <n v="31.18"/>
    <n v="114.0076"/>
    <n v="69.8"/>
    <n v="9.2100000000000009"/>
    <n v="7.77"/>
    <n v="102.3"/>
    <n v="153.22999999999999"/>
    <n v="330.11"/>
    <n v="175.84"/>
    <n v="57.95"/>
    <n v="18.09"/>
    <n v="148.91999999999999"/>
    <n v="36.814599999999999"/>
    <n v="33.78"/>
    <n v="367.55"/>
    <m/>
    <n v="13.69"/>
    <n v="393.21"/>
    <n v="382.23"/>
    <n v="104.38"/>
    <n v="36.92"/>
    <n v="13.3"/>
    <n v="93.21"/>
    <n v="32.270000000000003"/>
    <n v="62.42"/>
    <n v="11.75"/>
    <n v="76.87"/>
    <n v="172.33699999999999"/>
  </r>
  <r>
    <x v="881"/>
    <n v="4314.6000000000004"/>
    <n v="220.11"/>
    <n v="17.059999999999999"/>
    <n v="113.02"/>
    <n v="54.35"/>
    <n v="32.11"/>
    <m/>
    <n v="86.783000000000001"/>
    <n v="4.21"/>
    <n v="145.29"/>
    <n v="299.19"/>
    <n v="42.100999999999999"/>
    <n v="5.0199999999999996"/>
    <n v="31.22"/>
    <n v="112.02549999999999"/>
    <n v="68.319999999999993"/>
    <n v="8.9700000000000006"/>
    <n v="7.63"/>
    <n v="94.22"/>
    <n v="153.43"/>
    <n v="331.32"/>
    <n v="175.46"/>
    <n v="55.61"/>
    <n v="17.16"/>
    <n v="149.97"/>
    <n v="36.952599999999997"/>
    <n v="33.619999999999997"/>
    <n v="364.8"/>
    <m/>
    <n v="13.47"/>
    <n v="387.87"/>
    <n v="381.37"/>
    <n v="102.58"/>
    <n v="37.369999999999997"/>
    <n v="12.95"/>
    <n v="90.73"/>
    <n v="32.33"/>
    <n v="61.9"/>
    <n v="11.53"/>
    <n v="76.569999999999993"/>
    <n v="170.45099999999999"/>
  </r>
  <r>
    <x v="882"/>
    <n v="4278"/>
    <n v="211.99"/>
    <n v="16.11"/>
    <n v="111.08"/>
    <n v="54.57"/>
    <n v="31.93"/>
    <m/>
    <n v="85.363"/>
    <n v="4.09"/>
    <n v="142.94999999999999"/>
    <n v="300.05"/>
    <n v="41.387"/>
    <n v="5.0999999999999996"/>
    <n v="30.59"/>
    <n v="111.764"/>
    <n v="67.489999999999995"/>
    <n v="9.1300000000000008"/>
    <n v="7.37"/>
    <n v="94.42"/>
    <n v="147.66999999999999"/>
    <n v="326.67"/>
    <n v="172.88"/>
    <n v="54.91"/>
    <n v="16.72"/>
    <n v="149.91999999999999"/>
    <n v="36.625"/>
    <n v="33"/>
    <n v="361.86"/>
    <m/>
    <n v="12.59"/>
    <n v="384.41"/>
    <n v="375.15"/>
    <n v="102.43"/>
    <n v="37.47"/>
    <n v="12.8"/>
    <n v="92.56"/>
    <n v="32.26"/>
    <n v="60.56"/>
    <n v="11.64"/>
    <n v="77.97"/>
    <n v="164.99299999999999"/>
  </r>
  <r>
    <x v="883"/>
    <n v="4224.16"/>
    <n v="212.08"/>
    <n v="16.2"/>
    <n v="109.45"/>
    <n v="54.08"/>
    <n v="31.89"/>
    <m/>
    <n v="86.221999999999994"/>
    <n v="4.1100000000000003"/>
    <n v="141"/>
    <n v="299.22000000000003"/>
    <n v="42.975000000000001"/>
    <n v="4.9800000000000004"/>
    <n v="30.3"/>
    <n v="111.03870000000001"/>
    <n v="66.849999999999994"/>
    <n v="9.17"/>
    <n v="7.26"/>
    <n v="92.74"/>
    <n v="148.59"/>
    <n v="329.32"/>
    <n v="173"/>
    <n v="55.23"/>
    <n v="17.07"/>
    <n v="154.61000000000001"/>
    <n v="36.3932"/>
    <n v="33.25"/>
    <n v="367.66"/>
    <m/>
    <n v="12.64"/>
    <n v="383.67"/>
    <n v="373.27"/>
    <n v="100.81"/>
    <n v="37.35"/>
    <n v="12.53"/>
    <n v="90.92"/>
    <n v="32.14"/>
    <n v="60.36"/>
    <n v="11.48"/>
    <n v="78.84"/>
    <n v="164.214"/>
  </r>
  <r>
    <x v="884"/>
    <n v="4217.04"/>
    <n v="216.52"/>
    <n v="16.64"/>
    <n v="108.39"/>
    <n v="55.64"/>
    <n v="32.700000000000003"/>
    <m/>
    <n v="88.111000000000004"/>
    <n v="4.1399999999999997"/>
    <n v="141.16999999999999"/>
    <n v="299.18"/>
    <n v="43.662999999999997"/>
    <n v="5.09"/>
    <n v="30.54"/>
    <n v="111.6628"/>
    <n v="66.83"/>
    <n v="9.32"/>
    <n v="7.38"/>
    <n v="95.17"/>
    <n v="151.12"/>
    <n v="330.53"/>
    <n v="173.44"/>
    <n v="56.22"/>
    <n v="17.43"/>
    <n v="170.63"/>
    <n v="37.101799999999997"/>
    <n v="33.9"/>
    <n v="369.38"/>
    <m/>
    <n v="11.01"/>
    <n v="386.91"/>
    <n v="373.57"/>
    <n v="101.7"/>
    <n v="37.340000000000003"/>
    <n v="12.76"/>
    <n v="90.83"/>
    <n v="32.869999999999997"/>
    <n v="62.42"/>
    <n v="11.39"/>
    <n v="80.5"/>
    <n v="162.3665"/>
  </r>
  <r>
    <x v="885"/>
    <n v="4247.68"/>
    <n v="212.42"/>
    <n v="15.59"/>
    <n v="108.59"/>
    <n v="56.12"/>
    <n v="32.78"/>
    <m/>
    <n v="84.962999999999994"/>
    <n v="4.09"/>
    <n v="140.4"/>
    <n v="296.76"/>
    <n v="41.779000000000003"/>
    <n v="4.99"/>
    <n v="30.1"/>
    <n v="112.0086"/>
    <n v="65.760000000000005"/>
    <n v="9.0299999999999994"/>
    <n v="7.08"/>
    <n v="91.91"/>
    <n v="142.4"/>
    <n v="340.67"/>
    <n v="171.1"/>
    <n v="54.88"/>
    <n v="17.02"/>
    <n v="161.82"/>
    <n v="36.837400000000002"/>
    <n v="32.19"/>
    <n v="363.04"/>
    <m/>
    <n v="10.4"/>
    <n v="386.31"/>
    <n v="371.91"/>
    <n v="98.74"/>
    <n v="37.51"/>
    <n v="12.95"/>
    <n v="90.03"/>
    <n v="27.78"/>
    <n v="63.11"/>
    <n v="11.54"/>
    <n v="78.64"/>
    <n v="162.315"/>
  </r>
  <r>
    <x v="886"/>
    <n v="4186.7700000000004"/>
    <n v="205.76"/>
    <n v="15.29"/>
    <n v="107.6"/>
    <n v="55.78"/>
    <n v="32.9"/>
    <m/>
    <n v="82.674999999999997"/>
    <n v="4.28"/>
    <n v="140.76"/>
    <n v="296.99"/>
    <n v="40.326000000000001"/>
    <n v="4.8499999999999996"/>
    <n v="29.78"/>
    <n v="112.2364"/>
    <n v="66.459999999999994"/>
    <n v="9.1"/>
    <n v="6.9"/>
    <n v="92.3"/>
    <n v="140.84"/>
    <n v="327.89"/>
    <n v="166.89"/>
    <n v="54.57"/>
    <n v="16.170000000000002"/>
    <n v="158.38"/>
    <n v="36.129399999999997"/>
    <n v="31.14"/>
    <n v="361.28"/>
    <m/>
    <n v="9.92"/>
    <n v="364.59"/>
    <n v="369.54"/>
    <n v="99.63"/>
    <n v="37.57"/>
    <n v="13.44"/>
    <n v="89.71"/>
    <n v="27.73"/>
    <n v="63.09"/>
    <n v="11.35"/>
    <n v="81.11"/>
    <n v="164.43100000000001"/>
  </r>
  <r>
    <x v="887"/>
    <n v="4137.2299999999996"/>
    <n v="207.3"/>
    <n v="15.07"/>
    <n v="105.55"/>
    <n v="55.24"/>
    <n v="32.020000000000003"/>
    <m/>
    <n v="83.835999999999999"/>
    <n v="4.16"/>
    <n v="135.69"/>
    <n v="289.91000000000003"/>
    <n v="40.5"/>
    <n v="4.8499999999999996"/>
    <n v="29.24"/>
    <n v="110.60850000000001"/>
    <n v="66.150000000000006"/>
    <n v="8.9"/>
    <n v="6.87"/>
    <n v="89.61"/>
    <n v="143.38"/>
    <n v="329.81"/>
    <n v="168.22"/>
    <n v="54.1"/>
    <n v="16.010000000000002"/>
    <n v="159.35"/>
    <n v="37.751800000000003"/>
    <n v="31.63"/>
    <n v="355.28"/>
    <m/>
    <n v="10.14"/>
    <n v="364.08"/>
    <n v="361.15"/>
    <n v="97.32"/>
    <n v="38.01"/>
    <n v="12.005000000000001"/>
    <n v="87.47"/>
    <n v="26.63"/>
    <n v="63.75"/>
    <n v="9.9600000000000009"/>
    <n v="81.97"/>
    <n v="165.1215"/>
  </r>
  <r>
    <x v="888"/>
    <n v="4117.37"/>
    <n v="197.36"/>
    <n v="14.69"/>
    <n v="105.88"/>
    <n v="56.15"/>
    <n v="32.58"/>
    <m/>
    <n v="84.125"/>
    <n v="4.2"/>
    <n v="137.41999999999999"/>
    <n v="300.83"/>
    <n v="41.161000000000001"/>
    <n v="4.9000000000000004"/>
    <n v="28.19"/>
    <n v="110.6591"/>
    <n v="67.5"/>
    <n v="9.08"/>
    <n v="6.94"/>
    <n v="92.38"/>
    <n v="144.16"/>
    <n v="337.31"/>
    <n v="170.29"/>
    <n v="55.06"/>
    <n v="15.72"/>
    <n v="162.66999999999999"/>
    <n v="38.186"/>
    <n v="31.08"/>
    <n v="357.45"/>
    <m/>
    <n v="9.5"/>
    <n v="372.42"/>
    <n v="367.8"/>
    <n v="98.88"/>
    <n v="37.79"/>
    <n v="12.2"/>
    <n v="89.39"/>
    <n v="26.83"/>
    <n v="64.209999999999994"/>
    <n v="9.77"/>
    <n v="82.91"/>
    <n v="163.10050000000001"/>
  </r>
  <r>
    <x v="889"/>
    <n v="4166.82"/>
    <n v="200.84"/>
    <n v="14.8"/>
    <n v="105.85"/>
    <n v="56.49"/>
    <n v="32.72"/>
    <m/>
    <n v="84.137"/>
    <n v="4.2300000000000004"/>
    <n v="139.06"/>
    <n v="303.61"/>
    <n v="40.78"/>
    <n v="5.12"/>
    <n v="27.22"/>
    <n v="112.43040000000001"/>
    <n v="69.34"/>
    <n v="9.14"/>
    <n v="7.55"/>
    <n v="92.35"/>
    <n v="145.13"/>
    <n v="338.11"/>
    <n v="170.77"/>
    <n v="55.4"/>
    <n v="16.22"/>
    <n v="164.76"/>
    <n v="38.844000000000001"/>
    <n v="31.59"/>
    <n v="362.11"/>
    <m/>
    <n v="9.64"/>
    <n v="376.35"/>
    <n v="365.36"/>
    <n v="100.75"/>
    <n v="37.590000000000003"/>
    <n v="12.41"/>
    <n v="89.16"/>
    <n v="27.73"/>
    <n v="64.34"/>
    <n v="9.75"/>
    <n v="81.98"/>
    <n v="161.05000000000001"/>
  </r>
  <r>
    <x v="890"/>
    <n v="4193.8"/>
    <n v="205.66"/>
    <n v="14.92"/>
    <n v="105.64"/>
    <n v="56.44"/>
    <n v="33.93"/>
    <m/>
    <n v="85.293999999999997"/>
    <n v="4.24"/>
    <n v="138.94"/>
    <n v="307.16000000000003"/>
    <n v="42.325000000000003"/>
    <n v="4.9800000000000004"/>
    <n v="27.62"/>
    <n v="109.782"/>
    <n v="70.19"/>
    <n v="9.08"/>
    <n v="7.58"/>
    <n v="94.75"/>
    <n v="144.26"/>
    <n v="346.07"/>
    <n v="173.97"/>
    <n v="56.95"/>
    <n v="16.13"/>
    <n v="167.63"/>
    <n v="39.732799999999997"/>
    <n v="31.95"/>
    <n v="369.33"/>
    <m/>
    <n v="10.220000000000001"/>
    <n v="377.82"/>
    <n v="370.47"/>
    <n v="101.6"/>
    <n v="37.46"/>
    <n v="12.64"/>
    <n v="89.01"/>
    <n v="28.67"/>
    <n v="65.08"/>
    <n v="9.91"/>
    <n v="82.39"/>
    <n v="159.489"/>
  </r>
  <r>
    <x v="891"/>
    <n v="4237.8599999999997"/>
    <n v="218.51"/>
    <n v="17.97"/>
    <n v="109.11"/>
    <n v="57.09"/>
    <n v="34.659999999999997"/>
    <m/>
    <n v="87.13"/>
    <n v="4.59"/>
    <n v="141.41999999999999"/>
    <n v="313.76"/>
    <n v="43.506"/>
    <n v="5.51"/>
    <n v="28.48"/>
    <n v="112.93640000000001"/>
    <n v="71.7"/>
    <n v="9.48"/>
    <n v="8.17"/>
    <n v="98.2"/>
    <n v="142.75"/>
    <n v="348.32"/>
    <n v="177.57"/>
    <n v="58.72"/>
    <n v="17.59"/>
    <n v="167.31"/>
    <n v="40.7074"/>
    <n v="34.049999999999997"/>
    <n v="376.55"/>
    <m/>
    <n v="11.14"/>
    <n v="382.69"/>
    <n v="373.56"/>
    <n v="104.72"/>
    <n v="37.6"/>
    <n v="12.62"/>
    <n v="90.94"/>
    <n v="28.04"/>
    <n v="66.27"/>
    <n v="10.14"/>
    <n v="83.46"/>
    <n v="164.16300000000001"/>
  </r>
  <r>
    <x v="892"/>
    <n v="4317.78"/>
    <n v="219.96"/>
    <n v="18.89"/>
    <n v="107.78"/>
    <n v="56.74"/>
    <n v="34.99"/>
    <m/>
    <n v="88.268000000000001"/>
    <n v="4.6100000000000003"/>
    <n v="143"/>
    <n v="327.62"/>
    <n v="45.005000000000003"/>
    <n v="5.73"/>
    <n v="28.16"/>
    <n v="112.99550000000001"/>
    <n v="76.010000000000005"/>
    <n v="9.69"/>
    <n v="8.01"/>
    <n v="100.9"/>
    <n v="149.99"/>
    <n v="352.8"/>
    <n v="176.65"/>
    <n v="61.09"/>
    <n v="17.71"/>
    <n v="169.98"/>
    <n v="40.810600000000001"/>
    <n v="35.92"/>
    <n v="376.2"/>
    <m/>
    <n v="11.58"/>
    <n v="386.05"/>
    <n v="382.2"/>
    <n v="106.55"/>
    <n v="37.729999999999997"/>
    <n v="13.16"/>
    <n v="91.52"/>
    <n v="28.59"/>
    <n v="66.3"/>
    <n v="10.56"/>
    <n v="84.93"/>
    <n v="164.25200000000001"/>
  </r>
  <r>
    <x v="893"/>
    <n v="4358.34"/>
    <n v="219.27"/>
    <n v="18.54"/>
    <n v="105.87"/>
    <n v="56.97"/>
    <n v="35.33"/>
    <m/>
    <n v="88.082999999999998"/>
    <n v="4.3499999999999996"/>
    <n v="144.08000000000001"/>
    <n v="323.91000000000003"/>
    <n v="45.750999999999998"/>
    <n v="5.71"/>
    <n v="27.18"/>
    <n v="112.6665"/>
    <n v="75.12"/>
    <n v="9.59"/>
    <n v="7.49"/>
    <n v="98.33"/>
    <n v="144.19999999999999"/>
    <n v="356.53"/>
    <n v="179.23"/>
    <n v="59.38"/>
    <n v="17.18"/>
    <n v="167.24"/>
    <n v="41.381"/>
    <n v="34.18"/>
    <n v="385.76"/>
    <m/>
    <n v="11.21"/>
    <n v="386.16"/>
    <n v="378.25"/>
    <n v="104.93"/>
    <n v="37.43"/>
    <n v="12.99"/>
    <n v="90.97"/>
    <n v="28.7"/>
    <n v="66.680000000000007"/>
    <n v="10.31"/>
    <n v="84.61"/>
    <n v="165.05600000000001"/>
  </r>
  <r>
    <x v="894"/>
    <n v="4365.9799999999996"/>
    <n v="222.18"/>
    <n v="18.8"/>
    <n v="104.21"/>
    <n v="57.18"/>
    <n v="34.75"/>
    <m/>
    <n v="89.781999999999996"/>
    <n v="4.5"/>
    <n v="144.01"/>
    <n v="323.95"/>
    <n v="45.954999999999998"/>
    <n v="6.62"/>
    <n v="26.08"/>
    <n v="112.4978"/>
    <n v="74.319999999999993"/>
    <n v="9.76"/>
    <n v="7.42"/>
    <n v="98.93"/>
    <n v="159.57"/>
    <n v="360.53"/>
    <n v="181.82"/>
    <n v="62.34"/>
    <n v="17.420000000000002"/>
    <n v="165.5"/>
    <n v="41.2956"/>
    <n v="33.700000000000003"/>
    <n v="378.25"/>
    <m/>
    <n v="11.47"/>
    <n v="388.87"/>
    <n v="369.24"/>
    <n v="104.23"/>
    <n v="37.270000000000003"/>
    <n v="12.85"/>
    <n v="91.28"/>
    <n v="28.6"/>
    <n v="64.7"/>
    <n v="10.17"/>
    <n v="85.66"/>
    <n v="165.798"/>
  </r>
  <r>
    <x v="895"/>
    <n v="4378.38"/>
    <n v="222.11"/>
    <n v="18.489999999999998"/>
    <n v="102.93"/>
    <n v="57.09"/>
    <n v="34.67"/>
    <m/>
    <n v="91.113"/>
    <n v="4.3600000000000003"/>
    <n v="144.72"/>
    <n v="324.56"/>
    <n v="46.573999999999998"/>
    <n v="7.05"/>
    <n v="25.43"/>
    <n v="111.85680000000001"/>
    <n v="73.930000000000007"/>
    <n v="8.3650000000000002"/>
    <n v="7.31"/>
    <n v="99.16"/>
    <n v="158.58000000000001"/>
    <n v="363.2"/>
    <n v="182.89"/>
    <n v="62.41"/>
    <n v="17"/>
    <n v="169.97"/>
    <n v="41.68"/>
    <n v="31.1"/>
    <n v="376.96"/>
    <m/>
    <n v="11.41"/>
    <n v="389.7"/>
    <n v="369.37"/>
    <n v="105.13"/>
    <n v="36.9"/>
    <n v="12.54"/>
    <n v="90.2"/>
    <n v="28.45"/>
    <n v="64.59"/>
    <n v="10.050000000000001"/>
    <n v="84.6"/>
    <n v="170.29"/>
  </r>
  <r>
    <x v="896"/>
    <n v="4382.78"/>
    <n v="209.98"/>
    <n v="18.27"/>
    <n v="102.96"/>
    <n v="56.66"/>
    <n v="34.56"/>
    <m/>
    <n v="91.138000000000005"/>
    <n v="4.28"/>
    <n v="144.29"/>
    <n v="320.77999999999997"/>
    <n v="46.95"/>
    <n v="6.75"/>
    <n v="26.06"/>
    <n v="111.5363"/>
    <n v="72.05"/>
    <n v="7.93"/>
    <n v="6.85"/>
    <n v="96.85"/>
    <n v="156.35"/>
    <n v="360.69"/>
    <n v="182.41"/>
    <n v="62.3"/>
    <n v="15.33"/>
    <n v="170.28"/>
    <n v="41.902200000000001"/>
    <n v="31.53"/>
    <n v="368.57"/>
    <m/>
    <n v="11.23"/>
    <n v="387.96"/>
    <n v="369.62"/>
    <n v="103.28"/>
    <n v="37.04"/>
    <n v="12.32"/>
    <n v="89.8"/>
    <n v="28.22"/>
    <n v="64.459999999999994"/>
    <n v="9.6999999999999993"/>
    <n v="84.9"/>
    <n v="171.27600000000001"/>
  </r>
  <r>
    <x v="897"/>
    <n v="4347.3500000000004"/>
    <n v="214.65"/>
    <n v="19.670000000000002"/>
    <n v="103.75"/>
    <n v="56.72"/>
    <n v="34.479999999999997"/>
    <m/>
    <n v="95.751999999999995"/>
    <n v="4.37"/>
    <n v="146.43"/>
    <n v="325.51"/>
    <n v="48.335000000000001"/>
    <n v="7.11"/>
    <n v="26.76"/>
    <n v="112.97020000000001"/>
    <n v="73.489999999999995"/>
    <n v="8.23"/>
    <n v="6.94"/>
    <n v="98.64"/>
    <n v="160.4"/>
    <n v="369.67"/>
    <n v="186.4"/>
    <n v="63.55"/>
    <n v="15.4"/>
    <n v="170.98"/>
    <n v="42.4116"/>
    <n v="31.07"/>
    <n v="373.65"/>
    <m/>
    <n v="10.66"/>
    <n v="394.38"/>
    <n v="373.99"/>
    <n v="104.55"/>
    <n v="36.64"/>
    <n v="12.85"/>
    <n v="89.7"/>
    <n v="28.55"/>
    <n v="65.459999999999994"/>
    <n v="9.86"/>
    <n v="79.260000000000005"/>
    <n v="170.8"/>
  </r>
  <r>
    <x v="898"/>
    <n v="4415.24"/>
    <n v="223.71"/>
    <n v="19.71"/>
    <n v="104.84"/>
    <n v="56.93"/>
    <n v="34.4"/>
    <m/>
    <n v="94.692999999999998"/>
    <n v="4.33"/>
    <n v="145.78"/>
    <n v="326.91000000000003"/>
    <n v="48.62"/>
    <n v="6.8"/>
    <n v="26.22"/>
    <n v="112.9196"/>
    <n v="73.319999999999993"/>
    <n v="8.31"/>
    <n v="7.04"/>
    <n v="97.73"/>
    <n v="158.69999999999999"/>
    <n v="366.68"/>
    <n v="184.8"/>
    <n v="63.97"/>
    <n v="16.190000000000001"/>
    <n v="171.17"/>
    <n v="43.008600000000001"/>
    <n v="31.36"/>
    <n v="378.92"/>
    <m/>
    <n v="11.55"/>
    <n v="394.35"/>
    <n v="369.76"/>
    <n v="102.48"/>
    <n v="36.86"/>
    <n v="12.63"/>
    <n v="90"/>
    <n v="28.4"/>
    <n v="65.58"/>
    <n v="9.82"/>
    <n v="79.97"/>
    <n v="169.0025"/>
  </r>
  <r>
    <x v="899"/>
    <n v="4411.55"/>
    <n v="237.41"/>
    <n v="19.940000000000001"/>
    <n v="104.29"/>
    <n v="57.1"/>
    <n v="35.22"/>
    <m/>
    <n v="97.296000000000006"/>
    <n v="4.32"/>
    <n v="148.44"/>
    <n v="338.72"/>
    <n v="49.655999999999999"/>
    <n v="7.19"/>
    <n v="26.85"/>
    <n v="115.5933"/>
    <n v="77.94"/>
    <n v="8.5"/>
    <n v="7.48"/>
    <n v="102.59"/>
    <n v="165.86"/>
    <n v="370.27"/>
    <n v="187.44"/>
    <n v="66.63"/>
    <n v="16.899999999999999"/>
    <n v="174.41"/>
    <n v="43.320399999999999"/>
    <n v="32.17"/>
    <n v="369.95"/>
    <m/>
    <n v="12.69"/>
    <n v="397.65"/>
    <n v="374.96"/>
    <n v="109.33"/>
    <n v="37.18"/>
    <n v="13.38"/>
    <n v="90.4"/>
    <n v="29.49"/>
    <n v="67.81"/>
    <n v="10.4"/>
    <n v="79.900000000000006"/>
    <n v="167.1815"/>
  </r>
  <r>
    <x v="900"/>
    <n v="4495.7"/>
    <n v="242.84"/>
    <n v="19.95"/>
    <n v="103.66"/>
    <n v="57.21"/>
    <n v="34.700000000000003"/>
    <m/>
    <n v="97.54"/>
    <n v="4.4000000000000004"/>
    <n v="149.74"/>
    <n v="337.6"/>
    <n v="48.887999999999998"/>
    <n v="7.25"/>
    <n v="26.28"/>
    <n v="115.55110000000001"/>
    <n v="78.599999999999994"/>
    <n v="8.33"/>
    <n v="7.37"/>
    <n v="104.28"/>
    <n v="163.03"/>
    <n v="369.67"/>
    <n v="188.01"/>
    <n v="66.41"/>
    <n v="17.239999999999998"/>
    <n v="173.76"/>
    <n v="43.116199999999999"/>
    <n v="33.83"/>
    <n v="349.34"/>
    <m/>
    <n v="12.99"/>
    <n v="396.83"/>
    <n v="380.87"/>
    <n v="110.51"/>
    <n v="37.08"/>
    <n v="13.65"/>
    <n v="91.73"/>
    <n v="29.45"/>
    <n v="67.86"/>
    <n v="10.47"/>
    <n v="78.05"/>
    <n v="167.78649999999999"/>
  </r>
  <r>
    <x v="901"/>
    <n v="4502.88"/>
    <n v="233.59"/>
    <n v="19.77"/>
    <n v="102.46"/>
    <n v="57.15"/>
    <n v="34.74"/>
    <m/>
    <n v="95.954999999999998"/>
    <n v="4.22"/>
    <n v="151.44999999999999"/>
    <n v="336.67"/>
    <n v="49.48"/>
    <n v="7.15"/>
    <n v="25.65"/>
    <n v="112.2617"/>
    <n v="78.05"/>
    <n v="7.94"/>
    <n v="6.71"/>
    <n v="103.7"/>
    <n v="160.97"/>
    <n v="376.17"/>
    <n v="189.71"/>
    <n v="66.03"/>
    <n v="16.39"/>
    <n v="175.28"/>
    <n v="43.462000000000003"/>
    <n v="34.28"/>
    <n v="343"/>
    <m/>
    <n v="12.2"/>
    <n v="397.1"/>
    <n v="378.56"/>
    <n v="110.27"/>
    <n v="37.5"/>
    <n v="13.38"/>
    <n v="91.28"/>
    <n v="29.07"/>
    <n v="67.650000000000006"/>
    <n v="10.16"/>
    <n v="78.12"/>
    <n v="173.126"/>
  </r>
  <r>
    <x v="902"/>
    <n v="4508.24"/>
    <n v="234.3"/>
    <n v="20.49"/>
    <n v="104.96"/>
    <n v="57.26"/>
    <n v="34.86"/>
    <m/>
    <n v="97.772999999999996"/>
    <n v="4.21"/>
    <n v="152.82"/>
    <n v="339.19"/>
    <n v="49.298000000000002"/>
    <n v="7.61"/>
    <n v="26.59"/>
    <n v="114.1341"/>
    <n v="78.14"/>
    <n v="8.1"/>
    <n v="6.83"/>
    <n v="104.96"/>
    <n v="161.85"/>
    <n v="369.85"/>
    <n v="189.69"/>
    <n v="66.92"/>
    <n v="16.7"/>
    <n v="176.05"/>
    <n v="43.244399999999999"/>
    <n v="34.119999999999997"/>
    <n v="350.5"/>
    <m/>
    <n v="12.7"/>
    <n v="400.3"/>
    <n v="384.15"/>
    <n v="110.07"/>
    <n v="37.5"/>
    <n v="13.81"/>
    <n v="91.95"/>
    <n v="29.31"/>
    <n v="68.19"/>
    <n v="10.27"/>
    <n v="78.319999999999993"/>
    <n v="174.41200000000001"/>
  </r>
  <r>
    <x v="903"/>
    <n v="4514.0200000000004"/>
    <n v="235.6"/>
    <n v="21.34"/>
    <n v="104.5"/>
    <n v="57.4"/>
    <n v="34.69"/>
    <m/>
    <n v="99.570999999999998"/>
    <n v="4.3099999999999996"/>
    <n v="153.29"/>
    <n v="339.45"/>
    <n v="50.408999999999999"/>
    <n v="8.2799999999999994"/>
    <n v="30.09"/>
    <n v="115.5342"/>
    <n v="78.12"/>
    <n v="8.1300000000000008"/>
    <n v="6.6150000000000002"/>
    <n v="106.45"/>
    <n v="166.73"/>
    <n v="377.44"/>
    <n v="191.45"/>
    <n v="68.09"/>
    <n v="16.93"/>
    <n v="179.86"/>
    <n v="43.733800000000002"/>
    <n v="33.880000000000003"/>
    <n v="356.84"/>
    <m/>
    <n v="12.85"/>
    <n v="404.4"/>
    <n v="380.33"/>
    <n v="111"/>
    <n v="37.43"/>
    <n v="13.71"/>
    <n v="92.38"/>
    <n v="29.69"/>
    <n v="69.23"/>
    <n v="10.34"/>
    <n v="77.86"/>
    <n v="173.7895"/>
  </r>
  <r>
    <x v="904"/>
    <n v="4547.38"/>
    <n v="241.2"/>
    <n v="19.8"/>
    <n v="104.46"/>
    <n v="58.03"/>
    <n v="34.49"/>
    <m/>
    <n v="98.12"/>
    <n v="4.21"/>
    <n v="152.97"/>
    <n v="334.97"/>
    <n v="49.944000000000003"/>
    <n v="8.1199999999999992"/>
    <n v="29.85"/>
    <n v="105.4973"/>
    <n v="77.900000000000006"/>
    <n v="7.98"/>
    <n v="6.72"/>
    <n v="105.78"/>
    <n v="166.67"/>
    <n v="373.07"/>
    <n v="190.64"/>
    <n v="68.22"/>
    <n v="15.72"/>
    <n v="178.68"/>
    <n v="43.952800000000003"/>
    <n v="33.409999999999997"/>
    <n v="354.78"/>
    <m/>
    <n v="12.29"/>
    <n v="408.95"/>
    <n v="382.65"/>
    <n v="110.61"/>
    <n v="37.83"/>
    <n v="13.74"/>
    <n v="92.8"/>
    <n v="29.94"/>
    <n v="70.239999999999995"/>
    <n v="10.19"/>
    <n v="78.31"/>
    <n v="172.5"/>
  </r>
  <r>
    <x v="905"/>
    <n v="4538.1899999999996"/>
    <n v="234.21"/>
    <n v="19.690000000000001"/>
    <n v="104.01"/>
    <n v="58.42"/>
    <n v="34.81"/>
    <m/>
    <n v="97.2"/>
    <n v="4.26"/>
    <n v="153.33000000000001"/>
    <n v="338.64"/>
    <n v="48.716000000000001"/>
    <n v="8.5"/>
    <n v="29.1"/>
    <n v="104.5526"/>
    <n v="78.459999999999994"/>
    <n v="8.2200000000000006"/>
    <n v="6.9"/>
    <n v="106.78"/>
    <n v="168.92"/>
    <n v="377.85"/>
    <n v="191.31"/>
    <n v="68.45"/>
    <n v="15.98"/>
    <n v="181.2"/>
    <n v="44.378599999999999"/>
    <n v="33.380000000000003"/>
    <n v="353.23"/>
    <m/>
    <n v="12.42"/>
    <n v="410.33"/>
    <n v="370.76"/>
    <n v="111.54"/>
    <n v="37.67"/>
    <n v="13.86"/>
    <n v="93.82"/>
    <n v="30.16"/>
    <n v="69.849999999999994"/>
    <n v="10.26"/>
    <n v="78.459999999999994"/>
    <n v="172.85849999999999"/>
  </r>
  <r>
    <x v="906"/>
    <n v="4556.62"/>
    <n v="235.45"/>
    <n v="19.2"/>
    <n v="104.57"/>
    <n v="58.57"/>
    <n v="34.86"/>
    <m/>
    <n v="97.887"/>
    <n v="4.38"/>
    <n v="153.54"/>
    <n v="339.15"/>
    <n v="47.776000000000003"/>
    <n v="8.58"/>
    <n v="31.89"/>
    <n v="104.05500000000001"/>
    <n v="79.010000000000005"/>
    <n v="8.2899999999999991"/>
    <n v="6.86"/>
    <n v="107"/>
    <n v="171.16"/>
    <n v="377.43"/>
    <n v="189.97"/>
    <n v="69.2"/>
    <n v="16.43"/>
    <n v="181.7"/>
    <n v="44.3934"/>
    <n v="34.270000000000003"/>
    <n v="353.04"/>
    <m/>
    <n v="12.36"/>
    <n v="412.5"/>
    <n v="370.19"/>
    <n v="112"/>
    <n v="37.869999999999997"/>
    <n v="14.06"/>
    <n v="94.34"/>
    <n v="30.2"/>
    <n v="69.72"/>
    <n v="10.4"/>
    <n v="78.5"/>
    <n v="173.45750000000001"/>
  </r>
  <r>
    <x v="907"/>
    <n v="4559.34"/>
    <n v="236.08"/>
    <n v="19.079999999999998"/>
    <n v="103.96"/>
    <n v="58.46"/>
    <n v="35.64"/>
    <m/>
    <n v="95.024000000000001"/>
    <n v="4.2699999999999996"/>
    <n v="153.19"/>
    <n v="337.71"/>
    <n v="48.241999999999997"/>
    <n v="8.5"/>
    <n v="32.119999999999997"/>
    <n v="103.2453"/>
    <n v="79"/>
    <n v="8.39"/>
    <n v="7.03"/>
    <n v="106.75"/>
    <n v="170.3"/>
    <n v="378.61"/>
    <n v="189.79"/>
    <n v="69.06"/>
    <n v="16.66"/>
    <n v="183.04"/>
    <n v="44.183799999999998"/>
    <n v="33.590000000000003"/>
    <n v="350.19"/>
    <m/>
    <n v="12.1"/>
    <n v="408.97"/>
    <n v="362.21"/>
    <n v="111.87"/>
    <n v="38.14"/>
    <n v="14.1"/>
    <n v="94.05"/>
    <n v="30.2"/>
    <n v="69.03"/>
    <n v="10.34"/>
    <n v="79.23"/>
    <n v="174.208"/>
  </r>
  <r>
    <x v="908"/>
    <n v="4550.43"/>
    <n v="246.72"/>
    <n v="19.71"/>
    <n v="103.9"/>
    <n v="58.58"/>
    <n v="35.22"/>
    <m/>
    <n v="94.635000000000005"/>
    <n v="4.4000000000000004"/>
    <n v="153.54"/>
    <n v="337.65"/>
    <n v="47.820999999999998"/>
    <n v="8.5"/>
    <n v="30.89"/>
    <n v="104.637"/>
    <n v="79.03"/>
    <n v="8.64"/>
    <n v="7.34"/>
    <n v="107.64"/>
    <n v="171.55"/>
    <n v="382.7"/>
    <n v="190.4"/>
    <n v="69.38"/>
    <n v="17.420000000000002"/>
    <n v="182.61"/>
    <n v="44.133400000000002"/>
    <n v="33.590000000000003"/>
    <n v="347.04"/>
    <m/>
    <n v="12.21"/>
    <n v="409.01"/>
    <n v="360.02"/>
    <n v="112.11"/>
    <n v="38.64"/>
    <n v="14.21"/>
    <n v="94.15"/>
    <n v="30.18"/>
    <n v="69.430000000000007"/>
    <n v="10.37"/>
    <n v="78.180000000000007"/>
    <n v="176.27500000000001"/>
  </r>
  <r>
    <x v="909"/>
    <n v="4554.8900000000003"/>
    <n v="244.14"/>
    <n v="19.84"/>
    <n v="102.34"/>
    <n v="58.23"/>
    <n v="34.92"/>
    <m/>
    <n v="94.082999999999998"/>
    <n v="4.3899999999999997"/>
    <n v="154.32"/>
    <n v="340.26"/>
    <n v="48.14"/>
    <n v="8.4600000000000009"/>
    <n v="30.42"/>
    <n v="106.44199999999999"/>
    <n v="79.38"/>
    <n v="8.92"/>
    <n v="7.35"/>
    <n v="111.37"/>
    <n v="175.32"/>
    <n v="378.85"/>
    <n v="189.37"/>
    <n v="74.739999999999995"/>
    <n v="17.32"/>
    <n v="182.31"/>
    <n v="43.782200000000003"/>
    <n v="34"/>
    <n v="351"/>
    <m/>
    <n v="12.48"/>
    <n v="409.82"/>
    <n v="363.94"/>
    <n v="113.04"/>
    <n v="38.71"/>
    <n v="14.05"/>
    <n v="93.65"/>
    <n v="29.74"/>
    <n v="68.87"/>
    <n v="10.59"/>
    <n v="77.680000000000007"/>
    <n v="175.46449999999999"/>
  </r>
  <r>
    <x v="910"/>
    <n v="4550.58"/>
    <n v="240.08"/>
    <n v="20.05"/>
    <n v="102.74"/>
    <n v="58.44"/>
    <n v="35.409999999999997"/>
    <m/>
    <n v="92.572999999999993"/>
    <n v="4.38"/>
    <n v="156.08000000000001"/>
    <n v="341.54"/>
    <n v="46.77"/>
    <n v="8.5"/>
    <n v="30.83"/>
    <n v="107.2685"/>
    <n v="78.959999999999994"/>
    <n v="8.8000000000000007"/>
    <n v="7.29"/>
    <n v="112.37"/>
    <n v="187.68"/>
    <n v="378.91"/>
    <n v="189.95"/>
    <n v="75.84"/>
    <n v="16.760000000000002"/>
    <n v="185.11"/>
    <n v="44.045000000000002"/>
    <n v="34.01"/>
    <n v="354.81"/>
    <m/>
    <n v="12.23"/>
    <n v="413.83"/>
    <n v="364.41"/>
    <n v="114.93"/>
    <n v="38.54"/>
    <n v="14.43"/>
    <n v="93.36"/>
    <n v="29.75"/>
    <n v="69.09"/>
    <n v="10.26"/>
    <n v="77.33"/>
    <n v="173.9025"/>
  </r>
  <r>
    <x v="911"/>
    <n v="4567.8"/>
    <n v="238.83"/>
    <n v="20.27"/>
    <n v="102.99"/>
    <n v="58.64"/>
    <n v="36.28"/>
    <m/>
    <n v="93"/>
    <n v="4.46"/>
    <n v="156.84"/>
    <n v="348.43"/>
    <n v="46.765000000000001"/>
    <n v="8.41"/>
    <n v="31.09"/>
    <n v="109.27589999999999"/>
    <n v="81.41"/>
    <n v="9.32"/>
    <n v="7.83"/>
    <n v="114.28"/>
    <n v="185.97"/>
    <n v="374.51"/>
    <n v="191.24"/>
    <n v="74.87"/>
    <n v="18.03"/>
    <n v="180.69"/>
    <n v="44.676600000000001"/>
    <n v="36.22"/>
    <n v="351.16"/>
    <m/>
    <n v="13.61"/>
    <n v="414.36"/>
    <n v="368.81"/>
    <n v="118.26"/>
    <n v="39.21"/>
    <n v="14.82"/>
    <n v="94.05"/>
    <n v="30.25"/>
    <n v="71.16"/>
    <n v="10.58"/>
    <n v="78.239999999999995"/>
    <n v="173.15600000000001"/>
  </r>
  <r>
    <x v="912"/>
    <n v="4594.63"/>
    <n v="235.58"/>
    <n v="18.399999999999999"/>
    <n v="102.43"/>
    <n v="58.57"/>
    <n v="37.119999999999997"/>
    <m/>
    <n v="92.397000000000006"/>
    <n v="4.58"/>
    <n v="157.99"/>
    <n v="349.39"/>
    <n v="45.51"/>
    <n v="8.3000000000000007"/>
    <n v="30.07"/>
    <n v="109.065"/>
    <n v="82.18"/>
    <n v="9.5500000000000007"/>
    <n v="7.96"/>
    <n v="115.54"/>
    <n v="188.3"/>
    <n v="369.14"/>
    <n v="189.43"/>
    <n v="75.22"/>
    <n v="17.739999999999998"/>
    <n v="194.17"/>
    <n v="44.384"/>
    <n v="36.14"/>
    <n v="350.63"/>
    <m/>
    <n v="13.76"/>
    <n v="408.23"/>
    <n v="368.93"/>
    <n v="120.33"/>
    <n v="38.369999999999997"/>
    <n v="15.06"/>
    <n v="92.93"/>
    <n v="30.26"/>
    <n v="69.05"/>
    <n v="10.7"/>
    <n v="75.5"/>
    <n v="173.95"/>
  </r>
  <r>
    <x v="913"/>
    <n v="4569.78"/>
    <n v="238.72"/>
    <n v="18.3"/>
    <n v="100.44"/>
    <n v="58.66"/>
    <n v="37.369999999999997"/>
    <m/>
    <n v="91.311999999999998"/>
    <n v="4.45"/>
    <n v="157.97"/>
    <n v="341.75"/>
    <n v="46.566000000000003"/>
    <n v="8.14"/>
    <n v="31.37"/>
    <n v="107.65649999999999"/>
    <n v="81.11"/>
    <n v="10.53"/>
    <n v="7.99"/>
    <n v="115.28"/>
    <n v="186.16"/>
    <n v="372.52"/>
    <n v="193.42"/>
    <n v="75.44"/>
    <n v="17.41"/>
    <n v="199.32"/>
    <n v="44.524999999999999"/>
    <n v="36.06"/>
    <n v="354.15"/>
    <m/>
    <n v="13.01"/>
    <n v="408.69"/>
    <n v="361.14"/>
    <n v="118.65"/>
    <n v="38.22"/>
    <n v="14.25"/>
    <n v="92.54"/>
    <n v="29.62"/>
    <n v="68.489999999999995"/>
    <n v="10.6"/>
    <n v="73.95"/>
    <n v="173.5395"/>
  </r>
  <r>
    <x v="914"/>
    <n v="4567.18"/>
    <n v="239.37"/>
    <n v="17.13"/>
    <n v="99.11"/>
    <n v="58.6"/>
    <n v="36.28"/>
    <m/>
    <n v="90.364000000000004"/>
    <n v="4.46"/>
    <n v="156.31"/>
    <n v="341.97"/>
    <n v="45.503"/>
    <n v="8.16"/>
    <n v="30.1"/>
    <n v="108.6349"/>
    <n v="81.45"/>
    <n v="11.27"/>
    <n v="7.89"/>
    <n v="112.11"/>
    <n v="184.47"/>
    <n v="368.8"/>
    <n v="192.32"/>
    <n v="74.73"/>
    <n v="18.38"/>
    <n v="193.79"/>
    <n v="44.201000000000001"/>
    <n v="36.369999999999997"/>
    <n v="353.46"/>
    <m/>
    <n v="12.97"/>
    <n v="410.38"/>
    <n v="365.54"/>
    <n v="119.05"/>
    <n v="38.36"/>
    <n v="14.01"/>
    <n v="91.1"/>
    <n v="29.23"/>
    <n v="68.989999999999995"/>
    <n v="10.69"/>
    <n v="73.17"/>
    <n v="171.07849999999999"/>
  </r>
  <r>
    <x v="915"/>
    <n v="4549.34"/>
    <n v="242.64"/>
    <n v="17.22"/>
    <n v="98.42"/>
    <n v="58.74"/>
    <n v="37.17"/>
    <m/>
    <n v="92.225999999999999"/>
    <n v="4.7"/>
    <n v="156.79"/>
    <n v="344.62"/>
    <n v="46.595999999999997"/>
    <n v="8.11"/>
    <n v="29.89"/>
    <n v="108.2722"/>
    <n v="82.66"/>
    <n v="11.48"/>
    <n v="7.96"/>
    <n v="113.86"/>
    <n v="187.31"/>
    <n v="370.95"/>
    <n v="194.27"/>
    <n v="75.489999999999995"/>
    <n v="19.190000000000001"/>
    <n v="195.82"/>
    <n v="44.524999999999999"/>
    <n v="33.340000000000003"/>
    <n v="353.95"/>
    <m/>
    <n v="13.2"/>
    <n v="413.15"/>
    <n v="361.22"/>
    <n v="118.95"/>
    <n v="38.42"/>
    <n v="14.31"/>
    <n v="91.12"/>
    <n v="29.67"/>
    <n v="70.44"/>
    <n v="10.82"/>
    <n v="72.8"/>
    <n v="167.48150000000001"/>
  </r>
  <r>
    <x v="916"/>
    <n v="4585.59"/>
    <n v="243.84"/>
    <n v="17.77"/>
    <n v="99.55"/>
    <n v="58.61"/>
    <n v="36.96"/>
    <m/>
    <n v="94.43"/>
    <n v="4.8"/>
    <n v="158.52000000000001"/>
    <n v="350.83"/>
    <n v="47.506"/>
    <n v="8.06"/>
    <n v="30.39"/>
    <n v="107.3613"/>
    <n v="82.69"/>
    <n v="11.73"/>
    <n v="8.1300000000000008"/>
    <n v="112.57"/>
    <n v="190.67"/>
    <n v="374.23"/>
    <n v="195.71"/>
    <n v="76.95"/>
    <n v="19.04"/>
    <n v="198.05"/>
    <n v="44.859000000000002"/>
    <n v="32.24"/>
    <n v="350.15"/>
    <m/>
    <n v="13.69"/>
    <n v="412.16"/>
    <n v="363.67"/>
    <n v="119.85"/>
    <n v="37.9"/>
    <n v="14.15"/>
    <n v="91.31"/>
    <n v="29.9"/>
    <n v="70.17"/>
    <n v="11.01"/>
    <n v="73.77"/>
    <n v="165.8"/>
  </r>
  <r>
    <x v="917"/>
    <n v="4604.37"/>
    <n v="239.74"/>
    <n v="17.77"/>
    <n v="99.62"/>
    <n v="59.04"/>
    <n v="36.880000000000003"/>
    <m/>
    <n v="102.92400000000001"/>
    <n v="4.66"/>
    <n v="159.1"/>
    <n v="351.76"/>
    <n v="46.627000000000002"/>
    <n v="7.74"/>
    <n v="30.15"/>
    <n v="108.17100000000001"/>
    <n v="82.25"/>
    <n v="11.71"/>
    <n v="8.07"/>
    <n v="112.99"/>
    <n v="192.99"/>
    <n v="371.3"/>
    <n v="193.18"/>
    <n v="77.23"/>
    <n v="18.95"/>
    <n v="197.76"/>
    <n v="45.909599999999998"/>
    <n v="32.49"/>
    <n v="356.29"/>
    <m/>
    <n v="13.05"/>
    <n v="415.71"/>
    <n v="361.03"/>
    <n v="122"/>
    <n v="37.5"/>
    <n v="13.81"/>
    <n v="92.99"/>
    <n v="29.6"/>
    <n v="69.150000000000006"/>
    <n v="11.07"/>
    <n v="73.3"/>
    <n v="164.959"/>
  </r>
  <r>
    <x v="918"/>
    <n v="4622.4399999999996"/>
    <n v="237.01"/>
    <n v="17.5"/>
    <n v="98.05"/>
    <n v="59.42"/>
    <n v="37.33"/>
    <m/>
    <n v="107.22799999999999"/>
    <n v="4.5999999999999996"/>
    <n v="160.52000000000001"/>
    <n v="352.61"/>
    <n v="47.656999999999996"/>
    <n v="7.93"/>
    <n v="29.97"/>
    <n v="108.4662"/>
    <n v="82.3"/>
    <n v="11.63"/>
    <n v="7.95"/>
    <n v="113.21"/>
    <n v="193.49"/>
    <n v="374.38"/>
    <n v="194.71"/>
    <n v="77.540000000000006"/>
    <n v="18.21"/>
    <n v="199"/>
    <n v="46.407800000000002"/>
    <n v="38.869999999999997"/>
    <n v="357.73"/>
    <m/>
    <n v="12.76"/>
    <n v="420.75"/>
    <n v="359.39"/>
    <n v="122.07"/>
    <n v="37.47"/>
    <n v="13.35"/>
    <n v="92.88"/>
    <n v="30.57"/>
    <n v="69.44"/>
    <n v="11.16"/>
    <n v="73.819999999999993"/>
    <n v="165.28899999999999"/>
  </r>
  <r>
    <x v="919"/>
    <n v="4643.7"/>
    <n v="239.29"/>
    <n v="17.87"/>
    <n v="98.92"/>
    <n v="59.93"/>
    <n v="38.119999999999997"/>
    <m/>
    <n v="108.96899999999999"/>
    <n v="4.93"/>
    <n v="161.06"/>
    <n v="362.73"/>
    <n v="48.088000000000001"/>
    <n v="8.2200000000000006"/>
    <n v="29.2"/>
    <n v="108.7867"/>
    <n v="86.1"/>
    <n v="11.99"/>
    <n v="8.94"/>
    <n v="119.75"/>
    <n v="196.55"/>
    <n v="374.37"/>
    <n v="197.96"/>
    <n v="79.58"/>
    <n v="19.68"/>
    <n v="199.49"/>
    <n v="46.8"/>
    <n v="41.25"/>
    <n v="405.07"/>
    <m/>
    <n v="13.43"/>
    <n v="424.68"/>
    <n v="377.01"/>
    <n v="129.24"/>
    <n v="38.32"/>
    <n v="14.03"/>
    <n v="94.4"/>
    <n v="31.65"/>
    <n v="70.459999999999994"/>
    <n v="11.24"/>
    <n v="73.63"/>
    <n v="163.29349999999999"/>
  </r>
  <r>
    <x v="920"/>
    <n v="4707.09"/>
    <n v="251.05"/>
    <n v="18.21"/>
    <n v="101.58"/>
    <n v="59.04"/>
    <n v="37.49"/>
    <m/>
    <n v="110.649"/>
    <n v="5.17"/>
    <n v="163.99"/>
    <n v="383.47"/>
    <n v="48.35"/>
    <n v="8.14"/>
    <n v="29.22"/>
    <n v="108.7192"/>
    <n v="91.07"/>
    <n v="12.09"/>
    <n v="9.4700000000000006"/>
    <n v="128.47"/>
    <n v="200.86"/>
    <n v="365.93"/>
    <n v="198.11"/>
    <n v="83.01"/>
    <n v="22.43"/>
    <n v="196.15"/>
    <n v="45.514000000000003"/>
    <n v="40.619999999999997"/>
    <n v="406.6"/>
    <m/>
    <n v="14.76"/>
    <n v="418.56"/>
    <n v="388.42"/>
    <n v="137.12"/>
    <n v="38.549999999999997"/>
    <n v="14.49"/>
    <n v="94.67"/>
    <n v="32.42"/>
    <n v="72.180000000000007"/>
    <n v="12.08"/>
    <n v="75.13"/>
    <n v="159.9975"/>
  </r>
  <r>
    <x v="921"/>
    <n v="4719.55"/>
    <n v="253.5"/>
    <n v="18.2"/>
    <n v="100.9"/>
    <n v="58.6"/>
    <n v="37.68"/>
    <m/>
    <n v="112.974"/>
    <n v="4.6100000000000003"/>
    <n v="165.23"/>
    <n v="380.51"/>
    <n v="48.89"/>
    <n v="7.81"/>
    <n v="28.61"/>
    <n v="106.9396"/>
    <n v="91.12"/>
    <n v="11.69"/>
    <n v="9.35"/>
    <n v="129.37"/>
    <n v="199.01"/>
    <n v="370.73"/>
    <n v="197.57"/>
    <n v="83.81"/>
    <n v="22.83"/>
    <n v="192.17"/>
    <n v="45.429400000000001"/>
    <n v="40.04"/>
    <n v="410.68"/>
    <m/>
    <n v="14.93"/>
    <n v="418.57"/>
    <n v="386.07"/>
    <n v="134.26"/>
    <n v="38.18"/>
    <n v="14.38"/>
    <n v="94.46"/>
    <n v="31.97"/>
    <n v="72.45"/>
    <n v="12.02"/>
    <n v="75.989999999999995"/>
    <n v="159.38749999999999"/>
  </r>
  <r>
    <x v="922"/>
    <n v="4719.1899999999996"/>
    <n v="252.08"/>
    <n v="17.84"/>
    <n v="101.65"/>
    <n v="59.02"/>
    <n v="37.76"/>
    <m/>
    <n v="114.7"/>
    <n v="4.49"/>
    <n v="166.23"/>
    <n v="376.4"/>
    <n v="50.076999999999998"/>
    <n v="7.68"/>
    <n v="30.44"/>
    <n v="106.6022"/>
    <n v="91.48"/>
    <n v="11.93"/>
    <n v="9.66"/>
    <n v="125.96"/>
    <n v="198.97"/>
    <n v="372.65"/>
    <n v="195.89"/>
    <n v="84.47"/>
    <n v="23.8"/>
    <n v="193.04"/>
    <n v="45.940600000000003"/>
    <n v="41.49"/>
    <n v="404.65"/>
    <m/>
    <n v="14.57"/>
    <n v="424.43"/>
    <n v="382.76"/>
    <n v="132.68"/>
    <n v="38.36"/>
    <n v="14.1"/>
    <n v="94.88"/>
    <n v="32.17"/>
    <n v="72.83"/>
    <n v="11.93"/>
    <n v="76.69"/>
    <n v="160.06100000000001"/>
  </r>
  <r>
    <x v="923"/>
    <n v="4740.5600000000004"/>
    <n v="257.22000000000003"/>
    <n v="17.95"/>
    <n v="102.99"/>
    <n v="58.83"/>
    <n v="37.72"/>
    <m/>
    <n v="113.958"/>
    <n v="4.6900000000000004"/>
    <n v="168.45"/>
    <n v="382.45"/>
    <n v="49.603999999999999"/>
    <n v="8.01"/>
    <n v="30.97"/>
    <n v="108.5843"/>
    <n v="90.41"/>
    <n v="13.17"/>
    <n v="9.94"/>
    <n v="128.29"/>
    <n v="199.02"/>
    <n v="373.26"/>
    <n v="196.94"/>
    <n v="84.69"/>
    <n v="24.35"/>
    <n v="190.83"/>
    <n v="46.540599999999998"/>
    <n v="40.96"/>
    <n v="403.14"/>
    <m/>
    <n v="14.32"/>
    <n v="425.47"/>
    <n v="393.94"/>
    <n v="133.75"/>
    <n v="38.619999999999997"/>
    <n v="14.73"/>
    <n v="95.27"/>
    <n v="32.67"/>
    <n v="73.790000000000006"/>
    <n v="12.02"/>
    <n v="79.03"/>
    <n v="162.09800000000001"/>
  </r>
  <r>
    <x v="924"/>
    <n v="4768.37"/>
    <n v="247.14"/>
    <n v="17.25"/>
    <n v="101.27"/>
    <n v="57.61"/>
    <n v="37.61"/>
    <m/>
    <n v="111.038"/>
    <n v="4.41"/>
    <n v="166.55"/>
    <n v="377.52"/>
    <n v="48.110999999999997"/>
    <n v="8.06"/>
    <n v="31.13"/>
    <n v="106.3913"/>
    <n v="89.74"/>
    <n v="12.62"/>
    <n v="9.31"/>
    <n v="126.1"/>
    <n v="194.28"/>
    <n v="370.62"/>
    <n v="194.83"/>
    <n v="82.03"/>
    <n v="23.18"/>
    <n v="188.71"/>
    <n v="46.2774"/>
    <n v="41.1"/>
    <n v="400.25"/>
    <m/>
    <n v="13.39"/>
    <n v="419.45"/>
    <n v="387.26"/>
    <n v="130.47"/>
    <n v="38.409999999999997"/>
    <n v="14.3"/>
    <n v="91.99"/>
    <n v="32.67"/>
    <n v="72.459999999999994"/>
    <n v="11.8"/>
    <n v="77.66"/>
    <n v="164.9495"/>
  </r>
  <r>
    <x v="925"/>
    <n v="4698.3500000000004"/>
    <n v="254.5"/>
    <n v="17.59"/>
    <n v="101.73"/>
    <n v="57.99"/>
    <n v="37.79"/>
    <m/>
    <n v="112.729"/>
    <n v="4.43"/>
    <n v="167.5"/>
    <n v="380.57"/>
    <n v="48.99"/>
    <n v="9.01"/>
    <n v="30.08"/>
    <n v="107.5722"/>
    <n v="91.51"/>
    <n v="12.89"/>
    <n v="9.64"/>
    <n v="129.13999999999999"/>
    <n v="196.79"/>
    <n v="373.54"/>
    <n v="194.68"/>
    <n v="81.849999999999994"/>
    <n v="23.58"/>
    <n v="192.85"/>
    <n v="46.142000000000003"/>
    <n v="42.76"/>
    <n v="400.63"/>
    <m/>
    <n v="13.79"/>
    <n v="423.44"/>
    <n v="393.34"/>
    <n v="130.96"/>
    <n v="38.68"/>
    <n v="16.07"/>
    <n v="92.83"/>
    <n v="33.369999999999997"/>
    <n v="74"/>
    <n v="12.34"/>
    <n v="79.02"/>
    <n v="164.6985"/>
  </r>
  <r>
    <x v="926"/>
    <n v="4746.75"/>
    <n v="252.54"/>
    <n v="17.41"/>
    <n v="101.91"/>
    <n v="58.32"/>
    <n v="38.020000000000003"/>
    <m/>
    <n v="112.19799999999999"/>
    <n v="5.44"/>
    <n v="167.4"/>
    <n v="380.65"/>
    <n v="48.83"/>
    <n v="9.18"/>
    <n v="29.84"/>
    <n v="108.0192"/>
    <n v="91.95"/>
    <n v="12.95"/>
    <n v="9.7100000000000009"/>
    <n v="130.69"/>
    <n v="195.67"/>
    <n v="374.58"/>
    <n v="193.6"/>
    <n v="81.92"/>
    <n v="23.21"/>
    <n v="189.59"/>
    <n v="46.087000000000003"/>
    <n v="41.92"/>
    <n v="405.25"/>
    <m/>
    <n v="13.64"/>
    <n v="424.1"/>
    <n v="396.82"/>
    <n v="132.4"/>
    <n v="38.86"/>
    <n v="16.579999999999998"/>
    <n v="92.94"/>
    <n v="33.76"/>
    <n v="73.83"/>
    <n v="12.35"/>
    <n v="78.84"/>
    <n v="165.17500000000001"/>
  </r>
  <r>
    <x v="927"/>
    <n v="4754.63"/>
    <n v="256.61"/>
    <n v="17.68"/>
    <n v="102.14"/>
    <n v="58.56"/>
    <n v="38.200000000000003"/>
    <m/>
    <n v="113.18899999999999"/>
    <n v="5.64"/>
    <n v="168.39"/>
    <n v="381.61"/>
    <n v="49.279000000000003"/>
    <n v="9.26"/>
    <n v="29.9"/>
    <n v="108.11199999999999"/>
    <n v="92.61"/>
    <n v="12.94"/>
    <n v="9.9600000000000009"/>
    <n v="131.37"/>
    <n v="198.56"/>
    <n v="374.66"/>
    <n v="193.05"/>
    <n v="82.18"/>
    <n v="23.59"/>
    <n v="189.88"/>
    <n v="46.3904"/>
    <n v="43.8"/>
    <n v="407.66"/>
    <m/>
    <n v="13.52"/>
    <n v="423.67"/>
    <n v="401.27"/>
    <n v="133.46"/>
    <n v="39.14"/>
    <n v="17.14"/>
    <n v="93.25"/>
    <n v="33.99"/>
    <n v="74.180000000000007"/>
    <n v="12.45"/>
    <n v="79.72"/>
    <n v="164.60550000000001"/>
  </r>
  <r>
    <x v="928"/>
    <n v="4774.75"/>
    <n v="261.44"/>
    <n v="17.47"/>
    <n v="101.66"/>
    <n v="58.71"/>
    <n v="38.380000000000003"/>
    <m/>
    <n v="112.617"/>
    <n v="5.74"/>
    <n v="169.4"/>
    <n v="384.48"/>
    <n v="49.417000000000002"/>
    <n v="9.31"/>
    <n v="29.87"/>
    <n v="109.782"/>
    <n v="93.64"/>
    <n v="13.26"/>
    <n v="10.32"/>
    <n v="132.61000000000001"/>
    <n v="198.71"/>
    <n v="374.07"/>
    <n v="193.15"/>
    <n v="83.34"/>
    <n v="23.73"/>
    <n v="190.27"/>
    <n v="46.148800000000001"/>
    <n v="44.44"/>
    <n v="408.05"/>
    <m/>
    <n v="13.21"/>
    <n v="424.36"/>
    <n v="401.64"/>
    <n v="134.18"/>
    <n v="39.340000000000003"/>
    <n v="17.29"/>
    <n v="93.78"/>
    <n v="33.979999999999997"/>
    <n v="74.77"/>
    <n v="12.39"/>
    <n v="80.989999999999995"/>
    <n v="166.03399999999999"/>
  </r>
  <r>
    <x v="929"/>
    <n v="4781.58"/>
    <n v="253.18"/>
    <n v="17.559999999999999"/>
    <n v="100.19"/>
    <n v="58.75"/>
    <n v="38.82"/>
    <m/>
    <n v="112.241"/>
    <n v="5.79"/>
    <n v="170.3"/>
    <n v="386.41"/>
    <n v="49.521999999999998"/>
    <n v="9.32"/>
    <n v="29.2"/>
    <n v="109.6808"/>
    <n v="93.82"/>
    <n v="13.18"/>
    <n v="10.28"/>
    <n v="133.13"/>
    <n v="201.23"/>
    <n v="375.28"/>
    <n v="193.58"/>
    <n v="83.58"/>
    <n v="23.54"/>
    <n v="188.75"/>
    <n v="45.567599999999999"/>
    <n v="44.63"/>
    <n v="409.27"/>
    <m/>
    <n v="13.23"/>
    <n v="426.32"/>
    <n v="399.26"/>
    <n v="135.19"/>
    <n v="39.1"/>
    <n v="17.2"/>
    <n v="94.08"/>
    <n v="34.020000000000003"/>
    <n v="74.540000000000006"/>
    <n v="12.34"/>
    <n v="81.44"/>
    <n v="167.09350000000001"/>
  </r>
  <r>
    <x v="930"/>
    <n v="4783.3500000000004"/>
    <n v="248.48"/>
    <n v="17.170000000000002"/>
    <n v="99.98"/>
    <n v="58.93"/>
    <n v="38.520000000000003"/>
    <m/>
    <n v="111.625"/>
    <n v="5.53"/>
    <n v="170.1"/>
    <n v="385.77"/>
    <n v="49.521999999999998"/>
    <n v="9.15"/>
    <n v="29.51"/>
    <n v="109.4783"/>
    <n v="93.09"/>
    <n v="12.74"/>
    <n v="9.9499999999999993"/>
    <n v="130.91999999999999"/>
    <n v="199"/>
    <n v="376.04"/>
    <n v="192.53"/>
    <n v="82.85"/>
    <n v="23.46"/>
    <n v="187.91"/>
    <n v="45.739199999999997"/>
    <n v="42.98"/>
    <n v="406.89"/>
    <m/>
    <n v="12.39"/>
    <n v="426.51"/>
    <n v="399.87"/>
    <n v="133.30000000000001"/>
    <n v="39.03"/>
    <n v="16.809999999999999"/>
    <n v="94.08"/>
    <n v="33.69"/>
    <n v="74.459999999999994"/>
    <n v="12.19"/>
    <n v="81.58"/>
    <n v="167.24700000000001"/>
  </r>
  <r>
    <x v="931"/>
    <n v="4769.83"/>
    <n v="248.42"/>
    <n v="16.579999999999998"/>
    <n v="102.36"/>
    <n v="59.82"/>
    <n v="38.07"/>
    <m/>
    <n v="108.538"/>
    <n v="5.31"/>
    <n v="172.08"/>
    <n v="388.3"/>
    <n v="48.167999999999999"/>
    <n v="9.1"/>
    <n v="28.51"/>
    <n v="107.9348"/>
    <n v="93.22"/>
    <n v="12.37"/>
    <n v="9.65"/>
    <n v="128.27000000000001"/>
    <n v="189.12"/>
    <n v="370.87"/>
    <n v="185.64"/>
    <n v="81.31"/>
    <n v="21.1"/>
    <n v="188.8"/>
    <n v="44.895000000000003"/>
    <n v="40.869999999999997"/>
    <n v="410.91"/>
    <m/>
    <n v="12.16"/>
    <n v="421.89"/>
    <n v="400.91"/>
    <n v="134.62"/>
    <n v="38.94"/>
    <n v="17.11"/>
    <n v="95.56"/>
    <n v="34.31"/>
    <n v="74.260000000000005"/>
    <n v="12.16"/>
    <n v="80.34"/>
    <n v="168.79949999999999"/>
  </r>
  <r>
    <x v="932"/>
    <n v="4742.83"/>
    <n v="238.45"/>
    <n v="16.09"/>
    <n v="103.22"/>
    <n v="59.96"/>
    <n v="38.18"/>
    <m/>
    <n v="105.858"/>
    <n v="5.0999999999999996"/>
    <n v="171.33"/>
    <n v="381.79"/>
    <n v="47.569000000000003"/>
    <n v="8.89"/>
    <n v="30.12"/>
    <n v="106.9649"/>
    <n v="89.05"/>
    <n v="11.79"/>
    <n v="8.31"/>
    <n v="122.35"/>
    <n v="184.21"/>
    <n v="370.6"/>
    <n v="184.25"/>
    <n v="79.89"/>
    <n v="20.32"/>
    <n v="187.94"/>
    <n v="44.673000000000002"/>
    <n v="39.47"/>
    <n v="410.71"/>
    <m/>
    <n v="11.93"/>
    <n v="418.77"/>
    <n v="393.35"/>
    <n v="130.52000000000001"/>
    <n v="38.64"/>
    <n v="16.66"/>
    <n v="95.42"/>
    <n v="33.24"/>
    <n v="73.55"/>
    <n v="11.71"/>
    <n v="79.38"/>
    <n v="167.73599999999999"/>
  </r>
  <r>
    <x v="933"/>
    <n v="4704.8100000000004"/>
    <n v="237.93"/>
    <n v="16.25"/>
    <n v="102.32"/>
    <n v="59.76"/>
    <n v="38.4"/>
    <m/>
    <n v="104.901"/>
    <n v="5.47"/>
    <n v="171.41"/>
    <n v="382.95"/>
    <n v="47.997999999999998"/>
    <n v="8.66"/>
    <n v="29.48"/>
    <n v="106.63590000000001"/>
    <n v="87.42"/>
    <n v="11.98"/>
    <n v="8.42"/>
    <n v="122.9"/>
    <n v="183.72"/>
    <n v="367.94"/>
    <n v="181.91"/>
    <n v="79.959999999999994"/>
    <n v="19.5"/>
    <n v="192.58"/>
    <n v="44.409399999999998"/>
    <n v="40.67"/>
    <n v="416.15"/>
    <m/>
    <n v="12.28"/>
    <n v="419.77"/>
    <n v="392.39"/>
    <n v="130.29"/>
    <n v="38.67"/>
    <n v="17.11"/>
    <n v="95.66"/>
    <n v="32.93"/>
    <n v="73.040000000000006"/>
    <n v="11.68"/>
    <n v="78.87"/>
    <n v="168.31200000000001"/>
  </r>
  <r>
    <x v="934"/>
    <n v="4688.68"/>
    <n v="237.49"/>
    <n v="15.98"/>
    <n v="102.63"/>
    <n v="59.67"/>
    <n v="38.590000000000003"/>
    <m/>
    <n v="104.928"/>
    <n v="5.4"/>
    <n v="172.27"/>
    <n v="386.44"/>
    <n v="49.097000000000001"/>
    <n v="8.82"/>
    <n v="29.79"/>
    <n v="106.7625"/>
    <n v="87.05"/>
    <n v="11.89"/>
    <n v="8.2200000000000006"/>
    <n v="122.21"/>
    <n v="189.12"/>
    <n v="367.75"/>
    <n v="181.18"/>
    <n v="81.27"/>
    <n v="19.079999999999998"/>
    <n v="193.52"/>
    <n v="44.256"/>
    <n v="41.15"/>
    <n v="416.5"/>
    <m/>
    <n v="12"/>
    <n v="419.42"/>
    <n v="395.96"/>
    <n v="130.56"/>
    <n v="38.659999999999997"/>
    <n v="14.57"/>
    <n v="95.3"/>
    <n v="32.6"/>
    <n v="72.64"/>
    <n v="11.85"/>
    <n v="78.63"/>
    <n v="166.57400000000001"/>
  </r>
  <r>
    <x v="935"/>
    <n v="4697.24"/>
    <n v="240.45"/>
    <n v="16.670000000000002"/>
    <n v="100.92"/>
    <n v="60.11"/>
    <n v="39.14"/>
    <m/>
    <n v="107.485"/>
    <n v="5.55"/>
    <n v="172.02"/>
    <n v="388.86"/>
    <n v="52.253"/>
    <n v="9.69"/>
    <n v="30.43"/>
    <n v="108.4915"/>
    <n v="88.18"/>
    <n v="12.42"/>
    <n v="8.5299999999999994"/>
    <n v="122.34"/>
    <n v="196.35"/>
    <n v="374.69"/>
    <n v="185.56"/>
    <n v="82.12"/>
    <n v="19.579999999999998"/>
    <n v="197.25"/>
    <n v="44.727800000000002"/>
    <n v="42.56"/>
    <n v="419.12"/>
    <m/>
    <n v="12.64"/>
    <n v="421.98"/>
    <n v="397.98"/>
    <n v="133.16999999999999"/>
    <n v="38.369999999999997"/>
    <n v="15.11"/>
    <n v="96.29"/>
    <n v="33.22"/>
    <n v="72.84"/>
    <n v="11.97"/>
    <n v="80.08"/>
    <n v="166.37950000000001"/>
  </r>
  <r>
    <x v="936"/>
    <n v="4763.54"/>
    <n v="234.96"/>
    <n v="16.39"/>
    <n v="99.67"/>
    <n v="60"/>
    <n v="39.590000000000003"/>
    <m/>
    <n v="108.249"/>
    <n v="5.45"/>
    <n v="170.66"/>
    <n v="383.74"/>
    <n v="53.14"/>
    <n v="9.0299999999999994"/>
    <n v="29.48"/>
    <n v="110.54949999999999"/>
    <n v="86.72"/>
    <n v="12.2"/>
    <n v="8.32"/>
    <n v="121"/>
    <n v="196.9"/>
    <n v="375.79"/>
    <n v="185.14"/>
    <n v="81.400000000000006"/>
    <n v="19.25"/>
    <n v="193.02"/>
    <n v="44.64"/>
    <n v="42.52"/>
    <n v="421.01"/>
    <m/>
    <n v="12.45"/>
    <n v="422.6"/>
    <n v="393.22"/>
    <n v="133.07"/>
    <n v="38.380000000000003"/>
    <n v="15.29"/>
    <n v="95.59"/>
    <n v="32.36"/>
    <n v="70.86"/>
    <n v="11.84"/>
    <n v="80.25"/>
    <n v="179.99600000000001"/>
  </r>
  <r>
    <x v="937"/>
    <n v="4756.5"/>
    <n v="233.94"/>
    <n v="16.79"/>
    <n v="98.69"/>
    <n v="60.2"/>
    <n v="38.46"/>
    <m/>
    <n v="108.057"/>
    <n v="5.34"/>
    <n v="171.02"/>
    <n v="381.96"/>
    <n v="54.35"/>
    <n v="9.66"/>
    <n v="29.31"/>
    <n v="111.29170000000001"/>
    <n v="86.65"/>
    <n v="12.14"/>
    <n v="8.48"/>
    <n v="121.53"/>
    <n v="197.4"/>
    <n v="382.77"/>
    <n v="186.19"/>
    <n v="82.42"/>
    <n v="19.07"/>
    <n v="196.79"/>
    <n v="44.9"/>
    <n v="42.27"/>
    <n v="423.76"/>
    <m/>
    <n v="12.09"/>
    <n v="428.27"/>
    <n v="393.71"/>
    <n v="133.55000000000001"/>
    <n v="38.299999999999997"/>
    <n v="15.09"/>
    <n v="94.47"/>
    <n v="32.130000000000003"/>
    <n v="70.31"/>
    <n v="11.83"/>
    <n v="80.52"/>
    <n v="181.51599999999999"/>
  </r>
  <r>
    <x v="938"/>
    <n v="4783.45"/>
    <n v="227.22"/>
    <n v="16.68"/>
    <n v="98.67"/>
    <n v="59.81"/>
    <n v="38.869999999999997"/>
    <m/>
    <n v="109.998"/>
    <n v="5.16"/>
    <n v="170.3"/>
    <n v="379.75"/>
    <n v="54.822000000000003"/>
    <n v="11.16"/>
    <n v="29.67"/>
    <n v="111.62909999999999"/>
    <n v="84.86"/>
    <n v="11.71"/>
    <n v="8.17"/>
    <n v="119.92"/>
    <n v="195.62"/>
    <n v="384.63"/>
    <n v="185.59"/>
    <n v="81.87"/>
    <n v="18.79"/>
    <n v="200.82"/>
    <n v="45.531399999999998"/>
    <n v="42.94"/>
    <n v="430.08"/>
    <n v="26.63"/>
    <n v="11.56"/>
    <n v="426.72"/>
    <n v="390.22"/>
    <n v="131.32"/>
    <n v="38.369999999999997"/>
    <n v="14.71"/>
    <n v="95.15"/>
    <n v="32.15"/>
    <n v="70.06"/>
    <n v="11.71"/>
    <n v="81.599999999999994"/>
    <n v="181.31950000000001"/>
  </r>
  <r>
    <x v="939"/>
    <n v="4780.24"/>
    <n v="218.89"/>
    <n v="16.760000000000002"/>
    <n v="99.95"/>
    <n v="60.39"/>
    <n v="39.22"/>
    <m/>
    <n v="110.768"/>
    <n v="5.17"/>
    <n v="169.05"/>
    <n v="377.75"/>
    <n v="54.71"/>
    <n v="11.45"/>
    <n v="30.9"/>
    <n v="112.87739999999999"/>
    <n v="85.26"/>
    <n v="11.02"/>
    <n v="7.89"/>
    <n v="119.34"/>
    <n v="191.26"/>
    <n v="388.47"/>
    <n v="185.92"/>
    <n v="81.790000000000006"/>
    <n v="18.059999999999999"/>
    <n v="203.03"/>
    <n v="45.438000000000002"/>
    <n v="42.92"/>
    <n v="433.4"/>
    <n v="24.97"/>
    <n v="11.4"/>
    <n v="429.1"/>
    <n v="386.51"/>
    <n v="131.55000000000001"/>
    <n v="38.75"/>
    <n v="14.49"/>
    <n v="95.27"/>
    <n v="31.9"/>
    <n v="70.180000000000007"/>
    <n v="11.46"/>
    <n v="77.12"/>
    <n v="184.99100000000001"/>
  </r>
  <r>
    <x v="940"/>
    <n v="4783.83"/>
    <n v="219.91"/>
    <n v="16.53"/>
    <n v="97.69"/>
    <n v="59.99"/>
    <n v="39.32"/>
    <m/>
    <n v="111.496"/>
    <n v="4.9400000000000004"/>
    <n v="167.99"/>
    <n v="380.45"/>
    <n v="56.381999999999998"/>
    <n v="10.95"/>
    <n v="30.54"/>
    <n v="111.3929"/>
    <n v="85.43"/>
    <n v="10.93"/>
    <n v="7.72"/>
    <n v="118.25"/>
    <n v="188.02"/>
    <n v="390.27"/>
    <n v="183.63"/>
    <n v="81.55"/>
    <n v="17.82"/>
    <n v="203.35"/>
    <n v="45.799399999999999"/>
    <n v="43.7"/>
    <n v="437.49"/>
    <n v="24.72"/>
    <n v="10.97"/>
    <n v="428.35"/>
    <n v="385.35"/>
    <n v="129.97"/>
    <n v="38.39"/>
    <n v="14.36"/>
    <n v="94.51"/>
    <n v="32.28"/>
    <n v="69.09"/>
    <n v="11.46"/>
    <n v="76.930000000000007"/>
    <n v="182.83199999999999"/>
  </r>
  <r>
    <x v="941"/>
    <n v="4765.9799999999996"/>
    <n v="215.55"/>
    <n v="16.39"/>
    <n v="96.98"/>
    <n v="59.99"/>
    <n v="39.72"/>
    <m/>
    <n v="110.367"/>
    <n v="4.92"/>
    <n v="167.09"/>
    <n v="377.18"/>
    <n v="56.052999999999997"/>
    <n v="11.22"/>
    <n v="31.07"/>
    <n v="110.0181"/>
    <n v="83.6"/>
    <n v="10.65"/>
    <n v="7.53"/>
    <n v="116.98"/>
    <n v="188.12"/>
    <n v="389.47"/>
    <n v="182.68"/>
    <n v="81.2"/>
    <n v="16.760000000000002"/>
    <n v="198.68"/>
    <n v="46.208799999999997"/>
    <n v="43.97"/>
    <n v="433.76"/>
    <n v="24.41"/>
    <n v="10.85"/>
    <n v="427.42"/>
    <n v="378.61"/>
    <n v="126.86"/>
    <n v="37.950000000000003"/>
    <n v="14.58"/>
    <n v="93.71"/>
    <n v="32.119999999999997"/>
    <n v="68.2"/>
    <n v="11.27"/>
    <n v="76.319999999999993"/>
    <n v="181.9015"/>
  </r>
  <r>
    <x v="942"/>
    <n v="4739.21"/>
    <n v="211.88"/>
    <n v="16.399999999999999"/>
    <n v="96.8"/>
    <n v="60.16"/>
    <n v="39.409999999999997"/>
    <m/>
    <n v="114.39100000000001"/>
    <n v="4.8499999999999996"/>
    <n v="167.42"/>
    <n v="376.91"/>
    <n v="57.106999999999999"/>
    <n v="11.03"/>
    <n v="31.06"/>
    <n v="111.1399"/>
    <n v="84.32"/>
    <n v="10.67"/>
    <n v="7.41"/>
    <n v="117.09"/>
    <n v="186.61"/>
    <n v="393.87"/>
    <n v="188.63"/>
    <n v="81.56"/>
    <n v="15.74"/>
    <n v="204.82"/>
    <n v="46.456400000000002"/>
    <n v="45.47"/>
    <n v="432.98"/>
    <n v="23.34"/>
    <n v="10.72"/>
    <n v="430.72"/>
    <n v="381.39"/>
    <n v="126.26"/>
    <n v="38.270000000000003"/>
    <n v="14.7"/>
    <n v="93.19"/>
    <n v="32.35"/>
    <n v="69.17"/>
    <n v="10.99"/>
    <n v="75.84"/>
    <n v="179.26"/>
  </r>
  <r>
    <x v="943"/>
    <n v="4780.9399999999996"/>
    <n v="212.19"/>
    <n v="16.78"/>
    <n v="96.95"/>
    <n v="59.83"/>
    <n v="40.17"/>
    <m/>
    <n v="121.12"/>
    <n v="4.8600000000000003"/>
    <n v="170.31"/>
    <n v="382.2"/>
    <n v="59.491"/>
    <n v="10.73"/>
    <n v="31.56"/>
    <n v="111.5616"/>
    <n v="85.51"/>
    <n v="10.71"/>
    <n v="7.49"/>
    <n v="119.08"/>
    <n v="193.12"/>
    <n v="398.67"/>
    <n v="191.56"/>
    <n v="84.19"/>
    <n v="15.48"/>
    <n v="204.71"/>
    <n v="46.692"/>
    <n v="46.25"/>
    <n v="435.02"/>
    <n v="23.8"/>
    <n v="10.85"/>
    <n v="436.78"/>
    <n v="382.72"/>
    <n v="128.44"/>
    <n v="38.39"/>
    <n v="14.56"/>
    <n v="92.32"/>
    <n v="32.03"/>
    <n v="68.75"/>
    <n v="11.2"/>
    <n v="77.55"/>
    <n v="178.65950000000001"/>
  </r>
  <r>
    <x v="944"/>
    <n v="4839.8100000000004"/>
    <n v="208.8"/>
    <n v="17.600000000000001"/>
    <n v="96.82"/>
    <n v="59.57"/>
    <n v="39.97"/>
    <m/>
    <n v="122.05"/>
    <n v="5.05"/>
    <n v="170.11"/>
    <n v="385.96"/>
    <n v="59.654000000000003"/>
    <n v="11.06"/>
    <n v="31.59"/>
    <n v="112.7003"/>
    <n v="87.41"/>
    <n v="10.99"/>
    <n v="7.92"/>
    <n v="120.97"/>
    <n v="199.08"/>
    <n v="396.51"/>
    <n v="193.89"/>
    <n v="84.26"/>
    <n v="16.03"/>
    <n v="205.67"/>
    <n v="46.5"/>
    <n v="47.86"/>
    <n v="440.11"/>
    <n v="22.95"/>
    <n v="11.72"/>
    <n v="439.75"/>
    <n v="384.59"/>
    <n v="128.74"/>
    <n v="38.24"/>
    <n v="15.15"/>
    <n v="92.43"/>
    <n v="32.450000000000003"/>
    <n v="67.28"/>
    <n v="11.2"/>
    <n v="77.41"/>
    <n v="177.4795"/>
  </r>
  <r>
    <x v="945"/>
    <n v="4850.43"/>
    <n v="209.14"/>
    <n v="17.329999999999998"/>
    <n v="97.91"/>
    <n v="59.85"/>
    <n v="39.85"/>
    <m/>
    <n v="122.631"/>
    <n v="5.08"/>
    <n v="168.99"/>
    <n v="380.77"/>
    <n v="59.872999999999998"/>
    <n v="11.17"/>
    <n v="31.75"/>
    <n v="113.11360000000001"/>
    <n v="86.42"/>
    <n v="10.95"/>
    <n v="7.75"/>
    <n v="118.98"/>
    <n v="205.58"/>
    <n v="398.9"/>
    <n v="195.18"/>
    <n v="83.99"/>
    <n v="16.04"/>
    <n v="206.71"/>
    <n v="46.436399999999999"/>
    <n v="47.3"/>
    <n v="439.7"/>
    <n v="22.32"/>
    <n v="11.75"/>
    <n v="438.76"/>
    <n v="387.46"/>
    <n v="128.01"/>
    <n v="38.39"/>
    <n v="14.93"/>
    <n v="91.8"/>
    <n v="32.22"/>
    <n v="68.739999999999995"/>
    <n v="11.37"/>
    <n v="89.63"/>
    <n v="178.6815"/>
  </r>
  <r>
    <x v="946"/>
    <n v="4864.6000000000004"/>
    <n v="207.83"/>
    <n v="16.75"/>
    <n v="99.6"/>
    <n v="58.91"/>
    <n v="39.229999999999997"/>
    <m/>
    <n v="125.387"/>
    <n v="5.03"/>
    <n v="170.5"/>
    <n v="379.4"/>
    <n v="61.362000000000002"/>
    <n v="11.69"/>
    <n v="32.17"/>
    <n v="113.0967"/>
    <n v="85.85"/>
    <n v="10.81"/>
    <n v="7.56"/>
    <n v="120.63"/>
    <n v="203.81"/>
    <n v="402.56"/>
    <n v="194.5"/>
    <n v="83.34"/>
    <n v="15.34"/>
    <n v="211.14"/>
    <n v="46.695999999999998"/>
    <n v="47.84"/>
    <n v="427.56"/>
    <n v="22.6"/>
    <n v="11.07"/>
    <n v="438.7"/>
    <n v="388.41"/>
    <n v="125.44"/>
    <n v="38.08"/>
    <n v="14.6"/>
    <n v="90.88"/>
    <n v="32.049999999999997"/>
    <n v="69.55"/>
    <n v="11.03"/>
    <n v="87.91"/>
    <n v="181.56"/>
  </r>
  <r>
    <x v="947"/>
    <n v="4868.55"/>
    <n v="182.63"/>
    <n v="16.46"/>
    <n v="102.13"/>
    <n v="59.16"/>
    <n v="40.43"/>
    <m/>
    <n v="123"/>
    <n v="4.92"/>
    <n v="172.94"/>
    <n v="382.7"/>
    <n v="61.616999999999997"/>
    <n v="11.89"/>
    <n v="32.909999999999997"/>
    <n v="114.4631"/>
    <n v="86.75"/>
    <n v="10.7"/>
    <n v="7.65"/>
    <n v="123.49"/>
    <n v="206.01"/>
    <n v="404.87"/>
    <n v="194.17"/>
    <n v="85.35"/>
    <n v="15"/>
    <n v="214.18"/>
    <n v="46.235399999999998"/>
    <n v="45.89"/>
    <n v="429.96"/>
    <n v="22.76"/>
    <n v="11.28"/>
    <n v="436.8"/>
    <n v="393.01"/>
    <n v="126.2"/>
    <n v="38.229999999999997"/>
    <n v="14.53"/>
    <n v="91.21"/>
    <n v="31.33"/>
    <n v="70.099999999999994"/>
    <n v="11.34"/>
    <n v="87.51"/>
    <n v="184.084"/>
  </r>
  <r>
    <x v="948"/>
    <n v="4894.16"/>
    <n v="183.25"/>
    <n v="16.350000000000001"/>
    <n v="103"/>
    <n v="59.37"/>
    <n v="40.78"/>
    <m/>
    <n v="120.488"/>
    <n v="4.88"/>
    <n v="172.28"/>
    <n v="377.79"/>
    <n v="61.030999999999999"/>
    <n v="12.47"/>
    <n v="33.18"/>
    <n v="115.71129999999999"/>
    <n v="86.27"/>
    <n v="10.79"/>
    <n v="7.62"/>
    <n v="124.57"/>
    <n v="202.51"/>
    <n v="403.93"/>
    <n v="192.42"/>
    <n v="86.75"/>
    <n v="15.29"/>
    <n v="214.29"/>
    <n v="46.524999999999999"/>
    <n v="45.8"/>
    <n v="430.17"/>
    <n v="23.99"/>
    <n v="11.01"/>
    <n v="438.53"/>
    <n v="393.62"/>
    <n v="126.87"/>
    <n v="38.18"/>
    <n v="14.29"/>
    <n v="90.85"/>
    <n v="31.09"/>
    <n v="70.77"/>
    <n v="11.39"/>
    <n v="86.54"/>
    <n v="183.86799999999999"/>
  </r>
  <r>
    <x v="949"/>
    <n v="4890.97"/>
    <n v="190.93"/>
    <n v="17.09"/>
    <n v="103.13"/>
    <n v="59.73"/>
    <n v="40.56"/>
    <m/>
    <n v="121.777"/>
    <n v="5.14"/>
    <n v="172.73"/>
    <n v="380.56"/>
    <n v="62.465000000000003"/>
    <n v="13.13"/>
    <n v="33.049999999999997"/>
    <n v="116.3186"/>
    <n v="87.87"/>
    <n v="11.31"/>
    <n v="9.16"/>
    <n v="127.83"/>
    <n v="209.54"/>
    <n v="409.72"/>
    <n v="191.73"/>
    <n v="87.16"/>
    <n v="16.12"/>
    <n v="218.61"/>
    <n v="48.090600000000002"/>
    <n v="47.64"/>
    <n v="435.82"/>
    <n v="24.67"/>
    <n v="11.21"/>
    <n v="440.58"/>
    <n v="397.68"/>
    <n v="127.89"/>
    <n v="38.46"/>
    <n v="14.45"/>
    <n v="91.7"/>
    <n v="31.64"/>
    <n v="71.05"/>
    <n v="11.55"/>
    <n v="82.73"/>
    <n v="185.92750000000001"/>
  </r>
  <r>
    <x v="950"/>
    <n v="4927.93"/>
    <n v="191.59"/>
    <n v="16.739999999999998"/>
    <n v="104.85"/>
    <n v="59.9"/>
    <n v="41.23"/>
    <m/>
    <n v="120.816"/>
    <n v="4.9800000000000004"/>
    <n v="176.27"/>
    <n v="386.87"/>
    <n v="62.774000000000001"/>
    <n v="12.81"/>
    <n v="32.94"/>
    <n v="116.65600000000001"/>
    <n v="86.69"/>
    <n v="11.01"/>
    <n v="8.4"/>
    <n v="127.2"/>
    <n v="206.25"/>
    <n v="408.59"/>
    <n v="188.04"/>
    <n v="87.77"/>
    <n v="15.66"/>
    <n v="217.62"/>
    <n v="48.385599999999997"/>
    <n v="47.69"/>
    <n v="446.08"/>
    <n v="24.88"/>
    <n v="10.69"/>
    <n v="445.19"/>
    <n v="396.93"/>
    <n v="126.53"/>
    <n v="38.51"/>
    <n v="14.77"/>
    <n v="91.76"/>
    <n v="31.48"/>
    <n v="70.2"/>
    <n v="11.78"/>
    <n v="85"/>
    <n v="185.96700000000001"/>
  </r>
  <r>
    <x v="951"/>
    <n v="4924.97"/>
    <n v="187.29"/>
    <n v="16.09"/>
    <n v="102.81"/>
    <n v="59.49"/>
    <n v="41.03"/>
    <m/>
    <n v="118"/>
    <n v="4.8499999999999996"/>
    <n v="174.36"/>
    <n v="384.01"/>
    <n v="61.527000000000001"/>
    <n v="12.52"/>
    <n v="32.76"/>
    <n v="113.67019999999999"/>
    <n v="86.31"/>
    <n v="10.74"/>
    <n v="7.83"/>
    <n v="124.45"/>
    <n v="195.64"/>
    <n v="397.58"/>
    <n v="184.4"/>
    <n v="86.58"/>
    <n v="15.31"/>
    <n v="215.35"/>
    <n v="48.175400000000003"/>
    <n v="46.8"/>
    <n v="433.38"/>
    <n v="24.3"/>
    <n v="10.27"/>
    <n v="449.23"/>
    <n v="393.58"/>
    <n v="126.69"/>
    <n v="38.49"/>
    <n v="14.4"/>
    <n v="90.85"/>
    <n v="31.24"/>
    <n v="69.27"/>
    <n v="11.72"/>
    <n v="83.69"/>
    <n v="186.57050000000001"/>
  </r>
  <r>
    <x v="952"/>
    <n v="4845.6499999999996"/>
    <n v="188.86"/>
    <n v="16.329999999999998"/>
    <n v="102.39"/>
    <n v="60.98"/>
    <n v="43.26"/>
    <m/>
    <n v="120.001"/>
    <n v="4.0199999999999996"/>
    <n v="173.73"/>
    <n v="383.85"/>
    <n v="63.027000000000001"/>
    <n v="13.29"/>
    <n v="32.89"/>
    <n v="115.5089"/>
    <n v="86.19"/>
    <n v="10.91"/>
    <n v="7.73"/>
    <n v="124.3"/>
    <n v="199.94"/>
    <n v="403.78"/>
    <n v="186.86"/>
    <n v="88.15"/>
    <n v="15.53"/>
    <n v="218.96"/>
    <n v="48.840400000000002"/>
    <n v="49.41"/>
    <n v="433.87"/>
    <n v="24.54"/>
    <n v="10.24"/>
    <n v="460.92"/>
    <n v="393.68"/>
    <n v="130.44"/>
    <n v="38.89"/>
    <n v="14.43"/>
    <n v="93.29"/>
    <n v="31.69"/>
    <n v="70.12"/>
    <n v="12.1"/>
    <n v="85.56"/>
    <n v="184.82900000000001"/>
  </r>
  <r>
    <x v="953"/>
    <n v="4906.1899999999996"/>
    <n v="187.91"/>
    <n v="17.02"/>
    <n v="101.97"/>
    <n v="60.54"/>
    <n v="44.55"/>
    <m/>
    <n v="122.434"/>
    <n v="3.9750000000000001"/>
    <n v="174.73"/>
    <n v="387.86"/>
    <n v="66.16"/>
    <n v="13.64"/>
    <n v="32.22"/>
    <n v="116.6476"/>
    <n v="85"/>
    <n v="10.92"/>
    <n v="7.88"/>
    <n v="124.36"/>
    <n v="218.76"/>
    <n v="411.22"/>
    <n v="185.85"/>
    <n v="89.52"/>
    <n v="15.6"/>
    <n v="222.47"/>
    <n v="49.645600000000002"/>
    <n v="49.93"/>
    <n v="424.68"/>
    <n v="24.5"/>
    <n v="10.27"/>
    <n v="460.58"/>
    <n v="392.6"/>
    <n v="129.25"/>
    <n v="38.51"/>
    <n v="13.62"/>
    <n v="92.99"/>
    <n v="31.54"/>
    <n v="68.48"/>
    <n v="12.14"/>
    <n v="85.09"/>
    <n v="183.78700000000001"/>
  </r>
  <r>
    <x v="954"/>
    <n v="4958.6099999999997"/>
    <n v="181.06"/>
    <n v="16.72"/>
    <n v="101.55"/>
    <n v="60.04"/>
    <n v="43.35"/>
    <m/>
    <n v="124.31"/>
    <n v="4.07"/>
    <n v="174.5"/>
    <n v="383.02"/>
    <n v="69.331999999999994"/>
    <n v="13.11"/>
    <n v="31.43"/>
    <n v="115.55110000000001"/>
    <n v="83.34"/>
    <n v="10.56"/>
    <n v="7.58"/>
    <n v="121.25"/>
    <n v="215.6"/>
    <n v="405.65"/>
    <n v="187.68"/>
    <n v="88.45"/>
    <n v="14.94"/>
    <n v="223.25"/>
    <n v="49.417000000000002"/>
    <n v="49.1"/>
    <n v="428.89"/>
    <n v="24.19"/>
    <n v="9.8699999999999992"/>
    <n v="456.76"/>
    <n v="386.03"/>
    <n v="126.91"/>
    <n v="38.299999999999997"/>
    <n v="13.39"/>
    <n v="91.63"/>
    <n v="31.24"/>
    <n v="67.5"/>
    <n v="11.59"/>
    <n v="85.55"/>
    <n v="175.54900000000001"/>
  </r>
  <r>
    <x v="955"/>
    <n v="4942.8100000000004"/>
    <n v="185.1"/>
    <n v="21.87"/>
    <n v="102.25"/>
    <n v="59.94"/>
    <n v="43.26"/>
    <m/>
    <n v="122.265"/>
    <n v="4.26"/>
    <n v="175.1"/>
    <n v="384.99"/>
    <n v="68.222999999999999"/>
    <n v="13.59"/>
    <n v="31.95"/>
    <n v="118.0055"/>
    <n v="84.19"/>
    <n v="10.78"/>
    <n v="7.8"/>
    <n v="123.56"/>
    <n v="213.68"/>
    <n v="405.49"/>
    <n v="189.3"/>
    <n v="93.58"/>
    <n v="15.5"/>
    <n v="231.92"/>
    <n v="49.754800000000003"/>
    <n v="49.8"/>
    <n v="416.13"/>
    <n v="24.6"/>
    <n v="10.44"/>
    <n v="460.5"/>
    <n v="388.9"/>
    <n v="130.5"/>
    <n v="38.520000000000003"/>
    <n v="13.75"/>
    <n v="91.66"/>
    <n v="31.83"/>
    <n v="68.319999999999993"/>
    <n v="12.07"/>
    <n v="87.17"/>
    <n v="171.64850000000001"/>
  </r>
  <r>
    <x v="956"/>
    <n v="4954.2299999999996"/>
    <n v="187.58"/>
    <n v="23.6"/>
    <n v="102.22"/>
    <n v="59.99"/>
    <n v="43.76"/>
    <m/>
    <n v="125.706"/>
    <n v="4.2699999999999996"/>
    <n v="175.43"/>
    <n v="386.66"/>
    <n v="70.099000000000004"/>
    <n v="13.41"/>
    <n v="32.24"/>
    <n v="121.1009"/>
    <n v="83.94"/>
    <n v="11"/>
    <n v="7.66"/>
    <n v="126.09"/>
    <n v="218.23"/>
    <n v="414.05"/>
    <n v="189.41"/>
    <n v="94.73"/>
    <n v="15.17"/>
    <n v="240.83"/>
    <n v="53.339799999999997"/>
    <n v="51.35"/>
    <n v="419.08"/>
    <n v="25.22"/>
    <n v="10.41"/>
    <n v="461.91"/>
    <n v="385.95"/>
    <n v="129.09"/>
    <n v="38.49"/>
    <n v="13.35"/>
    <n v="91.44"/>
    <n v="31.49"/>
    <n v="68.52"/>
    <n v="12.8"/>
    <n v="87.3"/>
    <n v="172.00800000000001"/>
  </r>
  <r>
    <x v="957"/>
    <n v="4995.0600000000004"/>
    <n v="189.56"/>
    <n v="24.51"/>
    <n v="103.97"/>
    <n v="59.83"/>
    <n v="42.9"/>
    <m/>
    <n v="127.476"/>
    <n v="4.3"/>
    <n v="174.8"/>
    <n v="385.04"/>
    <n v="69.641000000000005"/>
    <n v="16.68"/>
    <n v="31.43"/>
    <n v="120.7551"/>
    <n v="85.96"/>
    <n v="11.22"/>
    <n v="8.08"/>
    <n v="127.84"/>
    <n v="222.9"/>
    <n v="414.11"/>
    <n v="188.32"/>
    <n v="96.55"/>
    <n v="16.11"/>
    <n v="240.01"/>
    <n v="52.409599999999998"/>
    <n v="52.77"/>
    <n v="423.06"/>
    <n v="26.03"/>
    <n v="10.9"/>
    <n v="458.26"/>
    <n v="385.83"/>
    <n v="131.66"/>
    <n v="38.450000000000003"/>
    <n v="13.37"/>
    <n v="89.01"/>
    <n v="32.43"/>
    <n v="68.11"/>
    <n v="12.83"/>
    <n v="85.93"/>
    <n v="172.40700000000001"/>
  </r>
  <r>
    <x v="958"/>
    <n v="4997.91"/>
    <n v="193.57"/>
    <n v="24.38"/>
    <n v="101.77"/>
    <n v="59.56"/>
    <n v="43.23"/>
    <m/>
    <n v="128.34399999999999"/>
    <n v="4.34"/>
    <n v="175.01"/>
    <n v="384.26"/>
    <n v="72.132999999999996"/>
    <n v="17.68"/>
    <n v="30.93"/>
    <n v="122.7372"/>
    <n v="86.55"/>
    <n v="11.55"/>
    <n v="8.1300000000000008"/>
    <n v="127.68"/>
    <n v="233.28"/>
    <n v="420.55"/>
    <n v="188.85"/>
    <n v="97.03"/>
    <n v="16.68"/>
    <n v="240.77"/>
    <n v="52.767000000000003"/>
    <n v="52.88"/>
    <n v="422.91"/>
    <n v="27.15"/>
    <n v="11.16"/>
    <n v="457.88"/>
    <n v="381.29"/>
    <n v="132.47999999999999"/>
    <n v="38.32"/>
    <n v="13.64"/>
    <n v="89.12"/>
    <n v="32.729999999999997"/>
    <n v="67.92"/>
    <n v="12.68"/>
    <n v="86.13"/>
    <n v="172.19450000000001"/>
  </r>
  <r>
    <x v="959"/>
    <n v="5026.6099999999997"/>
    <n v="188.13"/>
    <n v="25.05"/>
    <n v="103.17"/>
    <n v="59.7"/>
    <n v="42.81"/>
    <m/>
    <n v="126.5"/>
    <n v="4.72"/>
    <n v="175.79"/>
    <n v="392.64"/>
    <n v="72.248000000000005"/>
    <n v="17.329999999999998"/>
    <n v="30.8"/>
    <n v="122.7372"/>
    <n v="88.28"/>
    <n v="12.01"/>
    <n v="8.33"/>
    <n v="130.08000000000001"/>
    <n v="232.16"/>
    <n v="415.26"/>
    <n v="187.15"/>
    <n v="97.62"/>
    <n v="16.329999999999998"/>
    <n v="234.68"/>
    <n v="52.1646"/>
    <n v="53.68"/>
    <n v="418.53"/>
    <n v="28.66"/>
    <n v="11.62"/>
    <n v="458.71"/>
    <n v="389.39"/>
    <n v="132.05000000000001"/>
    <n v="38.229999999999997"/>
    <n v="13.64"/>
    <n v="90"/>
    <n v="33.11"/>
    <n v="68"/>
    <n v="12.98"/>
    <n v="87.08"/>
    <n v="170.07300000000001"/>
  </r>
  <r>
    <x v="960"/>
    <n v="5021.84"/>
    <n v="184.02"/>
    <n v="24.01"/>
    <n v="101.34"/>
    <n v="59.35"/>
    <n v="44.2"/>
    <m/>
    <n v="125.16500000000001"/>
    <n v="4.4400000000000004"/>
    <n v="174.26"/>
    <n v="378.75"/>
    <n v="72.128"/>
    <n v="16.82"/>
    <n v="30.8"/>
    <n v="120.6623"/>
    <n v="85.14"/>
    <n v="11.84"/>
    <n v="8.02"/>
    <n v="124.95"/>
    <n v="227.57"/>
    <n v="406.32"/>
    <n v="185.04"/>
    <n v="95.88"/>
    <n v="15.38"/>
    <n v="238"/>
    <n v="51.982799999999997"/>
    <n v="53.22"/>
    <n v="416.04"/>
    <n v="28.22"/>
    <n v="10.54"/>
    <n v="460.46"/>
    <n v="379.27"/>
    <n v="130.88"/>
    <n v="37.69"/>
    <n v="13.18"/>
    <n v="89.19"/>
    <n v="32.25"/>
    <n v="66.650000000000006"/>
    <n v="12.68"/>
    <n v="87.5"/>
    <n v="172.45400000000001"/>
  </r>
  <r>
    <x v="961"/>
    <n v="4953.17"/>
    <n v="188.71"/>
    <n v="25.19"/>
    <n v="100.84"/>
    <n v="59.29"/>
    <n v="44.27"/>
    <m/>
    <n v="126.22199999999999"/>
    <n v="4.8"/>
    <n v="176.03"/>
    <n v="378.04"/>
    <n v="73.900000000000006"/>
    <n v="16.89"/>
    <n v="31.9"/>
    <n v="121.6998"/>
    <n v="86.89"/>
    <n v="13.38"/>
    <n v="8.42"/>
    <n v="127.95"/>
    <n v="236"/>
    <n v="409.49"/>
    <n v="184.15"/>
    <n v="95.95"/>
    <n v="15.54"/>
    <n v="244.17"/>
    <n v="52.403799999999997"/>
    <n v="53.97"/>
    <n v="417.88"/>
    <n v="29.55"/>
    <n v="10.93"/>
    <n v="465.19"/>
    <n v="384.78"/>
    <n v="130.5"/>
    <n v="37.659999999999997"/>
    <n v="13.48"/>
    <n v="89.22"/>
    <n v="32.840000000000003"/>
    <n v="67.08"/>
    <n v="12.56"/>
    <n v="87.56"/>
    <n v="175.191"/>
  </r>
  <r>
    <x v="962"/>
    <n v="5000.62"/>
    <n v="200.45"/>
    <n v="25.41"/>
    <n v="103.73"/>
    <n v="59.4"/>
    <n v="45.39"/>
    <m/>
    <n v="126.50700000000001"/>
    <n v="4.8899999999999997"/>
    <n v="179.87"/>
    <n v="385.42"/>
    <n v="72.658000000000001"/>
    <n v="18.25"/>
    <n v="32.97"/>
    <n v="124.2385"/>
    <n v="94.3"/>
    <n v="13.42"/>
    <n v="8.5299999999999994"/>
    <n v="130.25"/>
    <n v="232.4"/>
    <n v="406.56"/>
    <n v="183.86"/>
    <n v="96.22"/>
    <n v="16.350000000000001"/>
    <n v="245.51"/>
    <n v="52.36"/>
    <n v="54.7"/>
    <n v="426.29"/>
    <n v="29.52"/>
    <n v="11.01"/>
    <n v="471.28"/>
    <n v="364.66"/>
    <n v="133.1"/>
    <n v="37.93"/>
    <n v="13.89"/>
    <n v="88.98"/>
    <n v="33.49"/>
    <n v="67.540000000000006"/>
    <n v="12.52"/>
    <n v="87"/>
    <n v="175.27199999999999"/>
  </r>
  <r>
    <x v="963"/>
    <n v="5029.7299999999996"/>
    <n v="199.95"/>
    <n v="24.44"/>
    <n v="103.73"/>
    <n v="59.39"/>
    <n v="45.58"/>
    <m/>
    <n v="124.548"/>
    <n v="4.8899999999999997"/>
    <n v="179.03"/>
    <n v="384.44"/>
    <n v="72.613"/>
    <n v="17.760000000000002"/>
    <n v="33.61"/>
    <n v="124.4409"/>
    <n v="93.13"/>
    <n v="14"/>
    <n v="8.36"/>
    <n v="127.89"/>
    <n v="230.31"/>
    <n v="404.06"/>
    <n v="182.31"/>
    <n v="95.66"/>
    <n v="16.3"/>
    <n v="246.25"/>
    <n v="51.968600000000002"/>
    <n v="54.63"/>
    <n v="422.2"/>
    <n v="29.62"/>
    <n v="10.82"/>
    <n v="468.13"/>
    <n v="360.68"/>
    <n v="133.38999999999999"/>
    <n v="38.07"/>
    <n v="14"/>
    <n v="89.65"/>
    <n v="33.93"/>
    <n v="69.12"/>
    <n v="12.3"/>
    <n v="85.63"/>
    <n v="172.69800000000001"/>
  </r>
  <r>
    <x v="964"/>
    <n v="5005.57"/>
    <n v="193.76"/>
    <n v="23.4"/>
    <n v="102.75"/>
    <n v="60.7"/>
    <n v="46.15"/>
    <m/>
    <n v="122.655"/>
    <n v="4.83"/>
    <n v="179.73"/>
    <n v="384.52"/>
    <n v="69.451999999999998"/>
    <n v="17.5"/>
    <n v="34.85"/>
    <n v="122.61069999999999"/>
    <n v="90.97"/>
    <n v="14.09"/>
    <n v="8.51"/>
    <n v="126.33"/>
    <n v="220.08"/>
    <n v="402.79"/>
    <n v="181.56"/>
    <n v="93.14"/>
    <n v="15.89"/>
    <n v="243.4"/>
    <n v="51.603999999999999"/>
    <n v="54.18"/>
    <n v="420.64"/>
    <n v="29.67"/>
    <n v="10.62"/>
    <n v="451.75"/>
    <n v="357.38"/>
    <n v="133.35"/>
    <n v="38.31"/>
    <n v="13.79"/>
    <n v="89.64"/>
    <n v="33.450000000000003"/>
    <n v="65.92"/>
    <n v="12.25"/>
    <n v="85.76"/>
    <n v="174.345"/>
  </r>
  <r>
    <x v="965"/>
    <n v="4975.51"/>
    <n v="194.77"/>
    <n v="22.74"/>
    <n v="104.85"/>
    <n v="61.24"/>
    <n v="46.18"/>
    <m/>
    <n v="122.745"/>
    <n v="4.6399999999999997"/>
    <n v="180.9"/>
    <n v="388.27"/>
    <n v="67.471999999999994"/>
    <n v="16.95"/>
    <n v="36.03"/>
    <n v="121.92749999999999"/>
    <n v="90.46"/>
    <n v="13.59"/>
    <n v="8.11"/>
    <n v="126.19"/>
    <n v="216.21"/>
    <n v="402.18"/>
    <n v="182.32"/>
    <n v="93.66"/>
    <n v="15.39"/>
    <n v="245.09"/>
    <n v="51.389600000000002"/>
    <n v="48.51"/>
    <n v="419.63"/>
    <n v="29.08"/>
    <n v="10.63"/>
    <n v="459.05"/>
    <n v="357.29"/>
    <n v="133.41999999999999"/>
    <n v="38.299999999999997"/>
    <n v="13.71"/>
    <n v="90.57"/>
    <n v="33.36"/>
    <n v="65.48"/>
    <n v="12.14"/>
    <n v="85.57"/>
    <n v="174.46199999999999"/>
  </r>
  <r>
    <x v="966"/>
    <n v="4981.8"/>
    <n v="197.41"/>
    <n v="23.59"/>
    <n v="104.76"/>
    <n v="61.15"/>
    <n v="47.62"/>
    <m/>
    <n v="130.49"/>
    <n v="4.4400000000000004"/>
    <n v="183.07"/>
    <n v="390.47"/>
    <n v="78.537999999999997"/>
    <n v="16.71"/>
    <n v="36.130000000000003"/>
    <n v="123.09139999999999"/>
    <n v="91.53"/>
    <n v="13.97"/>
    <n v="8.16"/>
    <n v="127.29"/>
    <n v="225.62"/>
    <n v="411.65"/>
    <n v="184.37"/>
    <n v="95.77"/>
    <n v="11.45"/>
    <n v="248.12"/>
    <n v="52.547400000000003"/>
    <n v="50"/>
    <n v="426.78"/>
    <n v="29.72"/>
    <n v="10.99"/>
    <n v="471.56"/>
    <n v="356.78"/>
    <n v="133.44"/>
    <n v="38.299999999999997"/>
    <n v="13.9"/>
    <n v="91.19"/>
    <n v="32.549999999999997"/>
    <n v="65.69"/>
    <n v="12.12"/>
    <n v="86.15"/>
    <n v="170.76249999999999"/>
  </r>
  <r>
    <x v="967"/>
    <n v="5087.03"/>
    <n v="191.97"/>
    <n v="22.97"/>
    <n v="103.84"/>
    <n v="61.2"/>
    <n v="48.62"/>
    <m/>
    <n v="129.637"/>
    <n v="4.38"/>
    <n v="183.99"/>
    <n v="391.05"/>
    <n v="78.816999999999993"/>
    <n v="16.34"/>
    <n v="35.69"/>
    <n v="123.977"/>
    <n v="90.11"/>
    <n v="14.48"/>
    <n v="8.17"/>
    <n v="125.11"/>
    <n v="229.34"/>
    <n v="410.34"/>
    <n v="182.52"/>
    <n v="95.8"/>
    <n v="10.07"/>
    <n v="256.10000000000002"/>
    <n v="52.934399999999997"/>
    <n v="51"/>
    <n v="430.11"/>
    <n v="29.16"/>
    <n v="10.65"/>
    <n v="473.42"/>
    <n v="364.66"/>
    <n v="133.21"/>
    <n v="38.520000000000003"/>
    <n v="14.04"/>
    <n v="91.56"/>
    <n v="32.24"/>
    <n v="65.98"/>
    <n v="12.14"/>
    <n v="85.81"/>
    <n v="169.15649999999999"/>
  </r>
  <r>
    <x v="968"/>
    <n v="5088.8"/>
    <n v="199.4"/>
    <n v="23.56"/>
    <n v="104.25"/>
    <n v="60.71"/>
    <n v="48.75"/>
    <m/>
    <n v="130.91300000000001"/>
    <n v="4.57"/>
    <n v="183.36"/>
    <n v="390.22"/>
    <n v="79.091999999999999"/>
    <n v="16.75"/>
    <n v="35.869999999999997"/>
    <n v="123.54689999999999"/>
    <n v="89.95"/>
    <n v="15.59"/>
    <n v="8.5399999999999991"/>
    <n v="125.28"/>
    <n v="230.93"/>
    <n v="407.54"/>
    <n v="181.16"/>
    <n v="95.8"/>
    <n v="10.7"/>
    <n v="254.99"/>
    <n v="53.209000000000003"/>
    <n v="50.5"/>
    <n v="433.48"/>
    <n v="31.12"/>
    <n v="11.24"/>
    <n v="474.51"/>
    <n v="363.21"/>
    <n v="132.56"/>
    <n v="38.44"/>
    <n v="14.18"/>
    <n v="90.42"/>
    <n v="31.27"/>
    <n v="64.650000000000006"/>
    <n v="11.95"/>
    <n v="84.46"/>
    <n v="169.1935"/>
  </r>
  <r>
    <x v="969"/>
    <n v="5069.53"/>
    <n v="199.73"/>
    <n v="24.53"/>
    <n v="104.03"/>
    <n v="60.34"/>
    <n v="50.98"/>
    <m/>
    <n v="129.62299999999999"/>
    <n v="4.71"/>
    <n v="183.45"/>
    <n v="390.81"/>
    <n v="78.700999999999993"/>
    <n v="16.79"/>
    <n v="35.61"/>
    <n v="124.23009999999999"/>
    <n v="90.88"/>
    <n v="16.25"/>
    <n v="9.15"/>
    <n v="126.75"/>
    <n v="234.03"/>
    <n v="407.48"/>
    <n v="182.63"/>
    <n v="96.02"/>
    <n v="11.14"/>
    <n v="253.02"/>
    <n v="52.904800000000002"/>
    <n v="56.66"/>
    <n v="430.92"/>
    <n v="32.590000000000003"/>
    <n v="11.57"/>
    <n v="474.75"/>
    <n v="360.66"/>
    <n v="132.49"/>
    <n v="38.4"/>
    <n v="14.35"/>
    <n v="90.18"/>
    <n v="32.76"/>
    <n v="64.98"/>
    <n v="12"/>
    <n v="86.3"/>
    <n v="167.3415"/>
  </r>
  <r>
    <x v="970"/>
    <n v="5078.18"/>
    <n v="202.04"/>
    <n v="24.42"/>
    <n v="104.32"/>
    <n v="60.4"/>
    <n v="53.02"/>
    <m/>
    <n v="128.94200000000001"/>
    <n v="4.59"/>
    <n v="184.38"/>
    <n v="393.18"/>
    <n v="77.662999999999997"/>
    <n v="15.98"/>
    <n v="36.06"/>
    <n v="124.0951"/>
    <n v="91.2"/>
    <n v="16.13"/>
    <n v="8.86"/>
    <n v="126.32"/>
    <n v="230"/>
    <n v="407.72"/>
    <n v="181.42"/>
    <n v="95.85"/>
    <n v="11.3"/>
    <n v="252.25"/>
    <n v="53.434399999999997"/>
    <n v="56.9"/>
    <n v="426.97"/>
    <n v="34.450000000000003"/>
    <n v="11.26"/>
    <n v="478.85"/>
    <n v="364.81"/>
    <n v="133.99"/>
    <n v="38.479999999999997"/>
    <n v="14.56"/>
    <n v="90.42"/>
    <n v="31.61"/>
    <n v="63.96"/>
    <n v="12.3"/>
    <n v="82.93"/>
    <n v="167.48249999999999"/>
  </r>
  <r>
    <x v="971"/>
    <n v="5069.76"/>
    <n v="201.88"/>
    <n v="25.08"/>
    <n v="104.52"/>
    <n v="60.02"/>
    <n v="54.54"/>
    <m/>
    <n v="130.04900000000001"/>
    <n v="4.585"/>
    <n v="186.06"/>
    <n v="389.05"/>
    <n v="79.111999999999995"/>
    <n v="16.260000000000002"/>
    <n v="36.799999999999997"/>
    <n v="123.69029999999999"/>
    <n v="91.89"/>
    <n v="16.309999999999999"/>
    <n v="8.98"/>
    <n v="127.82"/>
    <n v="188.28"/>
    <n v="413.64"/>
    <n v="180.75"/>
    <n v="98.26"/>
    <n v="11.32"/>
    <n v="256.41000000000003"/>
    <n v="53.775399999999998"/>
    <n v="58.41"/>
    <n v="420.74"/>
    <n v="35.42"/>
    <n v="10.36"/>
    <n v="474.76"/>
    <n v="365.05"/>
    <n v="133.27000000000001"/>
    <n v="38.65"/>
    <n v="16.03"/>
    <n v="89.96"/>
    <n v="32.270000000000003"/>
    <n v="64.53"/>
    <n v="12.44"/>
    <n v="83.73"/>
    <n v="164.0575"/>
  </r>
  <r>
    <x v="972"/>
    <n v="5096.2700000000004"/>
    <n v="202.64"/>
    <n v="24.93"/>
    <n v="105.84"/>
    <n v="59.53"/>
    <n v="54.5"/>
    <m/>
    <n v="139.917"/>
    <n v="4.54"/>
    <n v="185.29"/>
    <n v="388.1"/>
    <n v="82.278999999999996"/>
    <n v="16.579999999999998"/>
    <n v="37.53"/>
    <n v="123.66500000000001"/>
    <n v="92.98"/>
    <n v="16.579999999999998"/>
    <n v="8.99"/>
    <n v="128.09"/>
    <n v="186.72"/>
    <n v="415.5"/>
    <n v="179.66"/>
    <n v="98.93"/>
    <n v="11.35"/>
    <n v="263.75"/>
    <n v="53.775599999999997"/>
    <n v="58.3"/>
    <n v="432.76"/>
    <n v="35.99"/>
    <n v="10.66"/>
    <n v="476.63"/>
    <n v="367.85"/>
    <n v="134.6"/>
    <n v="39.4"/>
    <n v="17.010000000000002"/>
    <n v="89.83"/>
    <n v="32.119999999999997"/>
    <n v="65.14"/>
    <n v="12.45"/>
    <n v="82.31"/>
    <n v="163.2055"/>
  </r>
  <r>
    <x v="973"/>
    <n v="5137.08"/>
    <n v="188.14"/>
    <n v="24.04"/>
    <n v="104.36"/>
    <n v="59.81"/>
    <n v="56.99"/>
    <m/>
    <n v="140.226"/>
    <n v="4.43"/>
    <n v="186.68"/>
    <n v="392.25"/>
    <n v="85.236999999999995"/>
    <n v="15.35"/>
    <n v="36.6"/>
    <n v="124.1036"/>
    <n v="92.16"/>
    <n v="16.63"/>
    <n v="8.58"/>
    <n v="126.6"/>
    <n v="177.93"/>
    <n v="414.92"/>
    <n v="175.1"/>
    <n v="98.62"/>
    <n v="10.91"/>
    <n v="270"/>
    <n v="54.405999999999999"/>
    <n v="57.97"/>
    <n v="424.03"/>
    <n v="38.65"/>
    <n v="10.09"/>
    <n v="468.49"/>
    <n v="364.42"/>
    <n v="133.61000000000001"/>
    <n v="40.049999999999997"/>
    <n v="16.690000000000001"/>
    <n v="90.31"/>
    <n v="32.799999999999997"/>
    <n v="64.849999999999994"/>
    <n v="12.74"/>
    <n v="81.67"/>
    <n v="159.90049999999999"/>
  </r>
  <r>
    <x v="974"/>
    <n v="5130.95"/>
    <n v="180.74"/>
    <n v="23.81"/>
    <n v="105.64"/>
    <n v="59.52"/>
    <n v="58.89"/>
    <m/>
    <n v="134.27500000000001"/>
    <n v="4.24"/>
    <n v="188.55"/>
    <n v="390.91"/>
    <n v="85.963999999999999"/>
    <n v="13.91"/>
    <n v="36.58"/>
    <n v="124.08669999999999"/>
    <n v="91.88"/>
    <n v="15.93"/>
    <n v="7.27"/>
    <n v="124.82"/>
    <n v="167.75"/>
    <n v="402.65"/>
    <n v="170.12"/>
    <n v="96.61"/>
    <n v="10.93"/>
    <n v="267"/>
    <n v="54.226599999999998"/>
    <n v="57.36"/>
    <n v="415.44"/>
    <n v="35.32"/>
    <n v="9.3699999999999992"/>
    <n v="467.52"/>
    <n v="366.73"/>
    <n v="132.44"/>
    <n v="40.29"/>
    <n v="16.27"/>
    <n v="90.57"/>
    <n v="32.520000000000003"/>
    <n v="63.8"/>
    <n v="12.58"/>
    <n v="80.58"/>
    <n v="160.31100000000001"/>
  </r>
  <r>
    <x v="975"/>
    <n v="5078.6499999999996"/>
    <n v="176.54"/>
    <n v="26.16"/>
    <n v="106.77"/>
    <n v="59.55"/>
    <n v="60.9"/>
    <m/>
    <n v="135"/>
    <n v="4.3"/>
    <n v="189.53"/>
    <n v="389.57"/>
    <n v="88.7"/>
    <n v="14.95"/>
    <n v="37.659999999999997"/>
    <n v="123.91800000000001"/>
    <n v="92.3"/>
    <n v="16.399999999999999"/>
    <n v="7.4"/>
    <n v="123.3"/>
    <n v="167"/>
    <n v="402.09"/>
    <n v="169.12"/>
    <n v="97"/>
    <n v="11.03"/>
    <n v="268.02999999999997"/>
    <n v="53.802799999999998"/>
    <n v="59.25"/>
    <n v="411.85"/>
    <n v="38.29"/>
    <n v="9.92"/>
    <n v="471.6"/>
    <n v="366.63"/>
    <n v="133.08000000000001"/>
    <n v="40.61"/>
    <n v="15.86"/>
    <n v="91.09"/>
    <n v="32.380000000000003"/>
    <n v="64.849999999999994"/>
    <n v="12.38"/>
    <n v="79.290000000000006"/>
    <n v="159.35050000000001"/>
  </r>
  <r>
    <x v="976"/>
    <n v="5104.76"/>
    <n v="178.65"/>
    <n v="26.46"/>
    <n v="107.37"/>
    <n v="59.44"/>
    <n v="61.68"/>
    <m/>
    <n v="140.70099999999999"/>
    <n v="4.43"/>
    <n v="187.87"/>
    <n v="388.43"/>
    <n v="92.668999999999997"/>
    <n v="14.33"/>
    <n v="36.5"/>
    <n v="125.44459999999999"/>
    <n v="92.86"/>
    <n v="16.36"/>
    <n v="7.47"/>
    <n v="124.8"/>
    <n v="168.44"/>
    <n v="409.14"/>
    <n v="169"/>
    <n v="97.98"/>
    <n v="12.51"/>
    <n v="270.35000000000002"/>
    <n v="53.804400000000001"/>
    <n v="61.72"/>
    <n v="410.54"/>
    <n v="38.630000000000003"/>
    <n v="10.9"/>
    <n v="467.54"/>
    <n v="375.32"/>
    <n v="132.74"/>
    <n v="40.83"/>
    <n v="16.64"/>
    <n v="91.51"/>
    <n v="32.94"/>
    <n v="63.67"/>
    <n v="12.41"/>
    <n v="80.61"/>
    <n v="161.6995"/>
  </r>
  <r>
    <x v="977"/>
    <n v="5157.3599999999997"/>
    <n v="175.34"/>
    <n v="26.04"/>
    <n v="108.38"/>
    <n v="59.52"/>
    <n v="60.49"/>
    <m/>
    <n v="130.87200000000001"/>
    <n v="4.42"/>
    <n v="188.22"/>
    <n v="386.99"/>
    <n v="87.528000000000006"/>
    <n v="14.63"/>
    <n v="36.590000000000003"/>
    <n v="123.9264"/>
    <n v="94.37"/>
    <n v="17"/>
    <n v="7.71"/>
    <n v="125.99"/>
    <n v="162.4"/>
    <n v="406.22"/>
    <n v="170.73"/>
    <n v="98.65"/>
    <n v="12.78"/>
    <n v="259.39999999999998"/>
    <n v="53.7224"/>
    <n v="63.34"/>
    <n v="413.59"/>
    <n v="39.549999999999997"/>
    <n v="10.81"/>
    <n v="469.26"/>
    <n v="374.1"/>
    <n v="135.07"/>
    <n v="41.18"/>
    <n v="16.25"/>
    <n v="92.68"/>
    <n v="32.340000000000003"/>
    <n v="62.69"/>
    <n v="12.18"/>
    <n v="81.39"/>
    <n v="160.9325"/>
  </r>
  <r>
    <x v="978"/>
    <n v="5123.6899999999996"/>
    <n v="177.77"/>
    <n v="25.35"/>
    <n v="109.02"/>
    <n v="60.24"/>
    <n v="58.05"/>
    <m/>
    <n v="129.31200000000001"/>
    <n v="4.4800000000000004"/>
    <n v="188.29"/>
    <n v="386.16"/>
    <n v="85.774000000000001"/>
    <n v="14.61"/>
    <n v="36.700000000000003"/>
    <n v="124.7024"/>
    <n v="93.45"/>
    <n v="16.86"/>
    <n v="7.68"/>
    <n v="124.57"/>
    <n v="162.29"/>
    <n v="404.52"/>
    <n v="172.75"/>
    <n v="97.39"/>
    <n v="12.69"/>
    <n v="254.45"/>
    <n v="53.251800000000003"/>
    <n v="62.78"/>
    <n v="414.47"/>
    <n v="41.12"/>
    <n v="9.7899999999999991"/>
    <n v="469.16"/>
    <n v="375.05"/>
    <n v="134.12"/>
    <n v="41.25"/>
    <n v="16.100000000000001"/>
    <n v="94.41"/>
    <n v="32.43"/>
    <n v="62"/>
    <n v="12.11"/>
    <n v="81.3"/>
    <n v="161.15350000000001"/>
  </r>
  <r>
    <x v="979"/>
    <n v="5117.9399999999996"/>
    <n v="177.54"/>
    <n v="24.7"/>
    <n v="108.32"/>
    <n v="60.5"/>
    <n v="60.2"/>
    <m/>
    <n v="129.18799999999999"/>
    <n v="4.34"/>
    <n v="189.84"/>
    <n v="388.18"/>
    <n v="91.912999999999997"/>
    <n v="14.6"/>
    <n v="38.58"/>
    <n v="125.8242"/>
    <n v="93.74"/>
    <n v="16.39"/>
    <n v="7.48"/>
    <n v="123.68"/>
    <n v="161.94999999999999"/>
    <n v="415.28"/>
    <n v="173.23"/>
    <n v="99.18"/>
    <n v="12.37"/>
    <n v="258.08999999999997"/>
    <n v="54.3964"/>
    <n v="65.84"/>
    <n v="412.45"/>
    <n v="40.729999999999997"/>
    <n v="9.8699999999999992"/>
    <n v="472.87"/>
    <n v="372.65"/>
    <n v="134.57"/>
    <n v="40.81"/>
    <n v="16.2"/>
    <n v="94.67"/>
    <n v="32.74"/>
    <n v="62.72"/>
    <n v="12.11"/>
    <n v="81.28"/>
    <n v="161.50550000000001"/>
  </r>
  <r>
    <x v="980"/>
    <n v="5175.2700000000004"/>
    <n v="169.48"/>
    <n v="25"/>
    <n v="109.53"/>
    <n v="61.12"/>
    <n v="61.16"/>
    <m/>
    <n v="125.78700000000001"/>
    <n v="4.29"/>
    <n v="191.38"/>
    <n v="392.31"/>
    <n v="90.888000000000005"/>
    <n v="14.25"/>
    <n v="39.75"/>
    <n v="127.0556"/>
    <n v="94.17"/>
    <n v="17.16"/>
    <n v="7.38"/>
    <n v="126.1"/>
    <n v="162.31"/>
    <n v="415.1"/>
    <n v="171.13"/>
    <n v="97.96"/>
    <n v="11.71"/>
    <n v="257.26"/>
    <n v="54.453800000000001"/>
    <n v="65.44"/>
    <n v="413.2"/>
    <n v="41.95"/>
    <n v="9.6300000000000008"/>
    <n v="475.61"/>
    <n v="378.85"/>
    <n v="133.33000000000001"/>
    <n v="41.1"/>
    <n v="16.62"/>
    <n v="95.32"/>
    <n v="32.409999999999997"/>
    <n v="63.17"/>
    <n v="12.37"/>
    <n v="80.77"/>
    <n v="163.25800000000001"/>
  </r>
  <r>
    <x v="981"/>
    <n v="5165.3100000000004"/>
    <n v="162.5"/>
    <n v="24.43"/>
    <n v="111.47"/>
    <n v="60.5"/>
    <n v="63.11"/>
    <m/>
    <n v="126.227"/>
    <n v="4.17"/>
    <n v="187.97"/>
    <n v="388.61"/>
    <n v="87.944000000000003"/>
    <n v="13.93"/>
    <n v="39.33"/>
    <n v="125.9507"/>
    <n v="93.28"/>
    <n v="18.05"/>
    <n v="7.05"/>
    <n v="124.8"/>
    <n v="158.91999999999999"/>
    <n v="425.22"/>
    <n v="173"/>
    <n v="96.84"/>
    <n v="10.69"/>
    <n v="257.13"/>
    <n v="54.970399999999998"/>
    <n v="63.7"/>
    <n v="408.77"/>
    <n v="39.51"/>
    <n v="9.1999999999999993"/>
    <n v="479.48"/>
    <n v="380.23"/>
    <n v="130.75"/>
    <n v="40.92"/>
    <n v="16.190000000000001"/>
    <n v="93.95"/>
    <n v="31.8"/>
    <n v="62.05"/>
    <n v="12.08"/>
    <n v="79.7"/>
    <n v="162.95249999999999"/>
  </r>
  <r>
    <x v="982"/>
    <n v="5150.4799999999996"/>
    <n v="163.57"/>
    <n v="23.49"/>
    <n v="111.27"/>
    <n v="59.88"/>
    <n v="61.56"/>
    <m/>
    <n v="123.55"/>
    <n v="4.12"/>
    <n v="190.3"/>
    <n v="387.21"/>
    <n v="87.836500000000001"/>
    <n v="13.85"/>
    <n v="40.75"/>
    <n v="125.64700000000001"/>
    <n v="93.21"/>
    <n v="18.149999999999999"/>
    <n v="7.03"/>
    <n v="124.97"/>
    <n v="156.97"/>
    <n v="416.42"/>
    <n v="172.62"/>
    <n v="96.7"/>
    <n v="11.04"/>
    <n v="254.89"/>
    <n v="55.127800000000001"/>
    <n v="64.16"/>
    <n v="407.69"/>
    <n v="39.39"/>
    <n v="9.31"/>
    <n v="475.83"/>
    <n v="383.39"/>
    <n v="129.02000000000001"/>
    <n v="40.799999999999997"/>
    <n v="16.07"/>
    <n v="94.27"/>
    <n v="31.22"/>
    <n v="62.18"/>
    <n v="12.06"/>
    <n v="79.790000000000006"/>
    <n v="162.24950000000001"/>
  </r>
  <r>
    <x v="983"/>
    <n v="5117.09"/>
    <n v="173.8"/>
    <n v="24"/>
    <n v="112.3"/>
    <n v="60.13"/>
    <n v="62.48"/>
    <m/>
    <n v="123.724"/>
    <n v="4"/>
    <n v="192.66"/>
    <n v="384.37"/>
    <n v="88.454999999999998"/>
    <n v="13.83"/>
    <n v="41.86"/>
    <n v="124.76139999999999"/>
    <n v="93.05"/>
    <n v="18.21"/>
    <n v="7.08"/>
    <n v="123.43"/>
    <n v="156.31"/>
    <n v="417.32"/>
    <n v="173.72"/>
    <n v="95.15"/>
    <n v="11.4"/>
    <n v="254.15"/>
    <n v="55.470599999999997"/>
    <n v="62.05"/>
    <n v="411.38"/>
    <n v="38.14"/>
    <n v="9.5399999999999991"/>
    <n v="478.89"/>
    <n v="385.31"/>
    <n v="128.13999999999999"/>
    <n v="40.85"/>
    <n v="16.079999999999998"/>
    <n v="95.33"/>
    <n v="31.53"/>
    <n v="62.27"/>
    <n v="12.18"/>
    <n v="80.81"/>
    <n v="160.154"/>
  </r>
  <r>
    <x v="984"/>
    <n v="5149.42"/>
    <n v="171.32"/>
    <n v="23.8"/>
    <n v="113.09"/>
    <n v="60.23"/>
    <n v="63.68"/>
    <m/>
    <n v="123.801"/>
    <n v="4.0599999999999996"/>
    <n v="193.79"/>
    <n v="388.66"/>
    <n v="89.397999999999996"/>
    <n v="13.8"/>
    <n v="42.55"/>
    <n v="126.3218"/>
    <n v="93.48"/>
    <n v="17.239999999999998"/>
    <n v="6.92"/>
    <n v="123.98"/>
    <n v="157.69999999999999"/>
    <n v="421.41"/>
    <n v="176.08"/>
    <n v="95.76"/>
    <n v="11.26"/>
    <n v="252.76"/>
    <n v="55.9512"/>
    <n v="65.099999999999994"/>
    <n v="415.2"/>
    <n v="36.700000000000003"/>
    <n v="9.24"/>
    <n v="484"/>
    <n v="391.51"/>
    <n v="127.85"/>
    <n v="40.82"/>
    <n v="16.39"/>
    <n v="94.98"/>
    <n v="32.130000000000003"/>
    <n v="62.81"/>
    <n v="12.3"/>
    <n v="81.02"/>
    <n v="162.38399999999999"/>
  </r>
  <r>
    <x v="985"/>
    <n v="5178.51"/>
    <n v="175.66"/>
    <n v="24.57"/>
    <n v="112.99"/>
    <n v="60.75"/>
    <n v="66.75"/>
    <m/>
    <n v="127.6"/>
    <n v="4.03"/>
    <n v="196.33"/>
    <n v="396.47"/>
    <n v="90.372"/>
    <n v="14.18"/>
    <n v="42.99"/>
    <n v="127.0303"/>
    <n v="95.64"/>
    <n v="18.559999999999999"/>
    <n v="7.36"/>
    <n v="127.76"/>
    <n v="163.04"/>
    <n v="425.23"/>
    <n v="178.67"/>
    <n v="98.6"/>
    <n v="11.36"/>
    <n v="261.72000000000003"/>
    <n v="57.9"/>
    <n v="68.319999999999993"/>
    <n v="412.11"/>
    <n v="37.549999999999997"/>
    <n v="9.58"/>
    <n v="488.04"/>
    <n v="394.05"/>
    <n v="128.69999999999999"/>
    <n v="41.3"/>
    <n v="16.91"/>
    <n v="93.64"/>
    <n v="32.61"/>
    <n v="63.87"/>
    <n v="12.9"/>
    <n v="87.37"/>
    <n v="161.59"/>
  </r>
  <r>
    <x v="986"/>
    <n v="5224.62"/>
    <n v="172.82"/>
    <n v="24.49"/>
    <n v="113.49"/>
    <n v="60.47"/>
    <n v="68.37"/>
    <m/>
    <n v="134.80000000000001"/>
    <n v="4.09"/>
    <n v="199.06"/>
    <n v="413.71"/>
    <n v="91.435000000000002"/>
    <n v="13.76"/>
    <n v="43.27"/>
    <n v="127.7135"/>
    <n v="98.12"/>
    <n v="19.09"/>
    <n v="7.44"/>
    <n v="131.66"/>
    <n v="158.38999999999999"/>
    <n v="429.37"/>
    <n v="171.37"/>
    <n v="101.64"/>
    <n v="11.17"/>
    <n v="259.64"/>
    <n v="58.099600000000002"/>
    <n v="67.819999999999993"/>
    <n v="415.71"/>
    <n v="37.15"/>
    <n v="9.42"/>
    <n v="488.64"/>
    <n v="397.64"/>
    <n v="129.88999999999999"/>
    <n v="41.26"/>
    <n v="16.62"/>
    <n v="92.2"/>
    <n v="32.380000000000003"/>
    <n v="64.13"/>
    <n v="12.92"/>
    <n v="86.42"/>
    <n v="161.614"/>
  </r>
  <r>
    <x v="987"/>
    <n v="5241.53"/>
    <n v="170.83"/>
    <n v="24.18"/>
    <n v="113.49"/>
    <n v="60.49"/>
    <n v="69.09"/>
    <m/>
    <n v="135.34700000000001"/>
    <n v="4.05"/>
    <n v="196.62"/>
    <n v="406.82"/>
    <n v="94.289000000000001"/>
    <n v="13.5"/>
    <n v="43.46"/>
    <n v="126.5411"/>
    <n v="96.59"/>
    <n v="18.3"/>
    <n v="7.3"/>
    <n v="127.86"/>
    <n v="159.03"/>
    <n v="428.74"/>
    <n v="172.28"/>
    <n v="100.76"/>
    <n v="10.8"/>
    <n v="264.95"/>
    <n v="57.640799999999999"/>
    <n v="67.959999999999994"/>
    <n v="415.66"/>
    <n v="36.409999999999997"/>
    <n v="9.39"/>
    <n v="481.67"/>
    <n v="398.86"/>
    <n v="128.62"/>
    <n v="40.93"/>
    <n v="15.73"/>
    <n v="90.88"/>
    <n v="32.68"/>
    <n v="63"/>
    <n v="12.91"/>
    <n v="86.63"/>
    <n v="163.51949999999999"/>
  </r>
  <r>
    <x v="988"/>
    <n v="5234.18"/>
    <n v="172.63"/>
    <n v="24.51"/>
    <n v="114.65"/>
    <n v="60.4"/>
    <n v="71.2"/>
    <m/>
    <n v="135.15799999999999"/>
    <n v="4.08"/>
    <n v="194.82"/>
    <n v="404.94"/>
    <n v="95.001999999999995"/>
    <n v="13.5"/>
    <n v="42.55"/>
    <n v="126.58329999999999"/>
    <n v="95.71"/>
    <n v="19.079999999999998"/>
    <n v="7.45"/>
    <n v="128.84"/>
    <n v="158.13999999999999"/>
    <n v="422.86"/>
    <n v="170.85"/>
    <n v="100.85"/>
    <n v="10.65"/>
    <n v="261.92"/>
    <n v="58.068800000000003"/>
    <n v="68.25"/>
    <n v="416.03"/>
    <n v="40.549999999999997"/>
    <n v="9.5500000000000007"/>
    <n v="476.04"/>
    <n v="398.03"/>
    <n v="127.13"/>
    <n v="41.05"/>
    <n v="15.86"/>
    <n v="91.15"/>
    <n v="32.729999999999997"/>
    <n v="63.41"/>
    <n v="12.9"/>
    <n v="85.81"/>
    <n v="161.14500000000001"/>
  </r>
  <r>
    <x v="989"/>
    <n v="5218.1899999999996"/>
    <n v="177.67"/>
    <n v="24.89"/>
    <n v="113.79"/>
    <n v="60.54"/>
    <n v="67.89"/>
    <m/>
    <n v="133.149"/>
    <n v="4.0599999999999996"/>
    <n v="195.73"/>
    <n v="406.18"/>
    <n v="92.561000000000007"/>
    <n v="13.96"/>
    <n v="41.97"/>
    <n v="126.83629999999999"/>
    <n v="95.9"/>
    <n v="19.28"/>
    <n v="7.2"/>
    <n v="127.88"/>
    <n v="158.02000000000001"/>
    <n v="421.65"/>
    <n v="169.71"/>
    <n v="101.05"/>
    <n v="10.52"/>
    <n v="262.81"/>
    <n v="59.110599999999998"/>
    <n v="68.22"/>
    <n v="418.46"/>
    <n v="39.630000000000003"/>
    <n v="9.11"/>
    <n v="476.8"/>
    <n v="398.52"/>
    <n v="125.14"/>
    <n v="41.2"/>
    <n v="15.75"/>
    <n v="90.38"/>
    <n v="32.85"/>
    <n v="62.17"/>
    <n v="12.44"/>
    <n v="86.23"/>
    <n v="158.0735"/>
  </r>
  <r>
    <x v="990"/>
    <n v="5203.58"/>
    <n v="179.83"/>
    <n v="24.51"/>
    <n v="114.97"/>
    <n v="61.03"/>
    <n v="68.3"/>
    <n v="131.25"/>
    <n v="131.87299999999999"/>
    <n v="4.1399999999999997"/>
    <n v="199.52"/>
    <n v="415.25"/>
    <n v="90.25"/>
    <n v="14.21"/>
    <n v="42.24"/>
    <n v="128.9871"/>
    <n v="96.84"/>
    <n v="20.010000000000002"/>
    <n v="7.36"/>
    <n v="130.88999999999999"/>
    <n v="160.04"/>
    <n v="421.43"/>
    <n v="173.31"/>
    <n v="100.51"/>
    <n v="10.99"/>
    <n v="260.2"/>
    <n v="58.469200000000001"/>
    <n v="69.17"/>
    <n v="417.32"/>
    <n v="39.130000000000003"/>
    <n v="9.5500000000000007"/>
    <n v="477.95"/>
    <n v="409.14"/>
    <n v="128.86000000000001"/>
    <n v="41.49"/>
    <n v="16.27"/>
    <n v="92.23"/>
    <n v="33.18"/>
    <n v="63.46"/>
    <n v="13.06"/>
    <n v="86.39"/>
    <n v="157.59700000000001"/>
  </r>
  <r>
    <x v="991"/>
    <n v="5248.49"/>
    <n v="175.79"/>
    <n v="23.01"/>
    <n v="116.24"/>
    <n v="61.18"/>
    <n v="69.650000000000006"/>
    <n v="136.75"/>
    <n v="132.541"/>
    <n v="4.1100000000000003"/>
    <n v="200.3"/>
    <n v="417.69"/>
    <n v="90.355999999999995"/>
    <n v="14.87"/>
    <n v="41.38"/>
    <n v="129.6618"/>
    <n v="97.24"/>
    <n v="20.13"/>
    <n v="7.3"/>
    <n v="131.37"/>
    <n v="161.6"/>
    <n v="420.72"/>
    <n v="171.48"/>
    <n v="100.58"/>
    <n v="10.95"/>
    <n v="263.89999999999998"/>
    <n v="58.135399999999997"/>
    <n v="70.05"/>
    <n v="418.01"/>
    <n v="40.47"/>
    <n v="9.99"/>
    <n v="481.57"/>
    <n v="410.74"/>
    <n v="130.22"/>
    <n v="42.01"/>
    <n v="15.94"/>
    <n v="91.62"/>
    <n v="33.54"/>
    <n v="63.74"/>
    <n v="13.28"/>
    <n v="86.41"/>
    <n v="161.19550000000001"/>
  </r>
  <r>
    <x v="992"/>
    <n v="5254.35"/>
    <n v="175.22"/>
    <n v="22.86"/>
    <n v="116.99"/>
    <n v="60.68"/>
    <n v="71.53"/>
    <n v="142.02000000000001"/>
    <n v="135.02600000000001"/>
    <n v="4.08"/>
    <n v="198.94"/>
    <n v="413.51"/>
    <n v="90.363"/>
    <n v="14.69"/>
    <n v="41.31"/>
    <n v="127.5532"/>
    <n v="94.98"/>
    <n v="19.41"/>
    <n v="7.22"/>
    <n v="131.03"/>
    <n v="160.52000000000001"/>
    <n v="424.57"/>
    <n v="170.03"/>
    <n v="100"/>
    <n v="11.09"/>
    <n v="266.43"/>
    <n v="57.54"/>
    <n v="68.400000000000006"/>
    <n v="420.48"/>
    <n v="39.75"/>
    <n v="9.99"/>
    <n v="478.4"/>
    <n v="404.14"/>
    <n v="127.92"/>
    <n v="42.46"/>
    <n v="15.74"/>
    <n v="91.44"/>
    <n v="32.79"/>
    <n v="64.180000000000007"/>
    <n v="13.29"/>
    <n v="86.18"/>
    <n v="159.52449999999999"/>
  </r>
  <r>
    <x v="993"/>
    <n v="5243.77"/>
    <n v="166.63"/>
    <n v="22.72"/>
    <n v="119.28"/>
    <n v="60.15"/>
    <n v="71.150000000000006"/>
    <n v="140"/>
    <n v="133.876"/>
    <n v="3.87"/>
    <n v="198.86"/>
    <n v="410.15"/>
    <n v="89.451999999999998"/>
    <n v="13.93"/>
    <n v="41.47"/>
    <n v="126.27119999999999"/>
    <n v="94.35"/>
    <n v="19.2"/>
    <n v="7.2"/>
    <n v="126.31"/>
    <n v="156.19"/>
    <n v="421.44"/>
    <n v="168.84"/>
    <n v="97.9"/>
    <n v="10.51"/>
    <n v="269.58"/>
    <n v="58.038800000000002"/>
    <n v="65.75"/>
    <n v="409.42"/>
    <n v="37.6"/>
    <n v="9.36"/>
    <n v="479.43"/>
    <n v="404"/>
    <n v="125.58"/>
    <n v="43.09"/>
    <n v="15.26"/>
    <n v="91.82"/>
    <n v="31.99"/>
    <n v="65.09"/>
    <n v="13.28"/>
    <n v="90.63"/>
    <n v="164.5805"/>
  </r>
  <r>
    <x v="994"/>
    <n v="5205.8100000000004"/>
    <n v="168.38"/>
    <n v="22.7"/>
    <n v="119.3"/>
    <n v="59.83"/>
    <n v="73.760000000000005"/>
    <n v="137.34"/>
    <n v="136.321"/>
    <n v="3.88"/>
    <n v="198.3"/>
    <n v="414"/>
    <n v="88.963999999999999"/>
    <n v="14.01"/>
    <n v="41.92"/>
    <n v="126.4061"/>
    <n v="95.43"/>
    <n v="19.21"/>
    <n v="7.54"/>
    <n v="126.57"/>
    <n v="153.02000000000001"/>
    <n v="420.45"/>
    <n v="169.65"/>
    <n v="99.55"/>
    <n v="10.54"/>
    <n v="291.77"/>
    <n v="57.9116"/>
    <n v="66.77"/>
    <n v="408.81"/>
    <n v="37.54"/>
    <n v="9.32"/>
    <n v="477.42"/>
    <n v="406.03"/>
    <n v="126.09"/>
    <n v="43.46"/>
    <n v="15.49"/>
    <n v="91"/>
    <n v="32.17"/>
    <n v="64.599999999999994"/>
    <n v="13.65"/>
    <n v="92.62"/>
    <n v="165.3185"/>
  </r>
  <r>
    <x v="995"/>
    <n v="5211.49"/>
    <n v="171.11"/>
    <n v="22.48"/>
    <n v="119.72"/>
    <n v="59.3"/>
    <n v="70.540000000000006"/>
    <n v="126.06"/>
    <n v="131.75"/>
    <n v="3.9"/>
    <n v="195.65"/>
    <n v="406.25"/>
    <n v="85.905000000000001"/>
    <n v="13.98"/>
    <n v="41.3"/>
    <n v="125.79040000000001"/>
    <n v="95.46"/>
    <n v="18.45"/>
    <n v="7.31"/>
    <n v="126.01"/>
    <n v="151.34"/>
    <n v="417.88"/>
    <n v="168.82"/>
    <n v="98.17"/>
    <n v="10.130000000000001"/>
    <n v="295.95999999999998"/>
    <n v="57.120600000000003"/>
    <n v="63.33"/>
    <n v="404.01"/>
    <n v="39.08"/>
    <n v="9.1199999999999992"/>
    <n v="469.77"/>
    <n v="407.11"/>
    <n v="124.69"/>
    <n v="43.22"/>
    <n v="15.12"/>
    <n v="90.1"/>
    <n v="31.67"/>
    <n v="63.3"/>
    <n v="13.21"/>
    <n v="91.79"/>
    <n v="163.52699999999999"/>
  </r>
  <r>
    <x v="996"/>
    <n v="5147.21"/>
    <n v="164.9"/>
    <n v="22.96"/>
    <n v="121.37"/>
    <n v="59.51"/>
    <n v="75.33"/>
    <n v="122.7"/>
    <n v="133.94300000000001"/>
    <n v="3.8"/>
    <n v="197.45"/>
    <n v="408.07"/>
    <n v="88.007999999999996"/>
    <n v="14.4"/>
    <n v="42.46"/>
    <n v="124.76139999999999"/>
    <n v="96.14"/>
    <n v="18.399999999999999"/>
    <n v="7.4"/>
    <n v="127.58"/>
    <n v="153.86000000000001"/>
    <n v="425.52"/>
    <n v="169.58"/>
    <n v="100.93"/>
    <n v="10.1"/>
    <n v="310.31"/>
    <n v="58.108400000000003"/>
    <n v="64.650000000000006"/>
    <n v="406.67"/>
    <n v="38.409999999999997"/>
    <n v="9.2100000000000009"/>
    <n v="477.15"/>
    <n v="412.54"/>
    <n v="124.74"/>
    <n v="43.95"/>
    <n v="15.17"/>
    <n v="89.48"/>
    <n v="32.020000000000003"/>
    <n v="63"/>
    <n v="13.28"/>
    <n v="92.51"/>
    <n v="165.59350000000001"/>
  </r>
  <r>
    <x v="997"/>
    <n v="5204.34"/>
    <n v="172.98"/>
    <n v="23"/>
    <n v="120.55"/>
    <n v="59.27"/>
    <n v="74.42"/>
    <n v="129.96"/>
    <n v="133.61000000000001"/>
    <n v="3.77"/>
    <n v="198.48"/>
    <n v="410.54"/>
    <n v="87.132999999999996"/>
    <n v="14.77"/>
    <n v="43.8"/>
    <n v="123.2432"/>
    <n v="96.51"/>
    <n v="18.559999999999999"/>
    <n v="7.76"/>
    <n v="129.32"/>
    <n v="154.86000000000001"/>
    <n v="424.59"/>
    <n v="168.45"/>
    <n v="101.65"/>
    <n v="10.44"/>
    <n v="309.07"/>
    <n v="58.630600000000001"/>
    <n v="64.94"/>
    <n v="404.22"/>
    <n v="40.950000000000003"/>
    <n v="8.3699999999999992"/>
    <n v="478.85"/>
    <n v="410.75"/>
    <n v="126.17"/>
    <n v="44.23"/>
    <n v="15.51"/>
    <n v="90.32"/>
    <n v="31.45"/>
    <n v="66.08"/>
    <n v="13.41"/>
    <n v="95.87"/>
    <n v="169.3245"/>
  </r>
  <r>
    <x v="998"/>
    <n v="5202.3900000000003"/>
    <n v="176.88"/>
    <n v="22.81"/>
    <n v="121.18"/>
    <n v="59.72"/>
    <n v="69.53"/>
    <n v="132.16999999999999"/>
    <n v="133.40799999999999"/>
    <n v="3.84"/>
    <n v="197.15"/>
    <n v="410.71"/>
    <n v="85.353999999999999"/>
    <n v="13.99"/>
    <n v="43.1"/>
    <n v="123.74930000000001"/>
    <n v="96.2"/>
    <n v="18.3"/>
    <n v="7.89"/>
    <n v="132"/>
    <n v="155.58000000000001"/>
    <n v="426.28"/>
    <n v="169.67"/>
    <n v="100.27"/>
    <n v="10.63"/>
    <n v="300.73"/>
    <n v="58.539200000000001"/>
    <n v="60.28"/>
    <n v="404.48"/>
    <n v="39.33"/>
    <n v="8.4"/>
    <n v="472.16"/>
    <n v="411.48"/>
    <n v="126.26"/>
    <n v="44.47"/>
    <n v="15.79"/>
    <n v="91.07"/>
    <n v="31.97"/>
    <n v="67.260000000000005"/>
    <n v="13.54"/>
    <n v="97.5"/>
    <n v="173.37100000000001"/>
  </r>
  <r>
    <x v="999"/>
    <n v="5209.91"/>
    <n v="171.76"/>
    <n v="22.42"/>
    <n v="122.2"/>
    <n v="58.92"/>
    <n v="70.760000000000005"/>
    <n v="138.37"/>
    <n v="132.23699999999999"/>
    <n v="3.74"/>
    <n v="195.47"/>
    <n v="400.76"/>
    <n v="87.039000000000001"/>
    <n v="14.94"/>
    <n v="43.38"/>
    <n v="121.7419"/>
    <n v="91.33"/>
    <n v="18.34"/>
    <n v="7.56"/>
    <n v="126.08"/>
    <n v="152.97"/>
    <n v="423.26"/>
    <n v="167.78"/>
    <n v="99.01"/>
    <n v="10.27"/>
    <n v="299.99"/>
    <n v="59.313800000000001"/>
    <n v="63.69"/>
    <n v="397.58"/>
    <n v="40"/>
    <n v="8"/>
    <n v="469.17"/>
    <n v="411.97"/>
    <n v="120.62"/>
    <n v="44.04"/>
    <n v="15.88"/>
    <n v="89.72"/>
    <n v="31.38"/>
    <n v="66.510000000000005"/>
    <n v="13.06"/>
    <n v="97.55"/>
    <n v="173.56549999999999"/>
  </r>
  <r>
    <x v="1000"/>
    <n v="5160.6400000000003"/>
    <n v="174.6"/>
    <n v="22.84"/>
    <n v="121.79"/>
    <n v="59.05"/>
    <n v="72"/>
    <n v="136.57"/>
    <n v="138.24600000000001"/>
    <n v="3.86"/>
    <n v="195.43"/>
    <n v="397.48"/>
    <n v="90.616"/>
    <n v="15.02"/>
    <n v="43.34"/>
    <n v="123.0493"/>
    <n v="90.68"/>
    <n v="19"/>
    <n v="7.64"/>
    <n v="126.87"/>
    <n v="159.35"/>
    <n v="427.93"/>
    <n v="175.04"/>
    <n v="100.45"/>
    <n v="9.57"/>
    <n v="303.57"/>
    <n v="59.813800000000001"/>
    <n v="66.38"/>
    <n v="400.23"/>
    <n v="40.17"/>
    <n v="8.24"/>
    <n v="468.31"/>
    <n v="412.84"/>
    <n v="120.25"/>
    <n v="44.89"/>
    <n v="15.81"/>
    <n v="89.43"/>
    <n v="31.41"/>
    <n v="66.27"/>
    <n v="13.04"/>
    <n v="97.66"/>
    <n v="172.92500000000001"/>
  </r>
  <r>
    <x v="1001"/>
    <n v="5199.0600000000004"/>
    <n v="171.05"/>
    <n v="22.67"/>
    <n v="120.37"/>
    <n v="58.28"/>
    <n v="69.739999999999995"/>
    <n v="134"/>
    <n v="134.40700000000001"/>
    <n v="3.73"/>
    <n v="182.79"/>
    <n v="389.49"/>
    <n v="88.186000000000007"/>
    <n v="14.74"/>
    <n v="43.24"/>
    <n v="122.0034"/>
    <n v="89.39"/>
    <n v="17.97"/>
    <n v="7.33"/>
    <n v="123.47"/>
    <n v="158.56"/>
    <n v="421.9"/>
    <n v="176.55"/>
    <n v="97.29"/>
    <n v="9.1300000000000008"/>
    <n v="300.45"/>
    <n v="59.152000000000001"/>
    <n v="63.75"/>
    <n v="396.55"/>
    <n v="38.14"/>
    <n v="8.0299999999999994"/>
    <n v="465.38"/>
    <n v="397.27"/>
    <n v="119"/>
    <n v="44.3"/>
    <n v="15.22"/>
    <n v="88.85"/>
    <n v="30.42"/>
    <n v="65.989999999999995"/>
    <n v="12.61"/>
    <n v="98"/>
    <n v="170.8715"/>
  </r>
  <r>
    <x v="1002"/>
    <n v="5123.41"/>
    <n v="161.47999999999999"/>
    <n v="21.9"/>
    <n v="119.68"/>
    <n v="58.14"/>
    <n v="68.22"/>
    <n v="131.75"/>
    <n v="131.06899999999999"/>
    <n v="3.53"/>
    <n v="182.89"/>
    <n v="400.88"/>
    <n v="86.001000000000005"/>
    <n v="14.8"/>
    <n v="41.67"/>
    <n v="121.4383"/>
    <n v="86.99"/>
    <n v="17.190000000000001"/>
    <n v="7.12"/>
    <n v="121.17"/>
    <n v="151.97999999999999"/>
    <n v="413.64"/>
    <n v="172.69"/>
    <n v="95.84"/>
    <n v="8.4"/>
    <n v="290.52"/>
    <n v="58.732599999999998"/>
    <n v="61.75"/>
    <n v="397.36"/>
    <n v="36.08"/>
    <n v="7.53"/>
    <n v="459.79"/>
    <n v="393.8"/>
    <n v="115.79"/>
    <n v="45.13"/>
    <n v="15.39"/>
    <n v="88.6"/>
    <n v="30.91"/>
    <n v="66.77"/>
    <n v="12.23"/>
    <n v="97.6"/>
    <n v="170.45"/>
  </r>
  <r>
    <x v="1003"/>
    <n v="5061.82"/>
    <n v="157.11000000000001"/>
    <n v="21.88"/>
    <n v="118.69"/>
    <n v="58.06"/>
    <n v="67.599999999999994"/>
    <n v="130.07"/>
    <n v="132.90600000000001"/>
    <n v="3.56"/>
    <n v="180.8"/>
    <n v="396.86"/>
    <n v="87.415000000000006"/>
    <n v="15.68"/>
    <n v="42.18"/>
    <n v="122.2817"/>
    <n v="85.5"/>
    <n v="17.309999999999999"/>
    <n v="7.2"/>
    <n v="121.88"/>
    <n v="150.30000000000001"/>
    <n v="414.58"/>
    <n v="169.38"/>
    <n v="96.29"/>
    <n v="8.7100000000000009"/>
    <n v="298.08"/>
    <n v="58.846600000000002"/>
    <n v="62.86"/>
    <n v="394.17"/>
    <n v="35.75"/>
    <n v="7.52"/>
    <n v="459.82"/>
    <n v="393.01"/>
    <n v="114.74"/>
    <n v="45.18"/>
    <n v="15.54"/>
    <n v="89.5"/>
    <n v="31.32"/>
    <n v="65.69"/>
    <n v="12.09"/>
    <n v="97.43"/>
    <n v="167.04400000000001"/>
  </r>
  <r>
    <x v="1004"/>
    <n v="5051.41"/>
    <n v="155.44999999999999"/>
    <n v="21.31"/>
    <n v="118.63"/>
    <n v="58.51"/>
    <n v="68.650000000000006"/>
    <n v="134.75"/>
    <n v="128.26300000000001"/>
    <n v="3.57"/>
    <n v="180.08"/>
    <n v="403.91"/>
    <n v="84.034999999999997"/>
    <n v="15.54"/>
    <n v="41.31"/>
    <n v="120.5864"/>
    <n v="85.14"/>
    <n v="17.079999999999998"/>
    <n v="7.16"/>
    <n v="123.19"/>
    <n v="148.80000000000001"/>
    <n v="411.84"/>
    <n v="168"/>
    <n v="94.63"/>
    <n v="8.74"/>
    <n v="293.58"/>
    <n v="58.059199999999997"/>
    <n v="61.56"/>
    <n v="393.1"/>
    <n v="34.76"/>
    <n v="7.28"/>
    <n v="460.16"/>
    <n v="396.88"/>
    <n v="106.49"/>
    <n v="44.86"/>
    <n v="16"/>
    <n v="90.58"/>
    <n v="30.27"/>
    <n v="66.78"/>
    <n v="12.04"/>
    <n v="96.32"/>
    <n v="165.452"/>
  </r>
  <r>
    <x v="1005"/>
    <n v="5022.21"/>
    <n v="149.93"/>
    <n v="21.13"/>
    <n v="118.52"/>
    <n v="58.91"/>
    <n v="65.88"/>
    <n v="137.22"/>
    <n v="125.899"/>
    <n v="3.55"/>
    <n v="181.25"/>
    <n v="403.11"/>
    <n v="84.671000000000006"/>
    <n v="16.45"/>
    <n v="41.31"/>
    <n v="121.0334"/>
    <n v="85.14"/>
    <n v="17.079999999999998"/>
    <n v="7.13"/>
    <n v="120.32"/>
    <n v="148.41"/>
    <n v="404.27"/>
    <n v="167.04"/>
    <n v="93.35"/>
    <n v="8.83"/>
    <n v="289.2"/>
    <n v="58.159399999999998"/>
    <n v="61.5"/>
    <n v="393.48"/>
    <n v="36.21"/>
    <n v="7.37"/>
    <n v="454.7"/>
    <n v="400.6"/>
    <n v="104.69"/>
    <n v="45"/>
    <n v="15.34"/>
    <n v="91.2"/>
    <n v="30.9"/>
    <n v="66.680000000000007"/>
    <n v="12.06"/>
    <n v="95.79"/>
    <n v="168.101"/>
  </r>
  <r>
    <x v="1006"/>
    <n v="5011.12"/>
    <n v="147.05000000000001"/>
    <n v="20.47"/>
    <n v="119.88"/>
    <n v="60.17"/>
    <n v="65.66"/>
    <n v="135.1"/>
    <n v="120.471"/>
    <n v="3.55"/>
    <n v="185.8"/>
    <n v="404"/>
    <n v="76.2"/>
    <n v="16.010000000000002"/>
    <n v="41.93"/>
    <n v="121.31180000000001"/>
    <n v="84.9"/>
    <n v="16.63"/>
    <n v="7.11"/>
    <n v="118.4"/>
    <n v="145.44999999999999"/>
    <n v="399.12"/>
    <n v="165"/>
    <n v="92.62"/>
    <n v="8.6300000000000008"/>
    <n v="275.83"/>
    <n v="57.382199999999997"/>
    <n v="59.67"/>
    <n v="394.28"/>
    <n v="36.67"/>
    <n v="7.09"/>
    <n v="455.39"/>
    <n v="400.32"/>
    <n v="103.49"/>
    <n v="45.14"/>
    <n v="15.13"/>
    <n v="93.77"/>
    <n v="31.08"/>
    <n v="66.97"/>
    <n v="12.14"/>
    <n v="95.52"/>
    <n v="166.7345"/>
  </r>
  <r>
    <x v="1007"/>
    <n v="4967.2299999999996"/>
    <n v="142.05000000000001"/>
    <n v="20.97"/>
    <n v="120.56"/>
    <n v="60.55"/>
    <n v="66.72"/>
    <n v="136.69"/>
    <n v="122.446"/>
    <n v="3.59"/>
    <n v="189.41"/>
    <n v="417.35"/>
    <n v="79.518000000000001"/>
    <n v="16.18"/>
    <n v="43.56"/>
    <n v="121.5479"/>
    <n v="86.04"/>
    <n v="17.190000000000001"/>
    <n v="7.25"/>
    <n v="122.09"/>
    <n v="147.21"/>
    <n v="400.96"/>
    <n v="165.84"/>
    <n v="94.47"/>
    <n v="8.7899999999999991"/>
    <n v="272.24"/>
    <n v="57.685000000000002"/>
    <n v="59.61"/>
    <n v="399.92"/>
    <n v="37.93"/>
    <n v="7.49"/>
    <n v="456.75"/>
    <n v="399.61"/>
    <n v="104.08"/>
    <n v="44.04"/>
    <n v="15.1"/>
    <n v="94.06"/>
    <n v="30.41"/>
    <n v="67.2"/>
    <n v="12.88"/>
    <n v="95.5"/>
    <n v="168.60050000000001"/>
  </r>
  <r>
    <x v="1008"/>
    <n v="5010.6000000000004"/>
    <n v="144.68"/>
    <n v="21.64"/>
    <n v="121.03"/>
    <n v="60.64"/>
    <n v="68.45"/>
    <n v="147.83000000000001"/>
    <n v="124.919"/>
    <n v="3.68"/>
    <n v="192.14"/>
    <n v="424"/>
    <n v="82.423000000000002"/>
    <n v="17.399999999999999"/>
    <n v="44.17"/>
    <n v="121.98650000000001"/>
    <n v="87.11"/>
    <n v="17.62"/>
    <n v="7.58"/>
    <n v="124.31"/>
    <n v="151.16999999999999"/>
    <n v="407.57"/>
    <n v="166.9"/>
    <n v="97.97"/>
    <n v="9.0399999999999991"/>
    <n v="303.31"/>
    <n v="58.3"/>
    <n v="61.19"/>
    <n v="404.91"/>
    <n v="37.9"/>
    <n v="7.97"/>
    <n v="462.82"/>
    <n v="397.21"/>
    <n v="104.83"/>
    <n v="43.91"/>
    <n v="14.73"/>
    <n v="97.66"/>
    <n v="30.59"/>
    <n v="66.64"/>
    <n v="12.94"/>
    <n v="95.66"/>
    <n v="169.97200000000001"/>
  </r>
  <r>
    <x v="1009"/>
    <n v="5070.55"/>
    <n v="162.13"/>
    <n v="21.59"/>
    <n v="121.05"/>
    <n v="61.55"/>
    <n v="70.459999999999994"/>
    <n v="146.18"/>
    <n v="125.682"/>
    <n v="3.69"/>
    <n v="193.08"/>
    <n v="423.04"/>
    <n v="79.677000000000007"/>
    <n v="17.59"/>
    <n v="43.39"/>
    <n v="121.4383"/>
    <n v="86.77"/>
    <n v="17.309999999999999"/>
    <n v="7.6"/>
    <n v="123.78"/>
    <n v="154.99"/>
    <n v="409.06"/>
    <n v="169.02"/>
    <n v="96.77"/>
    <n v="8.84"/>
    <n v="281.23"/>
    <n v="58.535200000000003"/>
    <n v="60.41"/>
    <n v="400.76"/>
    <n v="36.409999999999997"/>
    <n v="8.1999999999999993"/>
    <n v="462.5"/>
    <n v="394.62"/>
    <n v="103.18"/>
    <n v="43.86"/>
    <n v="15.12"/>
    <n v="99.02"/>
    <n v="29.93"/>
    <n v="68.14"/>
    <n v="12.95"/>
    <n v="95.89"/>
    <n v="168.9545"/>
  </r>
  <r>
    <x v="1010"/>
    <n v="5071.63"/>
    <n v="170.18"/>
    <n v="21.71"/>
    <n v="121.33"/>
    <n v="61.74"/>
    <n v="72.48"/>
    <n v="148.31"/>
    <n v="129.44200000000001"/>
    <n v="3.65"/>
    <n v="193.37"/>
    <n v="420.05"/>
    <n v="82.632000000000005"/>
    <n v="17.89"/>
    <n v="42.73"/>
    <n v="121.607"/>
    <n v="87.02"/>
    <n v="17.12"/>
    <n v="7.59"/>
    <n v="123.36"/>
    <n v="152.5"/>
    <n v="399.04"/>
    <n v="169.89"/>
    <n v="94.87"/>
    <n v="8.52"/>
    <n v="289.02"/>
    <n v="62.239400000000003"/>
    <n v="62.59"/>
    <n v="397.7"/>
    <n v="36.86"/>
    <n v="8.18"/>
    <n v="462.11"/>
    <n v="394.06"/>
    <n v="103.35"/>
    <n v="44.11"/>
    <n v="14.68"/>
    <n v="96.09"/>
    <n v="29.29"/>
    <n v="67.78"/>
    <n v="13.04"/>
    <n v="96.2"/>
    <n v="166.65"/>
  </r>
  <r>
    <x v="1011"/>
    <n v="5048.42"/>
    <n v="168.29"/>
    <n v="22.52"/>
    <n v="117.96"/>
    <n v="61.74"/>
    <n v="72.7"/>
    <n v="153.07"/>
    <n v="134.40700000000001"/>
    <n v="3.77"/>
    <n v="193.49"/>
    <n v="427.57"/>
    <n v="87.734999999999999"/>
    <n v="17.559999999999999"/>
    <n v="43.04"/>
    <n v="122.2227"/>
    <n v="87.33"/>
    <n v="17.88"/>
    <n v="7.87"/>
    <n v="122.49"/>
    <n v="158.13"/>
    <n v="406.32"/>
    <n v="169.3"/>
    <n v="95.54"/>
    <n v="9.0399999999999991"/>
    <n v="289.58999999999997"/>
    <n v="63.739400000000003"/>
    <n v="69.16"/>
    <n v="397.48"/>
    <n v="36.32"/>
    <n v="8.9700000000000006"/>
    <n v="462.42"/>
    <n v="393.33"/>
    <n v="104.06"/>
    <n v="44.26"/>
    <n v="14.89"/>
    <n v="95.02"/>
    <n v="29.61"/>
    <n v="68.239999999999995"/>
    <n v="12.79"/>
    <n v="96.76"/>
    <n v="170"/>
  </r>
  <r>
    <x v="1012"/>
    <n v="5099.96"/>
    <n v="194.05"/>
    <n v="22.83"/>
    <n v="119.64"/>
    <n v="62.04"/>
    <n v="77.959999999999994"/>
    <n v="159.01"/>
    <n v="133.86199999999999"/>
    <n v="3.8"/>
    <n v="193.28"/>
    <n v="430.81"/>
    <n v="87.757000000000005"/>
    <n v="17.399999999999999"/>
    <n v="43.56"/>
    <n v="123.0155"/>
    <n v="87.94"/>
    <n v="17.34"/>
    <n v="7.0449999999999999"/>
    <n v="120.62"/>
    <n v="157.44"/>
    <n v="402.25"/>
    <n v="173.5"/>
    <n v="95.28"/>
    <n v="9.3800000000000008"/>
    <n v="286.24"/>
    <n v="64.189400000000006"/>
    <n v="70.59"/>
    <n v="396.2"/>
    <n v="35.869999999999997"/>
    <n v="8.92"/>
    <n v="457.1"/>
    <n v="400.96"/>
    <n v="105.01"/>
    <n v="44.16"/>
    <n v="15.23"/>
    <n v="95.6"/>
    <n v="30.25"/>
    <n v="69.010000000000005"/>
    <n v="12.75"/>
    <n v="96.49"/>
    <n v="168.96950000000001"/>
  </r>
  <r>
    <x v="1013"/>
    <n v="5116.17"/>
    <n v="183.28"/>
    <n v="21.97"/>
    <n v="118.27"/>
    <n v="61.77"/>
    <n v="75.84"/>
    <n v="153.71"/>
    <n v="130.02699999999999"/>
    <n v="3.76"/>
    <n v="191.74"/>
    <n v="426.71"/>
    <n v="86.402000000000001"/>
    <n v="17.37"/>
    <n v="43.15"/>
    <n v="121.0587"/>
    <n v="86.89"/>
    <n v="16.489999999999998"/>
    <n v="6.78"/>
    <n v="116.61"/>
    <n v="155.19999999999999"/>
    <n v="389.33"/>
    <n v="170.33"/>
    <n v="93.07"/>
    <n v="8.9"/>
    <n v="280.44"/>
    <n v="63.192"/>
    <n v="71.94"/>
    <n v="392.81"/>
    <n v="33.57"/>
    <n v="8.5500000000000007"/>
    <n v="451.2"/>
    <n v="391.41"/>
    <n v="102.05"/>
    <n v="43.3"/>
    <n v="15.05"/>
    <n v="94.94"/>
    <n v="29.89"/>
    <n v="67.83"/>
    <n v="12.15"/>
    <n v="94.67"/>
    <n v="168.61"/>
  </r>
  <r>
    <x v="1014"/>
    <n v="5035.6899999999996"/>
    <n v="179.99"/>
    <n v="22.12"/>
    <n v="116.03"/>
    <n v="61.93"/>
    <n v="76.86"/>
    <n v="151.66999999999999"/>
    <n v="124.286"/>
    <n v="3.85"/>
    <n v="191.86"/>
    <n v="426.95"/>
    <n v="83.040999999999997"/>
    <n v="17.36"/>
    <n v="42.81"/>
    <n v="120.77200000000001"/>
    <n v="86.27"/>
    <n v="16.649999999999999"/>
    <n v="6.92"/>
    <n v="117.49"/>
    <n v="156.13999999999999"/>
    <n v="394.94"/>
    <n v="169.3"/>
    <n v="95.12"/>
    <n v="9.2100000000000009"/>
    <n v="284.54000000000002"/>
    <n v="62.773200000000003"/>
    <n v="67.45"/>
    <n v="402.14"/>
    <n v="32.39"/>
    <n v="8.75"/>
    <n v="442.07"/>
    <n v="387.5"/>
    <n v="101.88"/>
    <n v="43.69"/>
    <n v="15.2"/>
    <n v="96.05"/>
    <n v="29.98"/>
    <n v="67.5"/>
    <n v="12.2"/>
    <n v="95.71"/>
    <n v="164.965"/>
  </r>
  <r>
    <x v="1015"/>
    <n v="5018.3900000000003"/>
    <n v="180.01"/>
    <n v="22.55"/>
    <n v="116.24"/>
    <n v="61.99"/>
    <n v="79.87"/>
    <n v="153.83000000000001"/>
    <n v="123.857"/>
    <n v="3.95"/>
    <n v="191.66"/>
    <n v="432.57"/>
    <n v="85.816999999999993"/>
    <n v="18.09"/>
    <n v="42.47"/>
    <n v="122.2396"/>
    <n v="86.79"/>
    <n v="17.61"/>
    <n v="6.99"/>
    <n v="118.99"/>
    <n v="157.77000000000001"/>
    <n v="397.84"/>
    <n v="173.03"/>
    <n v="97.13"/>
    <n v="9.83"/>
    <n v="294.17"/>
    <n v="62.839799999999997"/>
    <n v="68.2"/>
    <n v="400.16"/>
    <n v="33.799999999999997"/>
    <n v="9"/>
    <n v="441.1"/>
    <n v="395.96"/>
    <n v="104.53"/>
    <n v="43.55"/>
    <n v="15.02"/>
    <n v="97.31"/>
    <n v="29.89"/>
    <n v="68.28"/>
    <n v="12.49"/>
    <n v="95.33"/>
    <n v="163.96950000000001"/>
  </r>
  <r>
    <x v="1016"/>
    <n v="5064.2"/>
    <n v="181.19"/>
    <n v="23.33"/>
    <n v="116"/>
    <n v="62.17"/>
    <n v="81.489999999999995"/>
    <n v="166.26"/>
    <n v="127.81100000000001"/>
    <n v="4"/>
    <n v="190.51"/>
    <n v="438.18"/>
    <n v="88.789000000000001"/>
    <n v="18.02"/>
    <n v="43.2"/>
    <n v="124.91330000000001"/>
    <n v="86.61"/>
    <n v="17.95"/>
    <n v="6.96"/>
    <n v="117.99"/>
    <n v="159.32"/>
    <n v="406.66"/>
    <n v="183.38"/>
    <n v="95.01"/>
    <n v="10.07"/>
    <n v="296.07"/>
    <n v="63.107599999999998"/>
    <n v="72.17"/>
    <n v="401.08"/>
    <n v="35.4"/>
    <n v="8.94"/>
    <n v="443.58"/>
    <n v="400.96"/>
    <n v="105.89"/>
    <n v="43.52"/>
    <n v="14.72"/>
    <n v="97.4"/>
    <n v="29.81"/>
    <n v="68.94"/>
    <n v="12.43"/>
    <n v="98.32"/>
    <n v="161.191"/>
  </r>
  <r>
    <x v="1017"/>
    <n v="5127.79"/>
    <n v="184.76"/>
    <n v="25.21"/>
    <n v="116.75"/>
    <n v="62.35"/>
    <n v="83.24"/>
    <n v="169.14"/>
    <n v="131.03100000000001"/>
    <n v="4.0599999999999996"/>
    <n v="192"/>
    <n v="443.67"/>
    <n v="92.14"/>
    <n v="18.97"/>
    <n v="45.68"/>
    <n v="125.7398"/>
    <n v="86.32"/>
    <n v="17.78"/>
    <n v="7.16"/>
    <n v="121.21"/>
    <n v="163.68"/>
    <n v="413.54"/>
    <n v="181.71"/>
    <n v="98.25"/>
    <n v="10.33"/>
    <n v="299.48"/>
    <n v="63.981999999999999"/>
    <n v="74.31"/>
    <n v="402.5"/>
    <n v="36.01"/>
    <n v="9.2799999999999994"/>
    <n v="449.37"/>
    <n v="401.84"/>
    <n v="104.67"/>
    <n v="43.95"/>
    <n v="14.99"/>
    <n v="97.45"/>
    <n v="30.02"/>
    <n v="69.819999999999993"/>
    <n v="12.5"/>
    <n v="98.51"/>
    <n v="161.3365"/>
  </r>
  <r>
    <x v="1018"/>
    <n v="5180.74"/>
    <n v="177.81"/>
    <n v="21.4"/>
    <n v="116.17"/>
    <n v="62.62"/>
    <n v="81.739999999999995"/>
    <n v="167.36"/>
    <n v="130.31100000000001"/>
    <n v="3.97"/>
    <n v="191.75"/>
    <n v="443.8"/>
    <n v="90.554000000000002"/>
    <n v="19.77"/>
    <n v="46.53"/>
    <n v="119.4646"/>
    <n v="86.51"/>
    <n v="17.989999999999998"/>
    <n v="7.06"/>
    <n v="121.5"/>
    <n v="159.09"/>
    <n v="409.34"/>
    <n v="182.4"/>
    <n v="99.54"/>
    <n v="10.25"/>
    <n v="298.05"/>
    <n v="63.873600000000003"/>
    <n v="74.239999999999995"/>
    <n v="410.24"/>
    <n v="35.93"/>
    <n v="8.6300000000000008"/>
    <n v="453.06"/>
    <n v="405.57"/>
    <n v="107.76"/>
    <n v="43.76"/>
    <n v="15.14"/>
    <n v="97.53"/>
    <n v="30.32"/>
    <n v="70.040000000000006"/>
    <n v="12.17"/>
    <n v="98.8"/>
    <n v="158.05000000000001"/>
  </r>
  <r>
    <x v="1019"/>
    <n v="5187.7"/>
    <n v="174.72"/>
    <n v="21.56"/>
    <n v="116.15"/>
    <n v="62.85"/>
    <n v="89.2"/>
    <n v="164"/>
    <n v="132.53700000000001"/>
    <n v="4.0999999999999996"/>
    <n v="195.65"/>
    <n v="446.95"/>
    <n v="90.412000000000006"/>
    <n v="20.74"/>
    <n v="46.12"/>
    <n v="116.82470000000001"/>
    <n v="86.5"/>
    <n v="17.850000000000001"/>
    <n v="7.05"/>
    <n v="119.8"/>
    <n v="157.78"/>
    <n v="410.54"/>
    <n v="182.74"/>
    <n v="99.67"/>
    <n v="10.27"/>
    <n v="298.64999999999998"/>
    <n v="63.664999999999999"/>
    <n v="74.16"/>
    <n v="418.82"/>
    <n v="35.380000000000003"/>
    <n v="8.7799999999999994"/>
    <n v="454.77"/>
    <n v="405.42"/>
    <n v="105.88"/>
    <n v="43.65"/>
    <n v="14.72"/>
    <n v="98.25"/>
    <n v="30.22"/>
    <n v="69.02"/>
    <n v="12.15"/>
    <n v="98.27"/>
    <n v="154.70400000000001"/>
  </r>
  <r>
    <x v="1020"/>
    <n v="5187.67"/>
    <n v="171.97"/>
    <n v="21.14"/>
    <n v="118.44"/>
    <n v="62.88"/>
    <n v="93.17"/>
    <n v="166.4"/>
    <n v="130.56700000000001"/>
    <n v="4.26"/>
    <n v="197.5"/>
    <n v="455.56"/>
    <n v="88.747"/>
    <n v="22.18"/>
    <n v="46.24"/>
    <n v="117.90430000000001"/>
    <n v="87.44"/>
    <n v="17.3"/>
    <n v="7.06"/>
    <n v="123.03"/>
    <n v="155.87"/>
    <n v="412.32"/>
    <n v="184.57"/>
    <n v="102.22"/>
    <n v="10.220000000000001"/>
    <n v="298.66000000000003"/>
    <n v="64.659400000000005"/>
    <n v="75.38"/>
    <n v="418.99"/>
    <n v="35.58"/>
    <n v="9.1999999999999993"/>
    <n v="455.49"/>
    <n v="409"/>
    <n v="108.15"/>
    <n v="44.33"/>
    <n v="15.65"/>
    <n v="99.46"/>
    <n v="30.28"/>
    <n v="70"/>
    <n v="12.13"/>
    <n v="98.2"/>
    <n v="152.7645"/>
  </r>
  <r>
    <x v="1021"/>
    <n v="5214.08"/>
    <n v="168.47"/>
    <n v="20.6"/>
    <n v="117.96"/>
    <n v="63.26"/>
    <n v="93.42"/>
    <n v="167.27"/>
    <n v="133.28"/>
    <n v="4.1100000000000003"/>
    <n v="198.77"/>
    <n v="454.73"/>
    <n v="89.878"/>
    <n v="21.64"/>
    <n v="45.35"/>
    <n v="117.4404"/>
    <n v="90.22"/>
    <n v="16.23"/>
    <n v="6.94"/>
    <n v="124.04"/>
    <n v="157.15"/>
    <n v="414.74"/>
    <n v="183.05"/>
    <n v="103.13"/>
    <n v="9.99"/>
    <n v="294.60000000000002"/>
    <n v="64.784599999999998"/>
    <n v="79.069999999999993"/>
    <n v="422.78"/>
    <n v="34.58"/>
    <n v="8.7100000000000009"/>
    <n v="456.98"/>
    <n v="407.89"/>
    <n v="107.49"/>
    <n v="44.68"/>
    <n v="15.94"/>
    <n v="99.66"/>
    <n v="30.12"/>
    <n v="69.8"/>
    <n v="11.99"/>
    <n v="100"/>
    <n v="153.78649999999999"/>
  </r>
  <r>
    <x v="1022"/>
    <n v="5222.68"/>
    <n v="171.89"/>
    <n v="20.94"/>
    <n v="117.91"/>
    <n v="63.58"/>
    <n v="90.17"/>
    <n v="161.53"/>
    <n v="133.751"/>
    <n v="4.16"/>
    <n v="198.73"/>
    <n v="453.56"/>
    <n v="90.399000000000001"/>
    <n v="21.95"/>
    <n v="45"/>
    <n v="116.6644"/>
    <n v="88.13"/>
    <n v="16.89"/>
    <n v="7.11"/>
    <n v="122.13"/>
    <n v="159.79"/>
    <n v="413.72"/>
    <n v="186.28"/>
    <n v="100.24"/>
    <n v="10.9"/>
    <n v="289.70999999999998"/>
    <n v="63.908000000000001"/>
    <n v="76.39"/>
    <n v="429.93"/>
    <n v="36"/>
    <n v="8.77"/>
    <n v="457.76"/>
    <n v="407.99"/>
    <n v="107.68"/>
    <n v="44.2"/>
    <n v="16.22"/>
    <n v="99.29"/>
    <n v="30.09"/>
    <n v="69.84"/>
    <n v="12.33"/>
    <n v="99.39"/>
    <n v="152.60149999999999"/>
  </r>
  <r>
    <x v="1023"/>
    <n v="5221.42"/>
    <n v="177.55"/>
    <n v="21.44"/>
    <n v="117.67"/>
    <n v="63.1"/>
    <n v="91.47"/>
    <n v="165.63"/>
    <n v="138.00299999999999"/>
    <n v="4.5599999999999996"/>
    <n v="201.51"/>
    <n v="458.47"/>
    <n v="91.355999999999995"/>
    <n v="22.83"/>
    <n v="46.55"/>
    <n v="116.28489999999999"/>
    <n v="88.72"/>
    <n v="18.02"/>
    <n v="7.47"/>
    <n v="125.97"/>
    <n v="160.94999999999999"/>
    <n v="416.56"/>
    <n v="187.43"/>
    <n v="102.44"/>
    <n v="11.19"/>
    <n v="290.12"/>
    <n v="63.5334"/>
    <n v="78.510000000000005"/>
    <n v="428.59"/>
    <n v="35.07"/>
    <n v="9.2200000000000006"/>
    <n v="454.2"/>
    <n v="412.78"/>
    <n v="108.28"/>
    <n v="44.57"/>
    <n v="16.489999999999998"/>
    <n v="99.84"/>
    <n v="29.97"/>
    <n v="69.69"/>
    <n v="12.44"/>
    <n v="102.24"/>
    <n v="152.31299999999999"/>
  </r>
  <r>
    <x v="1024"/>
    <n v="5246.68"/>
    <n v="173.99"/>
    <n v="21.67"/>
    <n v="118.58"/>
    <n v="63.13"/>
    <n v="96.91"/>
    <n v="167.87"/>
    <n v="143.61699999999999"/>
    <n v="4.34"/>
    <n v="202.11"/>
    <n v="466.09"/>
    <n v="94.63"/>
    <n v="22.65"/>
    <n v="47.61"/>
    <n v="116.1499"/>
    <n v="92.26"/>
    <n v="18.52"/>
    <n v="7.27"/>
    <n v="131.31"/>
    <n v="164.37"/>
    <n v="423.08"/>
    <n v="189.72"/>
    <n v="107.67"/>
    <n v="10.199999999999999"/>
    <n v="303.04000000000002"/>
    <n v="63.366"/>
    <n v="78.63"/>
    <n v="437.49"/>
    <n v="37.67"/>
    <n v="9"/>
    <n v="458"/>
    <n v="414.02"/>
    <n v="109.99"/>
    <n v="45.13"/>
    <n v="16.66"/>
    <n v="100.57"/>
    <n v="30.06"/>
    <n v="70.33"/>
    <n v="12.31"/>
    <n v="105.08"/>
    <n v="154.3535"/>
  </r>
  <r>
    <x v="1025"/>
    <n v="5308.15"/>
    <n v="174.84"/>
    <n v="21.65"/>
    <n v="117.87"/>
    <n v="63.32"/>
    <n v="93.14"/>
    <n v="166.4"/>
    <n v="141.21299999999999"/>
    <n v="4.24"/>
    <n v="202.47"/>
    <n v="464.52"/>
    <n v="94.358999999999995"/>
    <n v="22.15"/>
    <n v="47.47"/>
    <n v="116.1837"/>
    <n v="92.05"/>
    <n v="17.899999999999999"/>
    <n v="7.12"/>
    <n v="127.88"/>
    <n v="165.04"/>
    <n v="420.99"/>
    <n v="189.84"/>
    <n v="104.15"/>
    <n v="10.130000000000001"/>
    <n v="298.12"/>
    <n v="62.9176"/>
    <n v="77.319999999999993"/>
    <n v="440.64"/>
    <n v="37.15"/>
    <n v="8.7100000000000009"/>
    <n v="458.87"/>
    <n v="394.43"/>
    <n v="110.79"/>
    <n v="44.97"/>
    <n v="16.399999999999999"/>
    <n v="100.66"/>
    <n v="29.84"/>
    <n v="71.91"/>
    <n v="12.38"/>
    <n v="104.7"/>
    <n v="156.875"/>
  </r>
  <r>
    <x v="1026"/>
    <n v="5297.1"/>
    <n v="177.46"/>
    <n v="21.76"/>
    <n v="119.64"/>
    <n v="63.03"/>
    <n v="94.08"/>
    <n v="162.62"/>
    <n v="139.529"/>
    <n v="4.25"/>
    <n v="204.79"/>
    <n v="467.72"/>
    <n v="92.478999999999999"/>
    <n v="22.52"/>
    <n v="47.49"/>
    <n v="115.0788"/>
    <n v="91.27"/>
    <n v="20.09"/>
    <n v="7.28"/>
    <n v="125.67"/>
    <n v="161.86000000000001"/>
    <n v="420.21"/>
    <n v="189.87"/>
    <n v="104.64"/>
    <n v="10.5"/>
    <n v="302.82"/>
    <n v="64.268600000000006"/>
    <n v="77.28"/>
    <n v="445.21"/>
    <n v="38.28"/>
    <n v="8.7799999999999994"/>
    <n v="460.27"/>
    <n v="397.02"/>
    <n v="111.5"/>
    <n v="45.69"/>
    <n v="16.489999999999998"/>
    <n v="99.83"/>
    <n v="29.78"/>
    <n v="73.61"/>
    <n v="12.28"/>
    <n v="105.35"/>
    <n v="155.54349999999999"/>
  </r>
  <r>
    <x v="1027"/>
    <n v="5303.27"/>
    <n v="174.95"/>
    <n v="21.62"/>
    <n v="118.67"/>
    <n v="62.57"/>
    <n v="91.51"/>
    <n v="160.94999999999999"/>
    <n v="141.40299999999999"/>
    <n v="4.4000000000000004"/>
    <n v="195.58"/>
    <n v="462.94"/>
    <n v="94.78"/>
    <n v="22"/>
    <n v="48.58"/>
    <n v="115.45829999999999"/>
    <n v="90.19"/>
    <n v="20.84"/>
    <n v="7.19"/>
    <n v="125.67"/>
    <n v="164.78"/>
    <n v="425.34"/>
    <n v="191.04"/>
    <n v="104.88"/>
    <n v="10.28"/>
    <n v="308.20999999999998"/>
    <n v="63.527799999999999"/>
    <n v="80.47"/>
    <n v="445.87"/>
    <n v="39.97"/>
    <n v="8.8800000000000008"/>
    <n v="459.66"/>
    <n v="391.48"/>
    <n v="112.05"/>
    <n v="45.89"/>
    <n v="16.920000000000002"/>
    <n v="99.59"/>
    <n v="29.06"/>
    <n v="73.39"/>
    <n v="12.15"/>
    <n v="107.6"/>
    <n v="153.74799999999999"/>
  </r>
  <r>
    <x v="1028"/>
    <n v="5308.13"/>
    <n v="186.6"/>
    <n v="21.24"/>
    <n v="117.85"/>
    <n v="62.91"/>
    <n v="94.24"/>
    <n v="163.93"/>
    <n v="139.91999999999999"/>
    <n v="4.46"/>
    <n v="199.52"/>
    <n v="470.41"/>
    <n v="95.385999999999996"/>
    <n v="23.28"/>
    <n v="49.01"/>
    <n v="117.0608"/>
    <n v="90.42"/>
    <n v="20.96"/>
    <n v="7.08"/>
    <n v="127.71"/>
    <n v="162.71"/>
    <n v="429.04"/>
    <n v="192.35"/>
    <n v="106.49"/>
    <n v="10.050000000000001"/>
    <n v="304.93"/>
    <n v="63.456000000000003"/>
    <n v="78.22"/>
    <n v="442"/>
    <n v="39.47"/>
    <n v="8.48"/>
    <n v="459.1"/>
    <n v="386.74"/>
    <n v="110.6"/>
    <n v="45.82"/>
    <n v="16.53"/>
    <n v="100.23"/>
    <n v="29.13"/>
    <n v="73.48"/>
    <n v="12.15"/>
    <n v="107.53"/>
    <n v="151.39949999999999"/>
  </r>
  <r>
    <x v="1029"/>
    <n v="5321.41"/>
    <n v="180.11"/>
    <n v="21.17"/>
    <n v="115.48"/>
    <n v="63"/>
    <n v="94.27"/>
    <n v="163.85"/>
    <n v="139.22399999999999"/>
    <n v="4.34"/>
    <n v="198.31"/>
    <n v="462.38"/>
    <n v="94.95"/>
    <n v="22.22"/>
    <n v="46.2"/>
    <n v="116.28489999999999"/>
    <n v="89.61"/>
    <n v="19.66"/>
    <n v="7.02"/>
    <n v="126.68"/>
    <n v="163.34"/>
    <n v="430.52"/>
    <n v="190.9"/>
    <n v="105.77"/>
    <n v="10.7"/>
    <n v="298.76"/>
    <n v="63.067599999999999"/>
    <n v="78.739999999999995"/>
    <n v="447.53"/>
    <n v="39.71"/>
    <n v="8.6"/>
    <n v="456.52"/>
    <n v="386.01"/>
    <n v="109.22"/>
    <n v="44.99"/>
    <n v="16.14"/>
    <n v="101.07"/>
    <n v="29.03"/>
    <n v="72.22"/>
    <n v="12.03"/>
    <n v="106.97"/>
    <n v="156.78649999999999"/>
  </r>
  <r>
    <x v="1030"/>
    <n v="5307.01"/>
    <n v="173.74"/>
    <n v="20.72"/>
    <n v="113.51"/>
    <n v="62.09"/>
    <n v="96.13"/>
    <n v="161.66999999999999"/>
    <n v="139.32900000000001"/>
    <n v="4.22"/>
    <n v="196.92"/>
    <n v="458.15"/>
    <n v="103.79900000000001"/>
    <n v="20.96"/>
    <n v="45.27"/>
    <n v="116.8331"/>
    <n v="87.65"/>
    <n v="19.239999999999998"/>
    <n v="6.83"/>
    <n v="123.11"/>
    <n v="154.58000000000001"/>
    <n v="427"/>
    <n v="186.88"/>
    <n v="103.98"/>
    <n v="9.9499999999999993"/>
    <n v="300.51"/>
    <n v="62.765599999999999"/>
    <n v="77.599999999999994"/>
    <n v="450.8"/>
    <n v="38.270000000000003"/>
    <n v="8.32"/>
    <n v="451.21"/>
    <n v="379.24"/>
    <n v="105.64"/>
    <n v="44.07"/>
    <n v="15.92"/>
    <n v="99.65"/>
    <n v="28.6"/>
    <n v="71.42"/>
    <n v="12.11"/>
    <n v="105.74"/>
    <n v="154.59299999999999"/>
  </r>
  <r>
    <x v="1031"/>
    <n v="5267.84"/>
    <n v="179.24"/>
    <n v="21.01"/>
    <n v="113.42"/>
    <n v="62"/>
    <n v="102.1"/>
    <n v="177.43"/>
    <n v="140.78399999999999"/>
    <n v="4.21"/>
    <n v="200.71"/>
    <n v="461.18"/>
    <n v="106.46899999999999"/>
    <n v="20.56"/>
    <n v="44.32"/>
    <n v="118.5031"/>
    <n v="87.5"/>
    <n v="20.51"/>
    <n v="6.92"/>
    <n v="123.64"/>
    <n v="156.16"/>
    <n v="430.16"/>
    <n v="189.98"/>
    <n v="106.43"/>
    <n v="10.44"/>
    <n v="308.16000000000003"/>
    <n v="63.032600000000002"/>
    <n v="82.93"/>
    <n v="456.95"/>
    <n v="39.46"/>
    <n v="8.43"/>
    <n v="451.18"/>
    <n v="374.96"/>
    <n v="104.75"/>
    <n v="44.12"/>
    <n v="15.87"/>
    <n v="99.93"/>
    <n v="29.04"/>
    <n v="71.849999999999994"/>
    <n v="12.16"/>
    <n v="107.49"/>
    <n v="154.084"/>
  </r>
  <r>
    <x v="1032"/>
    <n v="5304.72"/>
    <n v="176.75"/>
    <n v="21.05"/>
    <n v="114.86"/>
    <n v="61.82"/>
    <n v="106.2"/>
    <n v="178.09"/>
    <n v="141.245"/>
    <n v="4.3899999999999997"/>
    <n v="199.5"/>
    <n v="459.81"/>
    <n v="113.901"/>
    <n v="20.420000000000002"/>
    <n v="45.95"/>
    <n v="115.9812"/>
    <n v="86.76"/>
    <n v="20.47"/>
    <n v="6.89"/>
    <n v="121.21"/>
    <n v="150.74"/>
    <n v="430.32"/>
    <n v="189.99"/>
    <n v="105.44"/>
    <n v="10.42"/>
    <n v="310.29000000000002"/>
    <n v="63.076799999999999"/>
    <n v="82.4"/>
    <n v="446.88"/>
    <n v="38.979999999999997"/>
    <n v="8.2799999999999994"/>
    <n v="445.08"/>
    <n v="369.27"/>
    <n v="105"/>
    <n v="44.57"/>
    <n v="16.57"/>
    <n v="100.05"/>
    <n v="29.75"/>
    <n v="70.86"/>
    <n v="11.68"/>
    <n v="108.61"/>
    <n v="154.47450000000001"/>
  </r>
  <r>
    <x v="1033"/>
    <n v="5306.04"/>
    <n v="176.19"/>
    <n v="20.94"/>
    <n v="113.63"/>
    <n v="61.7"/>
    <n v="103.62"/>
    <n v="177.32"/>
    <n v="139.06700000000001"/>
    <n v="4.18"/>
    <n v="198.11"/>
    <n v="457.17"/>
    <n v="114.825"/>
    <n v="20.18"/>
    <n v="46.65"/>
    <n v="113.122"/>
    <n v="86.08"/>
    <n v="21.085000000000001"/>
    <n v="6.85"/>
    <n v="116.13"/>
    <n v="148.19"/>
    <n v="429.17"/>
    <n v="190.29"/>
    <n v="103.2"/>
    <n v="10.220000000000001"/>
    <n v="307.52"/>
    <n v="61.457000000000001"/>
    <n v="88.16"/>
    <n v="441.13"/>
    <n v="38.32"/>
    <n v="8.14"/>
    <n v="442.47"/>
    <n v="364.98"/>
    <n v="105"/>
    <n v="44.16"/>
    <n v="15.88"/>
    <n v="99.6"/>
    <n v="29.55"/>
    <n v="69.53"/>
    <n v="11.56"/>
    <n v="108.83"/>
    <n v="155.67949999999999"/>
  </r>
  <r>
    <x v="1034"/>
    <n v="5266.95"/>
    <n v="178.79"/>
    <n v="21.73"/>
    <n v="113.99"/>
    <n v="61.97"/>
    <n v="105.37"/>
    <n v="175.08"/>
    <n v="136.40799999999999"/>
    <n v="4.33"/>
    <n v="199.33"/>
    <n v="450.23"/>
    <n v="110.5"/>
    <n v="19.850000000000001"/>
    <n v="48.61"/>
    <n v="115.86320000000001"/>
    <n v="86.88"/>
    <n v="21.84"/>
    <n v="6.91"/>
    <n v="119.33"/>
    <n v="140.94999999999999"/>
    <n v="414.67"/>
    <n v="191.29"/>
    <n v="103.83"/>
    <n v="10.97"/>
    <n v="304.69"/>
    <n v="62.116799999999998"/>
    <n v="93.15"/>
    <n v="443.05"/>
    <n v="39.159999999999997"/>
    <n v="8.4"/>
    <n v="442.1"/>
    <n v="368.35"/>
    <n v="107.57"/>
    <n v="44.24"/>
    <n v="16.11"/>
    <n v="99.41"/>
    <n v="29.7"/>
    <n v="69.739999999999995"/>
    <n v="11.77"/>
    <n v="107.77"/>
    <n v="152.88200000000001"/>
  </r>
  <r>
    <x v="1035"/>
    <n v="5235.4799999999996"/>
    <n v="178.08"/>
    <n v="21.68"/>
    <n v="117.26"/>
    <n v="62.93"/>
    <n v="99.08"/>
    <n v="175.9"/>
    <n v="132.85499999999999"/>
    <n v="4.37"/>
    <n v="202.63"/>
    <n v="456.52"/>
    <n v="109.633"/>
    <n v="19.96"/>
    <n v="48.45"/>
    <n v="117.5247"/>
    <n v="88.07"/>
    <n v="20.9"/>
    <n v="6.9"/>
    <n v="120.5"/>
    <n v="136.18"/>
    <n v="415.13"/>
    <n v="192.25"/>
    <n v="102.84"/>
    <n v="10.92"/>
    <n v="296.77999999999997"/>
    <n v="62.590400000000002"/>
    <n v="92.55"/>
    <n v="455.34"/>
    <n v="38.549999999999997"/>
    <n v="8.15"/>
    <n v="447.07"/>
    <n v="374.76"/>
    <n v="110.49"/>
    <n v="43.99"/>
    <n v="16.170000000000002"/>
    <n v="101.38"/>
    <n v="29.82"/>
    <n v="70.099999999999994"/>
    <n v="12.13"/>
    <n v="109.07"/>
    <n v="153.14250000000001"/>
  </r>
  <r>
    <x v="1036"/>
    <n v="5277.51"/>
    <n v="176.29"/>
    <n v="21.32"/>
    <n v="114.45"/>
    <n v="62.93"/>
    <n v="93.25"/>
    <n v="170.37"/>
    <n v="132.19"/>
    <n v="4.33"/>
    <n v="201.82"/>
    <n v="454.98"/>
    <n v="115"/>
    <n v="19.21"/>
    <n v="46.68"/>
    <n v="116.3777"/>
    <n v="86.59"/>
    <n v="21.28"/>
    <n v="6.77"/>
    <n v="119.21"/>
    <n v="136.93"/>
    <n v="413.52"/>
    <n v="194.03"/>
    <n v="103.17"/>
    <n v="11.4"/>
    <n v="313.62"/>
    <n v="61.529400000000003"/>
    <n v="88"/>
    <n v="470.18"/>
    <n v="39.44"/>
    <n v="7.78"/>
    <n v="443.19"/>
    <n v="368.12"/>
    <n v="107.4"/>
    <n v="44.39"/>
    <n v="16.18"/>
    <n v="102.96"/>
    <n v="29.87"/>
    <n v="69.42"/>
    <n v="12.19"/>
    <n v="108.18"/>
    <n v="147.5975"/>
  </r>
  <r>
    <x v="1037"/>
    <n v="5283.4"/>
    <n v="174.77"/>
    <n v="22.1"/>
    <n v="112.67"/>
    <n v="63.94"/>
    <n v="89.55"/>
    <n v="163.04"/>
    <n v="133.08199999999999"/>
    <n v="4.28"/>
    <n v="199.16"/>
    <n v="455.3"/>
    <n v="116.437"/>
    <n v="18.95"/>
    <n v="42.99"/>
    <n v="116.9175"/>
    <n v="85.64"/>
    <n v="20.78"/>
    <n v="6.72"/>
    <n v="119.08"/>
    <n v="137"/>
    <n v="416.07"/>
    <n v="194.35"/>
    <n v="101.31"/>
    <n v="11.22"/>
    <n v="326.68"/>
    <n v="61.580800000000004"/>
    <n v="88.34"/>
    <n v="474.95"/>
    <n v="40.17"/>
    <n v="7.71"/>
    <n v="444.77"/>
    <n v="369.37"/>
    <n v="108.77"/>
    <n v="43.98"/>
    <n v="16.04"/>
    <n v="103.79"/>
    <n v="30.32"/>
    <n v="68.31"/>
    <n v="12.03"/>
    <n v="107.58"/>
    <n v="150.023"/>
  </r>
  <r>
    <x v="1038"/>
    <n v="5291.34"/>
    <n v="175"/>
    <n v="22.96"/>
    <n v="113.12"/>
    <n v="63.92"/>
    <n v="92"/>
    <n v="163.49"/>
    <n v="141.309"/>
    <n v="4.4400000000000004"/>
    <n v="197.26"/>
    <n v="461.68"/>
    <n v="122.44"/>
    <n v="19.7"/>
    <n v="42.61"/>
    <n v="116.6476"/>
    <n v="86.42"/>
    <n v="21.57"/>
    <n v="6.91"/>
    <n v="121.71"/>
    <n v="134.29"/>
    <n v="424.01"/>
    <n v="195.87"/>
    <n v="103.4"/>
    <n v="11.45"/>
    <n v="324.75"/>
    <n v="62.959600000000002"/>
    <n v="92.04"/>
    <n v="483.04"/>
    <n v="40.67"/>
    <n v="7.93"/>
    <n v="446.66"/>
    <n v="370.99"/>
    <n v="108.74"/>
    <n v="44.49"/>
    <n v="16.309999999999999"/>
    <n v="104.07"/>
    <n v="29.69"/>
    <n v="68.08"/>
    <n v="12.07"/>
    <n v="107.28"/>
    <n v="148.8785"/>
  </r>
  <r>
    <x v="1039"/>
    <n v="5354.03"/>
    <n v="177.94"/>
    <n v="23.79"/>
    <n v="113.97"/>
    <n v="64.150000000000006"/>
    <n v="86.26"/>
    <n v="160.31"/>
    <n v="140.12700000000001"/>
    <n v="4.37"/>
    <n v="196.91"/>
    <n v="458.1"/>
    <n v="120.998"/>
    <n v="19.5"/>
    <n v="42.42"/>
    <n v="116.6476"/>
    <n v="86"/>
    <n v="22.97"/>
    <n v="7.08"/>
    <n v="119.17"/>
    <n v="132.04"/>
    <n v="424.52"/>
    <n v="194.48"/>
    <n v="99.49"/>
    <n v="11.74"/>
    <n v="319.51"/>
    <n v="64.233199999999997"/>
    <n v="85.04"/>
    <n v="485.53"/>
    <n v="40.159999999999997"/>
    <n v="7.83"/>
    <n v="448.68"/>
    <n v="371.27"/>
    <n v="110.01"/>
    <n v="44.84"/>
    <n v="15.76"/>
    <n v="104.24"/>
    <n v="29.1"/>
    <n v="69.2"/>
    <n v="12.07"/>
    <n v="108.3"/>
    <n v="150.25"/>
  </r>
  <r>
    <x v="1040"/>
    <n v="5352.96"/>
    <n v="177.48"/>
    <n v="23.31"/>
    <n v="112.75"/>
    <n v="63.91"/>
    <n v="85.07"/>
    <n v="162.08000000000001"/>
    <n v="140.66399999999999"/>
    <n v="4.4400000000000004"/>
    <n v="199.95"/>
    <n v="454.91"/>
    <n v="120.88800000000001"/>
    <n v="19.32"/>
    <n v="42.83"/>
    <n v="117.2886"/>
    <n v="85.63"/>
    <n v="22.18"/>
    <n v="6.99"/>
    <n v="117.62"/>
    <n v="131.21"/>
    <n v="423.85"/>
    <n v="196.89"/>
    <n v="97.99"/>
    <n v="11.52"/>
    <n v="308.20999999999998"/>
    <n v="63.380400000000002"/>
    <n v="85.04"/>
    <n v="483.04"/>
    <n v="39.42"/>
    <n v="7.86"/>
    <n v="449.79"/>
    <n v="368.58"/>
    <n v="110.2"/>
    <n v="43.24"/>
    <n v="15.62"/>
    <n v="103.61"/>
    <n v="29.19"/>
    <n v="68"/>
    <n v="12.15"/>
    <n v="107.77"/>
    <n v="154.72649999999999"/>
  </r>
  <r>
    <x v="1041"/>
    <n v="5346.99"/>
    <n v="173.79"/>
    <n v="23.13"/>
    <n v="113.08"/>
    <n v="63.59"/>
    <n v="88.22"/>
    <n v="166.64"/>
    <n v="144.047"/>
    <n v="4.5599999999999996"/>
    <n v="199.61"/>
    <n v="453.55"/>
    <n v="121.79"/>
    <n v="20.51"/>
    <n v="44.39"/>
    <n v="118.09829999999999"/>
    <n v="87.62"/>
    <n v="23.42"/>
    <n v="7.03"/>
    <n v="119.7"/>
    <n v="126.76"/>
    <n v="427.87"/>
    <n v="193.12"/>
    <n v="108.95"/>
    <n v="11.87"/>
    <n v="309"/>
    <n v="62.5976"/>
    <n v="88.77"/>
    <n v="483.28"/>
    <n v="39.590000000000003"/>
    <n v="8.2200000000000006"/>
    <n v="449.25"/>
    <n v="368.3"/>
    <n v="111.17"/>
    <n v="43.63"/>
    <n v="15.63"/>
    <n v="103.68"/>
    <n v="28.72"/>
    <n v="68.25"/>
    <n v="12.38"/>
    <n v="107.92"/>
    <n v="157.30699999999999"/>
  </r>
  <r>
    <x v="1042"/>
    <n v="5360.79"/>
    <n v="170.66"/>
    <n v="23.85"/>
    <n v="112.17"/>
    <n v="63.55"/>
    <n v="91.22"/>
    <n v="168.23"/>
    <n v="146.10300000000001"/>
    <n v="4.57"/>
    <n v="194.36"/>
    <n v="444.27"/>
    <n v="120.91"/>
    <n v="20.010000000000002"/>
    <n v="43.37"/>
    <n v="117.65130000000001"/>
    <n v="87.14"/>
    <n v="23.22"/>
    <n v="7"/>
    <n v="119.01"/>
    <n v="128.47999999999999"/>
    <n v="432.68"/>
    <n v="207.15"/>
    <n v="110.21"/>
    <n v="11.83"/>
    <n v="310"/>
    <n v="62.603999999999999"/>
    <n v="89.9"/>
    <n v="481.53"/>
    <n v="38.43"/>
    <n v="7.87"/>
    <n v="449.04"/>
    <n v="365.13"/>
    <n v="111.58"/>
    <n v="43.77"/>
    <n v="15.56"/>
    <n v="103.82"/>
    <n v="28.25"/>
    <n v="67.180000000000007"/>
    <n v="12.11"/>
    <n v="107.67"/>
    <n v="154.6465"/>
  </r>
  <r>
    <x v="1043"/>
    <n v="5375.32"/>
    <n v="177.29"/>
    <n v="23.77"/>
    <n v="110.93"/>
    <n v="62.88"/>
    <n v="90.56"/>
    <n v="177.52"/>
    <n v="149.55099999999999"/>
    <n v="4.6399999999999997"/>
    <n v="191.53"/>
    <n v="448.7"/>
    <n v="125.2"/>
    <n v="19.059999999999999"/>
    <n v="44.04"/>
    <n v="117.92959999999999"/>
    <n v="89.02"/>
    <n v="23.7"/>
    <n v="7.07"/>
    <n v="123.43"/>
    <n v="130.33000000000001"/>
    <n v="441.06"/>
    <n v="213.07"/>
    <n v="111.49"/>
    <n v="11.8"/>
    <n v="315.49"/>
    <n v="63.415199999999999"/>
    <n v="91.52"/>
    <n v="475.79"/>
    <n v="38.450000000000003"/>
    <n v="7.95"/>
    <n v="443"/>
    <n v="370.09"/>
    <n v="112.81"/>
    <n v="43.88"/>
    <n v="15.45"/>
    <n v="102.65"/>
    <n v="28.15"/>
    <n v="67.08"/>
    <n v="12.08"/>
    <n v="107.94"/>
    <n v="152.858"/>
  </r>
  <r>
    <x v="1044"/>
    <n v="5421.03"/>
    <n v="182.47"/>
    <n v="23.27"/>
    <n v="110.04"/>
    <n v="62.99"/>
    <n v="88.4"/>
    <n v="176.17"/>
    <n v="167.899"/>
    <n v="4.55"/>
    <n v="193.66"/>
    <n v="446.35"/>
    <n v="129.61000000000001"/>
    <n v="19"/>
    <n v="43.87"/>
    <n v="117.3982"/>
    <n v="89.04"/>
    <n v="23.31"/>
    <n v="6.8"/>
    <n v="122.21"/>
    <n v="125.9"/>
    <n v="441.58"/>
    <n v="214.24"/>
    <n v="109.36"/>
    <n v="11.11"/>
    <n v="306.01"/>
    <n v="65.305199999999999"/>
    <n v="92.52"/>
    <n v="479.03"/>
    <n v="37.9"/>
    <n v="7.71"/>
    <n v="445"/>
    <n v="377.95"/>
    <n v="112.38"/>
    <n v="43.53"/>
    <n v="15.33"/>
    <n v="101.98"/>
    <n v="27.91"/>
    <n v="66.92"/>
    <n v="11.94"/>
    <n v="107.43"/>
    <n v="157.97649999999999"/>
  </r>
  <r>
    <x v="1045"/>
    <n v="5433.74"/>
    <n v="178.01"/>
    <n v="23.57"/>
    <n v="109.11"/>
    <n v="62.55"/>
    <n v="87.59"/>
    <n v="170.17"/>
    <n v="173.50399999999999"/>
    <n v="4.3899999999999997"/>
    <n v="193.78"/>
    <n v="446.46"/>
    <n v="131.88"/>
    <n v="19"/>
    <n v="43.61"/>
    <n v="116.56319999999999"/>
    <n v="86.9"/>
    <n v="22.42"/>
    <n v="6.46"/>
    <n v="121.25"/>
    <n v="127.17"/>
    <n v="442.57"/>
    <n v="212.49"/>
    <n v="109.18"/>
    <n v="10.88"/>
    <n v="313.02"/>
    <n v="65.434200000000004"/>
    <n v="89.93"/>
    <n v="480.73"/>
    <n v="37.299999999999997"/>
    <n v="7.7"/>
    <n v="444.63"/>
    <n v="378"/>
    <n v="112.29"/>
    <n v="44.08"/>
    <n v="15.06"/>
    <n v="102.2"/>
    <n v="27.87"/>
    <n v="66.510000000000005"/>
    <n v="11.71"/>
    <n v="105.17"/>
    <n v="159.72499999999999"/>
  </r>
  <r>
    <x v="1046"/>
    <n v="5431.6"/>
    <n v="187.44"/>
    <n v="25.02"/>
    <n v="108.36"/>
    <n v="62.62"/>
    <n v="84.04"/>
    <n v="168.76"/>
    <n v="182.887"/>
    <n v="4.34"/>
    <n v="194.98"/>
    <n v="450.18"/>
    <n v="130.97999999999999"/>
    <n v="18.8"/>
    <n v="42.43"/>
    <n v="118.7055"/>
    <n v="87.37"/>
    <n v="22.25"/>
    <n v="6.46"/>
    <n v="122.16"/>
    <n v="130.66999999999999"/>
    <n v="448.37"/>
    <n v="216.67"/>
    <n v="110.17"/>
    <n v="10.96"/>
    <n v="311.22000000000003"/>
    <n v="67.309200000000004"/>
    <n v="93.94"/>
    <n v="473.69"/>
    <n v="37.979999999999997"/>
    <n v="7.56"/>
    <n v="448.11"/>
    <n v="379.22"/>
    <n v="111.28"/>
    <n v="43.85"/>
    <n v="15"/>
    <n v="102.05"/>
    <n v="28.5"/>
    <n v="65.989999999999995"/>
    <n v="11.85"/>
    <n v="104"/>
    <n v="159.03700000000001"/>
  </r>
  <r>
    <x v="1047"/>
    <n v="5473.23"/>
    <n v="184.86"/>
    <n v="25.82"/>
    <n v="109.38"/>
    <n v="62.63"/>
    <n v="87.58"/>
    <n v="179.57"/>
    <n v="180.25200000000001"/>
    <n v="4.91"/>
    <n v="197"/>
    <n v="457.43"/>
    <n v="135.58000000000001"/>
    <n v="19.23"/>
    <n v="42.43"/>
    <n v="118.9248"/>
    <n v="88.67"/>
    <n v="21.86"/>
    <n v="6.42"/>
    <n v="122.9"/>
    <n v="127.6"/>
    <n v="446.34"/>
    <n v="214.29"/>
    <n v="110.48"/>
    <n v="11.02"/>
    <n v="309.89999999999998"/>
    <n v="68.552199999999999"/>
    <n v="95.39"/>
    <n v="467.28"/>
    <n v="36.64"/>
    <n v="7.21"/>
    <n v="450.11"/>
    <n v="382.76"/>
    <n v="110.05"/>
    <n v="44.03"/>
    <n v="14.97"/>
    <n v="101.24"/>
    <n v="27.9"/>
    <n v="66.260000000000005"/>
    <n v="11.78"/>
    <n v="104.52"/>
    <n v="162.495"/>
  </r>
  <r>
    <x v="1048"/>
    <n v="5487.03"/>
    <n v="181.57"/>
    <n v="25.56"/>
    <n v="111.74"/>
    <n v="62.18"/>
    <n v="88.19"/>
    <n v="177.18"/>
    <n v="173.45599999999999"/>
    <n v="4.8"/>
    <n v="198.67"/>
    <n v="458.05"/>
    <n v="130.78"/>
    <n v="18.04"/>
    <n v="43.52"/>
    <n v="119.0851"/>
    <n v="90.18"/>
    <n v="21.73"/>
    <n v="6.32"/>
    <n v="124.68"/>
    <n v="126.62"/>
    <n v="445.7"/>
    <n v="209.68"/>
    <n v="110.05"/>
    <n v="10.33"/>
    <n v="313.89"/>
    <n v="64.288399999999996"/>
    <n v="92.23"/>
    <n v="471.38"/>
    <n v="37.04"/>
    <n v="6.8"/>
    <n v="452.51"/>
    <n v="381.53"/>
    <n v="109.16"/>
    <n v="44.58"/>
    <n v="15.18"/>
    <n v="101.2"/>
    <n v="27.84"/>
    <n v="66.92"/>
    <n v="11.94"/>
    <n v="105.37"/>
    <n v="166.41149999999999"/>
  </r>
  <r>
    <x v="1049"/>
    <n v="5473.17"/>
    <n v="183.01"/>
    <n v="23.84"/>
    <n v="110.76"/>
    <n v="62.77"/>
    <n v="86.86"/>
    <n v="175.73"/>
    <n v="165.863"/>
    <n v="5.01"/>
    <n v="196.3"/>
    <n v="450.18"/>
    <n v="126.57"/>
    <n v="18.059999999999999"/>
    <n v="42.66"/>
    <n v="118.89109999999999"/>
    <n v="90.38"/>
    <n v="22.29"/>
    <n v="6.32"/>
    <n v="124.12"/>
    <n v="127.8"/>
    <n v="449.78"/>
    <n v="207.49"/>
    <n v="108.82"/>
    <n v="10.32"/>
    <n v="317.74"/>
    <n v="64.209800000000001"/>
    <n v="92.44"/>
    <n v="468.71"/>
    <n v="36.58"/>
    <n v="6.76"/>
    <n v="454.85"/>
    <n v="375.04"/>
    <n v="109.4"/>
    <n v="43.89"/>
    <n v="15.59"/>
    <n v="99.92"/>
    <n v="28.18"/>
    <n v="66.400000000000006"/>
    <n v="11.84"/>
    <n v="106.89"/>
    <n v="165.43199999999999"/>
  </r>
  <r>
    <x v="1050"/>
    <n v="5464.62"/>
    <n v="182.58"/>
    <n v="24.16"/>
    <n v="114.05"/>
    <n v="63.97"/>
    <n v="88.23"/>
    <n v="178.14"/>
    <n v="159.221"/>
    <n v="4.83"/>
    <n v="198.88"/>
    <n v="462.09"/>
    <n v="118.11"/>
    <n v="17.75"/>
    <n v="43.83"/>
    <n v="119.8442"/>
    <n v="89.26"/>
    <n v="21.37"/>
    <n v="6.54"/>
    <n v="125.26"/>
    <n v="124.8"/>
    <n v="447.67"/>
    <n v="208.14"/>
    <n v="107.47"/>
    <n v="11.01"/>
    <n v="314.99"/>
    <n v="63.8748"/>
    <n v="90.9"/>
    <n v="474.95"/>
    <n v="33.765000000000001"/>
    <n v="6.76"/>
    <n v="456.96"/>
    <n v="378.17"/>
    <n v="111.63"/>
    <n v="44.08"/>
    <n v="15.39"/>
    <n v="101.87"/>
    <n v="28.66"/>
    <n v="66.45"/>
    <n v="12.23"/>
    <n v="106.77"/>
    <n v="163.44749999999999"/>
  </r>
  <r>
    <x v="1051"/>
    <n v="5447.87"/>
    <n v="187.35"/>
    <n v="24.56"/>
    <n v="114.37"/>
    <n v="63.84"/>
    <n v="89.41"/>
    <n v="181.45"/>
    <n v="158.07900000000001"/>
    <n v="4.74"/>
    <n v="198.07"/>
    <n v="457.38"/>
    <n v="126.09"/>
    <n v="17.64"/>
    <n v="46.14"/>
    <n v="118.0224"/>
    <n v="88.3"/>
    <n v="22.14"/>
    <n v="6.45"/>
    <n v="124.42"/>
    <n v="124.21"/>
    <n v="450.95"/>
    <n v="209.07"/>
    <n v="107.42"/>
    <n v="11.96"/>
    <n v="321.27999999999997"/>
    <n v="65.660799999999995"/>
    <n v="93.11"/>
    <n v="473.82"/>
    <n v="35.299999999999997"/>
    <n v="6.59"/>
    <n v="455.65"/>
    <n v="369.47"/>
    <n v="109.83"/>
    <n v="43.85"/>
    <n v="15.15"/>
    <n v="102.04"/>
    <n v="28.16"/>
    <n v="66.52"/>
    <n v="12.09"/>
    <n v="107.11"/>
    <n v="163.88550000000001"/>
  </r>
  <r>
    <x v="1052"/>
    <n v="5469.3"/>
    <n v="196.37"/>
    <n v="24.1"/>
    <n v="114.41"/>
    <n v="64.05"/>
    <n v="85.91"/>
    <n v="180"/>
    <n v="159.19999999999999"/>
    <n v="4.76"/>
    <n v="197.43"/>
    <n v="455.86"/>
    <n v="126.4"/>
    <n v="17.920000000000002"/>
    <n v="45.12"/>
    <n v="117.297"/>
    <n v="88.17"/>
    <n v="22.31"/>
    <n v="6.46"/>
    <n v="124.16"/>
    <n v="129.13"/>
    <n v="452.16"/>
    <n v="213.25"/>
    <n v="105.78"/>
    <n v="14.74"/>
    <n v="318.95999999999998"/>
    <n v="65.86"/>
    <n v="91.79"/>
    <n v="474"/>
    <n v="34.71"/>
    <n v="6.73"/>
    <n v="452.38"/>
    <n v="376.25"/>
    <n v="110.41"/>
    <n v="43.46"/>
    <n v="15.08"/>
    <n v="101.96"/>
    <n v="28.12"/>
    <n v="66.8"/>
    <n v="12.11"/>
    <n v="107.65"/>
    <n v="163.10650000000001"/>
  </r>
  <r>
    <x v="1053"/>
    <n v="5477.9"/>
    <n v="197.42"/>
    <n v="25.22"/>
    <n v="114.9"/>
    <n v="63.91"/>
    <n v="87.22"/>
    <n v="176.28"/>
    <n v="158.666"/>
    <n v="4.8600000000000003"/>
    <n v="199.17"/>
    <n v="445.96"/>
    <n v="123.99"/>
    <n v="17.649999999999999"/>
    <n v="45.72"/>
    <n v="117.61750000000001"/>
    <n v="88.5"/>
    <n v="22.59"/>
    <n v="6.54"/>
    <n v="124.12"/>
    <n v="133.91999999999999"/>
    <n v="452.85"/>
    <n v="214.1"/>
    <n v="105.86"/>
    <n v="14.47"/>
    <n v="315.38"/>
    <n v="62.41"/>
    <n v="91.57"/>
    <n v="472.51"/>
    <n v="34.979999999999997"/>
    <n v="7.1"/>
    <n v="442.75"/>
    <n v="376.79"/>
    <n v="111.35"/>
    <n v="43.96"/>
    <n v="15.04"/>
    <n v="101.57"/>
    <n v="27.95"/>
    <n v="65.819999999999993"/>
    <n v="12.23"/>
    <n v="108.03"/>
    <n v="164.32900000000001"/>
  </r>
  <r>
    <x v="1054"/>
    <n v="5482.87"/>
    <n v="197.88"/>
    <n v="25.33"/>
    <n v="115.12"/>
    <n v="63.65"/>
    <n v="85.98"/>
    <n v="171.51"/>
    <n v="160.553"/>
    <n v="4.8"/>
    <n v="202.26"/>
    <n v="452.32"/>
    <n v="123.54"/>
    <n v="15.82"/>
    <n v="45.48"/>
    <n v="117.8368"/>
    <n v="89.11"/>
    <n v="22.71"/>
    <n v="6.61"/>
    <n v="123.8"/>
    <n v="135.09"/>
    <n v="446.95"/>
    <n v="210.62"/>
    <n v="105.24"/>
    <n v="13.42"/>
    <n v="313.79000000000002"/>
    <n v="62.65"/>
    <n v="92.75"/>
    <n v="468.72"/>
    <n v="34.14"/>
    <n v="7.03"/>
    <n v="441.16"/>
    <n v="373.63"/>
    <n v="112.31"/>
    <n v="43.93"/>
    <n v="15.49"/>
    <n v="101.33"/>
    <n v="27.7"/>
    <n v="65.930000000000007"/>
    <n v="12.54"/>
    <n v="107.99"/>
    <n v="165.25"/>
  </r>
  <r>
    <x v="1055"/>
    <n v="5460.48"/>
    <n v="209.86"/>
    <n v="25.88"/>
    <n v="114.96"/>
    <n v="63.28"/>
    <n v="87.34"/>
    <n v="167.52"/>
    <n v="164.08"/>
    <n v="4.54"/>
    <n v="205.45"/>
    <n v="463.66"/>
    <n v="124.3"/>
    <n v="15.87"/>
    <n v="44.02"/>
    <n v="116.6476"/>
    <n v="85.97"/>
    <n v="22.79"/>
    <n v="6.43"/>
    <n v="122.23"/>
    <n v="142.77000000000001"/>
    <n v="456.73"/>
    <n v="216.75"/>
    <n v="104.51"/>
    <n v="13.92"/>
    <n v="313.83999999999997"/>
    <n v="61.81"/>
    <n v="95.27"/>
    <n v="471.25"/>
    <n v="36"/>
    <n v="6.84"/>
    <n v="437.61"/>
    <n v="360.99"/>
    <n v="111.95"/>
    <n v="44.06"/>
    <n v="15.77"/>
    <n v="101.25"/>
    <n v="27.34"/>
    <n v="66.41"/>
    <n v="12.76"/>
    <n v="107.57"/>
    <n v="166.14699999999999"/>
  </r>
  <r>
    <x v="1056"/>
    <n v="5475.09"/>
    <n v="231.26"/>
    <n v="25.83"/>
    <n v="114.18"/>
    <n v="63.15"/>
    <n v="87.7"/>
    <n v="169.81"/>
    <n v="165.74799999999999"/>
    <n v="4.6100000000000003"/>
    <n v="208.83"/>
    <n v="465.61"/>
    <n v="122.67"/>
    <n v="16.59"/>
    <n v="45.52"/>
    <n v="116.20050000000001"/>
    <n v="87.08"/>
    <n v="22.46"/>
    <n v="6.45"/>
    <n v="123.21"/>
    <n v="141.91999999999999"/>
    <n v="459.28"/>
    <n v="220.27"/>
    <n v="105.93"/>
    <n v="14.89"/>
    <n v="315.55"/>
    <n v="61.4"/>
    <n v="94.59"/>
    <n v="473.78"/>
    <n v="35.22"/>
    <n v="7.14"/>
    <n v="444.65"/>
    <n v="364.95"/>
    <n v="113.21"/>
    <n v="44.06"/>
    <n v="15.8"/>
    <n v="101.64"/>
    <n v="27.54"/>
    <n v="66.010000000000005"/>
    <n v="12.87"/>
    <n v="110.15"/>
    <n v="167.60749999999999"/>
  </r>
  <r>
    <x v="1057"/>
    <n v="5509.01"/>
    <n v="246.39"/>
    <n v="25.85"/>
    <n v="114.76"/>
    <n v="63.33"/>
    <n v="91.72"/>
    <n v="172.68"/>
    <n v="172.922"/>
    <n v="4.62"/>
    <n v="208.69"/>
    <n v="467.92"/>
    <n v="128.28"/>
    <n v="17.07"/>
    <n v="45.6"/>
    <n v="116.8078"/>
    <n v="87.39"/>
    <n v="22.89"/>
    <n v="6.52"/>
    <n v="123.4"/>
    <n v="142.86000000000001"/>
    <n v="460.77"/>
    <n v="221.55"/>
    <n v="106.06"/>
    <n v="14.65"/>
    <n v="314.8"/>
    <n v="61.58"/>
    <n v="94.92"/>
    <n v="470.28"/>
    <n v="34.44"/>
    <n v="7.17"/>
    <n v="448.18"/>
    <n v="362.79"/>
    <n v="113.3"/>
    <n v="44.55"/>
    <n v="15.31"/>
    <n v="101.42"/>
    <n v="26.96"/>
    <n v="67.900000000000006"/>
    <n v="12.87"/>
    <n v="112.52"/>
    <n v="166.55"/>
  </r>
  <r>
    <x v="1058"/>
    <n v="5537.02"/>
    <n v="251.52"/>
    <n v="27.23"/>
    <n v="113.37"/>
    <n v="63.76"/>
    <n v="89.36"/>
    <n v="176.23"/>
    <n v="170.33099999999999"/>
    <n v="4.88"/>
    <n v="204.79"/>
    <n v="464.75"/>
    <n v="125.83"/>
    <n v="16.78"/>
    <n v="45.84"/>
    <n v="115.3318"/>
    <n v="87.21"/>
    <n v="22.68"/>
    <n v="6.47"/>
    <n v="122.72"/>
    <n v="143.02000000000001"/>
    <n v="467.56"/>
    <n v="226.34"/>
    <n v="106.08"/>
    <n v="14.79"/>
    <n v="316.85000000000002"/>
    <n v="62.75"/>
    <n v="94.99"/>
    <n v="474.57"/>
    <n v="32.200000000000003"/>
    <n v="7.41"/>
    <n v="449.49"/>
    <n v="360.03"/>
    <n v="114.46"/>
    <n v="45.15"/>
    <n v="15.19"/>
    <n v="102.12"/>
    <n v="26.75"/>
    <n v="67.64"/>
    <n v="12.84"/>
    <n v="110.78"/>
    <n v="165.62649999999999"/>
  </r>
  <r>
    <x v="1059"/>
    <n v="5567.19"/>
    <n v="252.94"/>
    <n v="27.7"/>
    <n v="112.18"/>
    <n v="62.96"/>
    <n v="92.88"/>
    <n v="174.37"/>
    <n v="174.58600000000001"/>
    <n v="4.97"/>
    <n v="205.17"/>
    <n v="464.82"/>
    <n v="128.19999999999999"/>
    <n v="16.13"/>
    <n v="45.46"/>
    <n v="116.1078"/>
    <n v="88.36"/>
    <n v="22.09"/>
    <n v="6.35"/>
    <n v="120.77"/>
    <n v="141.57"/>
    <n v="466.24"/>
    <n v="227.82"/>
    <n v="105.07"/>
    <n v="15.49"/>
    <n v="313.70999999999998"/>
    <n v="59.51"/>
    <n v="94.74"/>
    <n v="481.89"/>
    <n v="32.159999999999997"/>
    <n v="7.67"/>
    <n v="446.24"/>
    <n v="355"/>
    <n v="114.41"/>
    <n v="44.6"/>
    <n v="15.45"/>
    <n v="102.59"/>
    <n v="26.73"/>
    <n v="67.17"/>
    <n v="12.98"/>
    <n v="112.18"/>
    <n v="169"/>
  </r>
  <r>
    <x v="1060"/>
    <n v="5572.85"/>
    <n v="262.33"/>
    <n v="27.39"/>
    <n v="110.94"/>
    <n v="62.69"/>
    <n v="91.4"/>
    <n v="172.98"/>
    <n v="173.33099999999999"/>
    <n v="5.08"/>
    <n v="207.63"/>
    <n v="472.83"/>
    <n v="131.38"/>
    <n v="15.75"/>
    <n v="44.52"/>
    <n v="115.0788"/>
    <n v="88.77"/>
    <n v="22.6"/>
    <n v="6.38"/>
    <n v="121.28"/>
    <n v="137.46"/>
    <n v="459.54"/>
    <n v="228.68"/>
    <n v="105.58"/>
    <n v="15.71"/>
    <n v="311.55"/>
    <n v="57.48"/>
    <n v="90.24"/>
    <n v="485.99"/>
    <n v="32.96"/>
    <n v="7.93"/>
    <n v="444.7"/>
    <n v="348.84"/>
    <n v="114.45"/>
    <n v="44.66"/>
    <n v="15.61"/>
    <n v="101.67"/>
    <n v="26.98"/>
    <n v="66.98"/>
    <n v="12.9"/>
    <n v="110.75"/>
    <n v="167.14400000000001"/>
  </r>
  <r>
    <x v="1061"/>
    <n v="5576.98"/>
    <n v="263.26"/>
    <n v="28.42"/>
    <n v="111.92"/>
    <n v="62.83"/>
    <n v="92.31"/>
    <n v="179.73"/>
    <n v="174.46899999999999"/>
    <n v="5.13"/>
    <n v="207.8"/>
    <n v="478.89"/>
    <n v="134.91"/>
    <n v="16.39"/>
    <n v="46.79"/>
    <n v="116.8753"/>
    <n v="89.95"/>
    <n v="22.32"/>
    <n v="6.57"/>
    <n v="124.26"/>
    <n v="137.5"/>
    <n v="466.25"/>
    <n v="232.98"/>
    <n v="109.45"/>
    <n v="16.37"/>
    <n v="304.99"/>
    <n v="58.3"/>
    <n v="85.3"/>
    <n v="491.62"/>
    <n v="32.67"/>
    <n v="8.4499999999999993"/>
    <n v="433.64"/>
    <n v="351.53"/>
    <n v="116.54"/>
    <n v="44.83"/>
    <n v="15.46"/>
    <n v="102.76"/>
    <n v="27.52"/>
    <n v="67.489999999999995"/>
    <n v="13.17"/>
    <n v="109.97"/>
    <n v="160.31"/>
  </r>
  <r>
    <x v="1062"/>
    <n v="5633.91"/>
    <n v="241.03"/>
    <n v="27.64"/>
    <n v="113.25"/>
    <n v="63.1"/>
    <n v="91.61"/>
    <n v="176.7"/>
    <n v="170.595"/>
    <n v="5.33"/>
    <n v="207.45"/>
    <n v="479.23"/>
    <n v="127.4"/>
    <n v="16.59"/>
    <n v="46.87"/>
    <n v="119.0176"/>
    <n v="93.12"/>
    <n v="22.04"/>
    <n v="6.77"/>
    <n v="126.61"/>
    <n v="138.18"/>
    <n v="454.7"/>
    <n v="227.57"/>
    <n v="108.85"/>
    <n v="16.760000000000002"/>
    <n v="300.98"/>
    <n v="57.55"/>
    <n v="85.19"/>
    <n v="492.13"/>
    <n v="32.700000000000003"/>
    <n v="8.02"/>
    <n v="436.42"/>
    <n v="361.6"/>
    <n v="120.41"/>
    <n v="45.63"/>
    <n v="16.309999999999999"/>
    <n v="105"/>
    <n v="28.96"/>
    <n v="68.08"/>
    <n v="13.47"/>
    <n v="109.94"/>
    <n v="161.881"/>
  </r>
  <r>
    <x v="1063"/>
    <n v="5584.54"/>
    <n v="248.23"/>
    <n v="28.07"/>
    <n v="113.27"/>
    <n v="63.7"/>
    <n v="91.33"/>
    <n v="180.45"/>
    <n v="170.06700000000001"/>
    <n v="5.65"/>
    <n v="204.94"/>
    <n v="479.88"/>
    <n v="129.24"/>
    <n v="16.52"/>
    <n v="47.99"/>
    <n v="121.3961"/>
    <n v="94.65"/>
    <n v="22.28"/>
    <n v="6.97"/>
    <n v="129.32"/>
    <n v="135.75"/>
    <n v="453.55"/>
    <n v="230.54"/>
    <n v="110.74"/>
    <n v="18.11"/>
    <n v="302.27"/>
    <n v="57.67"/>
    <n v="84.25"/>
    <n v="488.74"/>
    <n v="32.85"/>
    <n v="8.4499999999999993"/>
    <n v="440.11"/>
    <n v="365.33"/>
    <n v="120.15"/>
    <n v="45.61"/>
    <n v="16.579999999999998"/>
    <n v="105.95"/>
    <n v="29.37"/>
    <n v="68.52"/>
    <n v="14.03"/>
    <n v="111.06"/>
    <n v="161.62899999999999"/>
  </r>
  <r>
    <x v="1064"/>
    <n v="5615.35"/>
    <n v="252.64"/>
    <n v="28.67"/>
    <n v="115.21"/>
    <n v="63.41"/>
    <n v="86.19"/>
    <n v="177.44"/>
    <n v="171.42"/>
    <n v="5.72"/>
    <n v="210.05"/>
    <n v="492.23"/>
    <n v="128.44"/>
    <n v="16"/>
    <n v="47.92"/>
    <n v="122.04559999999999"/>
    <n v="95.85"/>
    <n v="23.94"/>
    <n v="7.33"/>
    <n v="132.37"/>
    <n v="133.72"/>
    <n v="453.96"/>
    <n v="234.4"/>
    <n v="114.96"/>
    <n v="17.5"/>
    <n v="302.14999999999998"/>
    <n v="56.61"/>
    <n v="86.63"/>
    <n v="490.85"/>
    <n v="36.15"/>
    <n v="8.9499999999999993"/>
    <n v="444"/>
    <n v="371.67"/>
    <n v="121.14"/>
    <n v="45.76"/>
    <n v="16.75"/>
    <n v="105.07"/>
    <n v="30.12"/>
    <n v="67.55"/>
    <n v="14.23"/>
    <n v="106.54"/>
    <n v="166.3065"/>
  </r>
  <r>
    <x v="1065"/>
    <n v="5631.22"/>
    <n v="256.56"/>
    <n v="28.67"/>
    <n v="116.04"/>
    <n v="64.27"/>
    <n v="85.87"/>
    <n v="182.74"/>
    <n v="169.375"/>
    <n v="5.63"/>
    <n v="213.62"/>
    <n v="503.02"/>
    <n v="126.36"/>
    <n v="16.190000000000001"/>
    <n v="47.35"/>
    <n v="127.1399"/>
    <n v="97.23"/>
    <n v="24.63"/>
    <n v="7.75"/>
    <n v="137.01"/>
    <n v="136.21"/>
    <n v="449.52"/>
    <n v="234.82"/>
    <n v="116.67"/>
    <n v="17.940000000000001"/>
    <n v="298.5"/>
    <n v="57.74"/>
    <n v="87.5"/>
    <n v="488.98"/>
    <n v="37.17"/>
    <n v="9.0299999999999994"/>
    <n v="443.53"/>
    <n v="377.51"/>
    <n v="121.49"/>
    <n v="46.66"/>
    <n v="16.989999999999998"/>
    <n v="106.1"/>
    <n v="31.23"/>
    <n v="66.319999999999993"/>
    <n v="14.39"/>
    <n v="106.79"/>
    <n v="164.7"/>
  </r>
  <r>
    <x v="1066"/>
    <n v="5667.2"/>
    <n v="248.5"/>
    <n v="28.22"/>
    <n v="117.64"/>
    <n v="65.209999999999994"/>
    <n v="76.2"/>
    <n v="165.83"/>
    <n v="155.97999999999999"/>
    <n v="5.45"/>
    <n v="216.87"/>
    <n v="502.18"/>
    <n v="117.99"/>
    <n v="15.59"/>
    <n v="46.86"/>
    <n v="126.1362"/>
    <n v="97.92"/>
    <n v="24.18"/>
    <n v="7.84"/>
    <n v="134.85"/>
    <n v="135.1"/>
    <n v="443.52"/>
    <n v="228.88"/>
    <n v="113.78"/>
    <n v="17.190000000000001"/>
    <n v="294.74"/>
    <n v="55.29"/>
    <n v="81.48"/>
    <n v="488.37"/>
    <n v="36.840000000000003"/>
    <n v="8.56"/>
    <n v="451.16"/>
    <n v="385.13"/>
    <n v="123.21"/>
    <n v="46.44"/>
    <n v="16.899999999999999"/>
    <n v="108.31"/>
    <n v="30.87"/>
    <n v="65.77"/>
    <n v="14.48"/>
    <n v="104.82"/>
    <n v="164.61150000000001"/>
  </r>
  <r>
    <x v="1067"/>
    <n v="5588.27"/>
    <n v="249.23"/>
    <n v="28.64"/>
    <n v="118.8"/>
    <n v="65.19"/>
    <n v="76.55"/>
    <n v="161.49"/>
    <n v="160.52000000000001"/>
    <n v="5.26"/>
    <n v="209.98"/>
    <n v="486.21"/>
    <n v="121.09"/>
    <n v="14.96"/>
    <n v="47.97"/>
    <n v="125.4615"/>
    <n v="97.09"/>
    <n v="22.83"/>
    <n v="7.53"/>
    <n v="136.41"/>
    <n v="129.84"/>
    <n v="440.37"/>
    <n v="224.18"/>
    <n v="114.91"/>
    <n v="16.899999999999999"/>
    <n v="290.16000000000003"/>
    <n v="53.38"/>
    <n v="79.989999999999995"/>
    <n v="488.12"/>
    <n v="36.22"/>
    <n v="8.2100000000000009"/>
    <n v="448.72"/>
    <n v="380.64"/>
    <n v="122.62"/>
    <n v="46.15"/>
    <n v="16.72"/>
    <n v="107.46"/>
    <n v="29.79"/>
    <n v="64.37"/>
    <n v="14.55"/>
    <n v="105.66"/>
    <n v="165.34950000000001"/>
  </r>
  <r>
    <x v="1068"/>
    <n v="5544.59"/>
    <n v="239.2"/>
    <n v="28.58"/>
    <n v="116.07"/>
    <n v="65.290000000000006"/>
    <n v="76.47"/>
    <n v="163.34"/>
    <n v="157.35"/>
    <n v="5.2"/>
    <n v="209.78"/>
    <n v="484.93"/>
    <n v="117.93"/>
    <n v="15.25"/>
    <n v="48.2"/>
    <n v="124.73609999999999"/>
    <n v="97.83"/>
    <n v="23.41"/>
    <n v="7.47"/>
    <n v="138.59"/>
    <n v="129.85"/>
    <n v="437.11"/>
    <n v="224.31"/>
    <n v="115.15"/>
    <n v="16.75"/>
    <n v="295.08999999999997"/>
    <n v="53.54"/>
    <n v="79.989999999999995"/>
    <n v="491.57"/>
    <n v="38.4"/>
    <n v="7.43"/>
    <n v="443.69"/>
    <n v="378.06"/>
    <n v="123.75"/>
    <n v="45.32"/>
    <n v="16.940000000000001"/>
    <n v="107.12"/>
    <n v="30.33"/>
    <n v="63.78"/>
    <n v="13.98"/>
    <n v="104.34"/>
    <n v="163.16900000000001"/>
  </r>
  <r>
    <x v="1069"/>
    <n v="5505"/>
    <n v="251.51"/>
    <n v="28.46"/>
    <n v="115.27"/>
    <n v="64.77"/>
    <n v="79.17"/>
    <n v="166.76"/>
    <n v="161.06"/>
    <n v="5.34"/>
    <n v="210.28"/>
    <n v="487.04"/>
    <n v="123.54"/>
    <n v="15.34"/>
    <n v="47.83"/>
    <n v="126.04349999999999"/>
    <n v="98.77"/>
    <n v="23.42"/>
    <n v="7.54"/>
    <n v="141.18"/>
    <n v="131.15"/>
    <n v="442.94"/>
    <n v="223.96"/>
    <n v="117.87"/>
    <n v="17.22"/>
    <n v="295.45"/>
    <n v="53.56"/>
    <n v="80.31"/>
    <n v="495.91"/>
    <n v="38.93"/>
    <n v="8.08"/>
    <n v="447.94"/>
    <n v="379.25"/>
    <n v="126.66"/>
    <n v="45.33"/>
    <n v="17"/>
    <n v="107.22"/>
    <n v="31.14"/>
    <n v="63.99"/>
    <n v="14.12"/>
    <n v="105.63"/>
    <n v="156.03800000000001"/>
  </r>
  <r>
    <x v="1070"/>
    <n v="5564.41"/>
    <n v="246.38"/>
    <n v="28.81"/>
    <n v="113.41"/>
    <n v="64.959999999999994"/>
    <n v="80.069999999999993"/>
    <n v="170.49"/>
    <n v="163.77000000000001"/>
    <n v="5.4"/>
    <n v="210.33"/>
    <n v="492.15"/>
    <n v="122.59"/>
    <n v="15.59"/>
    <n v="47.39"/>
    <n v="127.5954"/>
    <n v="99.16"/>
    <n v="22.87"/>
    <n v="7.43"/>
    <n v="143.62"/>
    <n v="132.6"/>
    <n v="444.85"/>
    <n v="225.01"/>
    <n v="117.96"/>
    <n v="17.5"/>
    <n v="330.79"/>
    <n v="52.55"/>
    <n v="82.59"/>
    <n v="490.32"/>
    <n v="37.340000000000003"/>
    <n v="8.3000000000000007"/>
    <n v="441.72"/>
    <n v="371.52"/>
    <n v="125.68"/>
    <n v="45.49"/>
    <n v="17.559999999999999"/>
    <n v="109.56"/>
    <n v="31.37"/>
    <n v="63.53"/>
    <n v="13.83"/>
    <n v="105.58"/>
    <n v="155.21250000000001"/>
  </r>
  <r>
    <x v="1071"/>
    <n v="5555.74"/>
    <n v="215.99"/>
    <n v="26.6"/>
    <n v="115.01"/>
    <n v="65.81"/>
    <n v="72.58"/>
    <n v="162.9"/>
    <n v="151.34"/>
    <n v="5.21"/>
    <n v="208.59"/>
    <n v="486.7"/>
    <n v="114.25"/>
    <n v="15.9"/>
    <n v="44.94"/>
    <n v="120.5527"/>
    <n v="98.3"/>
    <n v="21.41"/>
    <n v="7.1"/>
    <n v="137.63"/>
    <n v="125.62"/>
    <n v="428.9"/>
    <n v="218.54"/>
    <n v="115.73"/>
    <n v="16.27"/>
    <n v="336.52"/>
    <n v="51.78"/>
    <n v="77.92"/>
    <n v="490.8"/>
    <n v="37.42"/>
    <n v="7.62"/>
    <n v="432.45"/>
    <n v="369.39"/>
    <n v="123.08"/>
    <n v="45.31"/>
    <n v="17.510000000000002"/>
    <n v="111.44"/>
    <n v="30.99"/>
    <n v="63.49"/>
    <n v="13.67"/>
    <n v="107.05"/>
    <n v="156.37350000000001"/>
  </r>
  <r>
    <x v="1072"/>
    <n v="5427.13"/>
    <n v="220.25"/>
    <n v="26.63"/>
    <n v="117.43"/>
    <n v="66.069999999999993"/>
    <n v="70.38"/>
    <n v="160"/>
    <n v="149.26"/>
    <n v="5.25"/>
    <n v="208.67"/>
    <n v="491.71"/>
    <n v="112.28"/>
    <n v="15.32"/>
    <n v="44.25"/>
    <n v="122.8721"/>
    <n v="107.43"/>
    <n v="21.18"/>
    <n v="7.27"/>
    <n v="140.02000000000001"/>
    <n v="129.59"/>
    <n v="418.4"/>
    <n v="217.49"/>
    <n v="116.71"/>
    <n v="16.25"/>
    <n v="328.95"/>
    <n v="50.82"/>
    <n v="78.23"/>
    <n v="492.26"/>
    <n v="36.83"/>
    <n v="7.93"/>
    <n v="429.6"/>
    <n v="381.69"/>
    <n v="120.43"/>
    <n v="44.62"/>
    <n v="17.37"/>
    <n v="113.2"/>
    <n v="31"/>
    <n v="64.33"/>
    <n v="11.16"/>
    <n v="107.7"/>
    <n v="158.2945"/>
  </r>
  <r>
    <x v="1073"/>
    <n v="5399.22"/>
    <n v="219.8"/>
    <n v="27.18"/>
    <n v="117.33"/>
    <n v="67.05"/>
    <n v="71.12"/>
    <n v="173.11"/>
    <n v="151.63"/>
    <n v="5.4"/>
    <n v="212.24"/>
    <n v="499.03"/>
    <n v="113.06"/>
    <n v="15.82"/>
    <n v="44.59"/>
    <n v="123.12520000000001"/>
    <n v="110.55"/>
    <n v="21.2"/>
    <n v="7.41"/>
    <n v="142"/>
    <n v="129"/>
    <n v="425.27"/>
    <n v="217.96"/>
    <n v="118.51"/>
    <n v="16.21"/>
    <n v="321.88"/>
    <n v="49.83"/>
    <n v="79.84"/>
    <n v="495.26"/>
    <n v="38.79"/>
    <n v="8.2100000000000009"/>
    <n v="438.18"/>
    <n v="386.55"/>
    <n v="122.68"/>
    <n v="45.08"/>
    <n v="17.59"/>
    <n v="113.36"/>
    <n v="31.14"/>
    <n v="65.06"/>
    <n v="11.19"/>
    <n v="107.65"/>
    <n v="156.04150000000001"/>
  </r>
  <r>
    <x v="1074"/>
    <n v="5459.1"/>
    <n v="232.1"/>
    <n v="27.08"/>
    <n v="116.1"/>
    <n v="66.83"/>
    <n v="71.239999999999995"/>
    <n v="172.05"/>
    <n v="150.22"/>
    <n v="5.32"/>
    <n v="210.85"/>
    <n v="492.72"/>
    <n v="111.59"/>
    <n v="16.899999999999999"/>
    <n v="43.39"/>
    <n v="122.97329999999999"/>
    <n v="110.54"/>
    <n v="21.18"/>
    <n v="7.33"/>
    <n v="140.97999999999999"/>
    <n v="129.57"/>
    <n v="426.73"/>
    <n v="218.24"/>
    <n v="118.6"/>
    <n v="16.3"/>
    <n v="323.74"/>
    <n v="50.97"/>
    <n v="82.47"/>
    <n v="498.15"/>
    <n v="38.340000000000003"/>
    <n v="7.89"/>
    <n v="441.3"/>
    <n v="376.77"/>
    <n v="123.95"/>
    <n v="45.02"/>
    <n v="17.48"/>
    <n v="114.4"/>
    <n v="30.88"/>
    <n v="64.7"/>
    <n v="11.01"/>
    <n v="108.28"/>
    <n v="155.7105"/>
  </r>
  <r>
    <x v="1075"/>
    <n v="5463.54"/>
    <n v="222.62"/>
    <n v="26.37"/>
    <n v="118.17"/>
    <n v="67.680000000000007"/>
    <n v="69"/>
    <n v="162.69999999999999"/>
    <n v="143.52000000000001"/>
    <n v="5.26"/>
    <n v="215.19"/>
    <n v="505.67"/>
    <n v="103.73"/>
    <n v="17.39"/>
    <n v="42.04"/>
    <n v="123.3023"/>
    <n v="112"/>
    <n v="20.399999999999999"/>
    <n v="7.42"/>
    <n v="141.34"/>
    <n v="128.88"/>
    <n v="422.92"/>
    <n v="218.8"/>
    <n v="119.99"/>
    <n v="16.22"/>
    <n v="330.35"/>
    <n v="52.57"/>
    <n v="81.44"/>
    <n v="502.6"/>
    <n v="37.549999999999997"/>
    <n v="7.8"/>
    <n v="447.45"/>
    <n v="371.77"/>
    <n v="126.09"/>
    <n v="45.49"/>
    <n v="17.170000000000002"/>
    <n v="114.7"/>
    <n v="31.35"/>
    <n v="63.53"/>
    <n v="10.84"/>
    <n v="109.74"/>
    <n v="159.13499999999999"/>
  </r>
  <r>
    <x v="1076"/>
    <n v="5436.44"/>
    <n v="232.07"/>
    <n v="26.89"/>
    <n v="118.59"/>
    <n v="66.739999999999995"/>
    <n v="79.22"/>
    <n v="178.24"/>
    <n v="160.68"/>
    <n v="5.24"/>
    <n v="212.8"/>
    <n v="509.03"/>
    <n v="117.02"/>
    <n v="17.68"/>
    <n v="45.06"/>
    <n v="123.4372"/>
    <n v="112.71"/>
    <n v="20.57"/>
    <n v="7.54"/>
    <n v="142.15"/>
    <n v="130.38"/>
    <n v="418.35"/>
    <n v="222.08"/>
    <n v="123.45"/>
    <n v="16.41"/>
    <n v="343.94"/>
    <n v="54.32"/>
    <n v="84.22"/>
    <n v="495.72"/>
    <n v="37.18"/>
    <n v="8.15"/>
    <n v="463.71"/>
    <n v="371.98"/>
    <n v="126.05"/>
    <n v="46.3"/>
    <n v="17.239999999999998"/>
    <n v="115.16"/>
    <n v="29.69"/>
    <n v="65.16"/>
    <n v="10.82"/>
    <n v="109.35"/>
    <n v="158.108"/>
  </r>
  <r>
    <x v="1077"/>
    <n v="5522.3"/>
    <n v="216.86"/>
    <n v="26.08"/>
    <n v="116.95"/>
    <n v="67.959999999999994"/>
    <n v="76.040000000000006"/>
    <n v="174.03"/>
    <n v="147.02000000000001"/>
    <n v="4.96"/>
    <n v="207.96"/>
    <n v="500.12"/>
    <n v="109.21"/>
    <n v="18.059999999999999"/>
    <n v="42.88"/>
    <n v="122.0962"/>
    <n v="112.39"/>
    <n v="20.239999999999998"/>
    <n v="7.16"/>
    <n v="137.03"/>
    <n v="124.2"/>
    <n v="417.11"/>
    <n v="218.36"/>
    <n v="119.75"/>
    <n v="15.24"/>
    <n v="336.5"/>
    <n v="53.46"/>
    <n v="84.48"/>
    <n v="505.78"/>
    <n v="36.07"/>
    <n v="7.52"/>
    <n v="462.41"/>
    <n v="357.91"/>
    <n v="127.72"/>
    <n v="46.14"/>
    <n v="16.93"/>
    <n v="117.46"/>
    <n v="30.77"/>
    <n v="63.49"/>
    <n v="10.69"/>
    <n v="109.41"/>
    <n v="156.91900000000001"/>
  </r>
  <r>
    <x v="1078"/>
    <n v="5446.68"/>
    <n v="207.67"/>
    <n v="24.74"/>
    <n v="116.88"/>
    <n v="69.33"/>
    <n v="72.430000000000007"/>
    <n v="164.73"/>
    <n v="143.82"/>
    <n v="4.8099999999999996"/>
    <n v="199.14"/>
    <n v="470.64"/>
    <n v="107.27"/>
    <n v="16.71"/>
    <n v="40.14"/>
    <n v="119.97069999999999"/>
    <n v="110.38"/>
    <n v="17.88"/>
    <n v="6.65"/>
    <n v="133.05000000000001"/>
    <n v="119.77"/>
    <n v="408.49"/>
    <n v="219.86"/>
    <n v="108.62"/>
    <n v="14.72"/>
    <n v="330.85"/>
    <n v="52.57"/>
    <n v="81.239999999999995"/>
    <n v="494.46"/>
    <n v="35.61"/>
    <n v="7.08"/>
    <n v="462.02"/>
    <n v="353.75"/>
    <n v="123.98"/>
    <n v="46.05"/>
    <n v="16.47"/>
    <n v="117.82"/>
    <n v="31.61"/>
    <n v="63.67"/>
    <n v="10.029999999999999"/>
    <n v="107.85"/>
    <n v="160.9255"/>
  </r>
  <r>
    <x v="1079"/>
    <n v="5346.56"/>
    <n v="198.88"/>
    <n v="24.09"/>
    <n v="114.77"/>
    <n v="68.099999999999994"/>
    <n v="70.2"/>
    <n v="162.24"/>
    <n v="142.08000000000001"/>
    <n v="4.66"/>
    <n v="194.9"/>
    <n v="459.02"/>
    <n v="100.45"/>
    <n v="16.420000000000002"/>
    <n v="40.61"/>
    <n v="118.19110000000001"/>
    <n v="106.62"/>
    <n v="16.420000000000002"/>
    <n v="6.54"/>
    <n v="129.51"/>
    <n v="112.63"/>
    <n v="395.15"/>
    <n v="209.27"/>
    <n v="106.23"/>
    <n v="14.61"/>
    <n v="324.02999999999997"/>
    <n v="52.18"/>
    <n v="79.88"/>
    <n v="476.91"/>
    <n v="30.48"/>
    <n v="6.57"/>
    <n v="442"/>
    <n v="344.84"/>
    <n v="118.94"/>
    <n v="45.48"/>
    <n v="15.49"/>
    <n v="113.56"/>
    <n v="29.69"/>
    <n v="62.97"/>
    <n v="9.7100000000000009"/>
    <n v="107.5"/>
    <n v="159.33150000000001"/>
  </r>
  <r>
    <x v="1080"/>
    <n v="5186.33"/>
    <n v="200.64"/>
    <n v="26.59"/>
    <n v="114.16"/>
    <n v="68.05"/>
    <n v="74.39"/>
    <n v="164.35"/>
    <n v="143.91999999999999"/>
    <n v="4.7149999999999999"/>
    <n v="200.34"/>
    <n v="470.22"/>
    <n v="104.25"/>
    <n v="17.23"/>
    <n v="42.35"/>
    <n v="118.6634"/>
    <n v="108.12"/>
    <n v="17.21"/>
    <n v="6.43"/>
    <n v="130.31"/>
    <n v="114.82"/>
    <n v="399.61"/>
    <n v="207.23"/>
    <n v="109.6"/>
    <n v="14.8"/>
    <n v="327.3"/>
    <n v="54.08"/>
    <n v="82.67"/>
    <n v="474.29"/>
    <n v="32.340000000000003"/>
    <n v="7.21"/>
    <n v="448.3"/>
    <n v="346.06"/>
    <n v="121.05"/>
    <n v="45.1"/>
    <n v="16.190000000000001"/>
    <n v="114.2"/>
    <n v="29.78"/>
    <n v="63.06"/>
    <n v="9.7799999999999994"/>
    <n v="109.04"/>
    <n v="162.84649999999999"/>
  </r>
  <r>
    <x v="1081"/>
    <n v="5240.03"/>
    <n v="191.76"/>
    <n v="26.32"/>
    <n v="115.68"/>
    <n v="68.459999999999994"/>
    <n v="73.95"/>
    <n v="166.07"/>
    <n v="136.27000000000001"/>
    <n v="4.58"/>
    <n v="200.4"/>
    <n v="473.01"/>
    <n v="98.91"/>
    <n v="16.7"/>
    <n v="43.03"/>
    <n v="117.59220000000001"/>
    <n v="106.32"/>
    <n v="17.12"/>
    <n v="6.32"/>
    <n v="127.59"/>
    <n v="115.1"/>
    <n v="398.43"/>
    <n v="209.82"/>
    <n v="108.79"/>
    <n v="13.79"/>
    <n v="323.33999999999997"/>
    <n v="53.63"/>
    <n v="82.65"/>
    <n v="465.89"/>
    <n v="31.19"/>
    <n v="6.8"/>
    <n v="449.84"/>
    <n v="345.98"/>
    <n v="120.15"/>
    <n v="45.06"/>
    <n v="16.23"/>
    <n v="115.74"/>
    <n v="29.23"/>
    <n v="62.54"/>
    <n v="9.77"/>
    <n v="109.5"/>
    <n v="164.29249999999999"/>
  </r>
  <r>
    <x v="1082"/>
    <n v="5199.5"/>
    <n v="198.84"/>
    <n v="29.28"/>
    <n v="117.89"/>
    <n v="68.73"/>
    <n v="79.08"/>
    <n v="177.21"/>
    <n v="145.74"/>
    <n v="4.7699999999999996"/>
    <n v="204.06"/>
    <n v="485.77"/>
    <n v="104.97"/>
    <n v="18.47"/>
    <n v="44.51"/>
    <n v="119.9876"/>
    <n v="108.68"/>
    <n v="17.73"/>
    <n v="6.64"/>
    <n v="130.65"/>
    <n v="121.6"/>
    <n v="402.69"/>
    <n v="213.31"/>
    <n v="112.78"/>
    <n v="14.72"/>
    <n v="338.32"/>
    <n v="54.32"/>
    <n v="83.98"/>
    <n v="465.96"/>
    <n v="33.880000000000003"/>
    <n v="7.11"/>
    <n v="455.58"/>
    <n v="349.14"/>
    <n v="121.99"/>
    <n v="45.77"/>
    <n v="18.3"/>
    <n v="116.29"/>
    <n v="30.03"/>
    <n v="62.92"/>
    <n v="10.130000000000001"/>
    <n v="116.92"/>
    <n v="166.1"/>
  </r>
  <r>
    <x v="1083"/>
    <n v="5319.31"/>
    <n v="200"/>
    <n v="30.01"/>
    <n v="118.85"/>
    <n v="68.680000000000007"/>
    <n v="78.64"/>
    <n v="179.11"/>
    <n v="148.26"/>
    <n v="5.37"/>
    <n v="205.8"/>
    <n v="490.26"/>
    <n v="104.75"/>
    <n v="18.05"/>
    <n v="45.83"/>
    <n v="121.0334"/>
    <n v="109.14"/>
    <n v="17.920000000000002"/>
    <n v="6.64"/>
    <n v="130.93"/>
    <n v="124.41"/>
    <n v="406.02"/>
    <n v="216.24"/>
    <n v="113.87"/>
    <n v="13.95"/>
    <n v="339.9"/>
    <n v="55.55"/>
    <n v="90.29"/>
    <n v="468.45"/>
    <n v="34.6"/>
    <n v="7.12"/>
    <n v="456.78"/>
    <n v="346.03"/>
    <n v="121.9"/>
    <n v="45.89"/>
    <n v="18.48"/>
    <n v="116.01"/>
    <n v="29.84"/>
    <n v="63.24"/>
    <n v="10.1"/>
    <n v="117.67"/>
    <n v="164.19800000000001"/>
  </r>
  <r>
    <x v="1084"/>
    <n v="5344.16"/>
    <n v="197.49"/>
    <n v="29.38"/>
    <n v="119"/>
    <n v="68.17"/>
    <n v="77.959999999999994"/>
    <n v="176.44"/>
    <n v="148.62"/>
    <n v="5.39"/>
    <n v="206.19"/>
    <n v="485.5"/>
    <n v="109.02"/>
    <n v="17.98"/>
    <n v="48.76"/>
    <n v="121.02500000000001"/>
    <n v="107.87"/>
    <n v="18.54"/>
    <n v="6.48"/>
    <n v="129.28"/>
    <n v="123.03"/>
    <n v="406.81"/>
    <n v="217.53"/>
    <n v="112.69"/>
    <n v="13.39"/>
    <n v="340.36"/>
    <n v="55.87"/>
    <n v="89.91"/>
    <n v="464.51"/>
    <n v="33.64"/>
    <n v="6.72"/>
    <n v="455.69"/>
    <n v="345.01"/>
    <n v="119.99"/>
    <n v="46.67"/>
    <n v="19.3"/>
    <n v="116.09"/>
    <n v="30.54"/>
    <n v="63.31"/>
    <n v="9.86"/>
    <n v="120"/>
    <n v="158.6345"/>
  </r>
  <r>
    <x v="1085"/>
    <n v="5344.39"/>
    <n v="207.83"/>
    <n v="30.39"/>
    <n v="117.86"/>
    <n v="68.459999999999994"/>
    <n v="80.45"/>
    <n v="179.65"/>
    <n v="156.16"/>
    <n v="5.23"/>
    <n v="207.94"/>
    <n v="491.94"/>
    <n v="116.14"/>
    <n v="18.28"/>
    <n v="48.73"/>
    <n v="121.4973"/>
    <n v="110.35"/>
    <n v="18.41"/>
    <n v="6.64"/>
    <n v="133.35"/>
    <n v="127.06"/>
    <n v="414.01"/>
    <n v="221.27"/>
    <n v="115.81"/>
    <n v="13.54"/>
    <n v="334.74"/>
    <n v="51.68"/>
    <n v="94.45"/>
    <n v="467.59"/>
    <n v="34.64"/>
    <n v="7.28"/>
    <n v="459.36"/>
    <n v="350.59"/>
    <n v="122.68"/>
    <n v="46.6"/>
    <n v="19.59"/>
    <n v="117.91"/>
    <n v="30.57"/>
    <n v="63.75"/>
    <n v="10.14"/>
    <n v="118.7"/>
    <n v="159.26349999999999"/>
  </r>
  <r>
    <x v="1086"/>
    <n v="5434.43"/>
    <n v="201.38"/>
    <n v="31"/>
    <n v="118.95"/>
    <n v="68.58"/>
    <n v="79.25"/>
    <n v="184.16"/>
    <n v="157.69"/>
    <n v="5.18"/>
    <n v="210.24"/>
    <n v="498.7"/>
    <n v="118.08"/>
    <n v="18.2"/>
    <n v="49.23"/>
    <n v="122.2902"/>
    <n v="110.49"/>
    <n v="18.649999999999999"/>
    <n v="6.61"/>
    <n v="136.16"/>
    <n v="127.3"/>
    <n v="416.86"/>
    <n v="221.72"/>
    <n v="118.38"/>
    <n v="13.25"/>
    <n v="334.35"/>
    <n v="51.65"/>
    <n v="95.76"/>
    <n v="471.44"/>
    <n v="33.56"/>
    <n v="7.31"/>
    <n v="460.16"/>
    <n v="351.28"/>
    <n v="123.42"/>
    <n v="46.23"/>
    <n v="19.239999999999998"/>
    <n v="117.2"/>
    <n v="30.65"/>
    <n v="62.44"/>
    <n v="10.18"/>
    <n v="118.73"/>
    <n v="160.32599999999999"/>
  </r>
  <r>
    <x v="1087"/>
    <n v="5455.21"/>
    <n v="214.14"/>
    <n v="31.22"/>
    <n v="118.73"/>
    <n v="68.650000000000006"/>
    <n v="81.45"/>
    <n v="188.82"/>
    <n v="166.13"/>
    <n v="5.83"/>
    <n v="211.55"/>
    <n v="499.02"/>
    <n v="122.86"/>
    <n v="18.05"/>
    <n v="49.58"/>
    <n v="123.6734"/>
    <n v="110.57"/>
    <n v="19.55"/>
    <n v="6.91"/>
    <n v="136.27000000000001"/>
    <n v="127.05"/>
    <n v="421.03"/>
    <n v="224.72"/>
    <n v="120.22"/>
    <n v="13.76"/>
    <n v="335.59"/>
    <n v="53.97"/>
    <n v="97.24"/>
    <n v="472"/>
    <n v="32.5"/>
    <n v="7.42"/>
    <n v="468.71"/>
    <n v="373.26"/>
    <n v="124.77"/>
    <n v="46.37"/>
    <n v="19.91"/>
    <n v="117.89"/>
    <n v="31.64"/>
    <n v="62.75"/>
    <n v="10.46"/>
    <n v="117.11"/>
    <n v="160.309"/>
  </r>
  <r>
    <x v="1088"/>
    <n v="5543.22"/>
    <n v="216.12"/>
    <n v="32.08"/>
    <n v="118.17"/>
    <n v="69.180000000000007"/>
    <n v="79.349999999999994"/>
    <n v="184.06"/>
    <n v="165.72"/>
    <n v="6.56"/>
    <n v="213.97"/>
    <n v="504.26"/>
    <n v="124.58"/>
    <n v="18.7"/>
    <n v="49.77"/>
    <n v="123.9096"/>
    <n v="111.73"/>
    <n v="19.98"/>
    <n v="7"/>
    <n v="134.28"/>
    <n v="128.04"/>
    <n v="418.47"/>
    <n v="226.05"/>
    <n v="119.08"/>
    <n v="13.21"/>
    <n v="337.38"/>
    <n v="52.47"/>
    <n v="98.96"/>
    <n v="477.37"/>
    <n v="34.03"/>
    <n v="7.28"/>
    <n v="468.88"/>
    <n v="377.92"/>
    <n v="122.85"/>
    <n v="47.4"/>
    <n v="19.87"/>
    <n v="118.06"/>
    <n v="31.37"/>
    <n v="61.28"/>
    <n v="10.51"/>
    <n v="116.79"/>
    <n v="160.08250000000001"/>
  </r>
  <r>
    <x v="1089"/>
    <n v="5554.25"/>
    <n v="222.72"/>
    <n v="32.5"/>
    <n v="118.53"/>
    <n v="68.98"/>
    <n v="80.739999999999995"/>
    <n v="185.4"/>
    <n v="167.71"/>
    <n v="7.19"/>
    <n v="215.45"/>
    <n v="504.68"/>
    <n v="130"/>
    <n v="17.62"/>
    <n v="49.1"/>
    <n v="124.8711"/>
    <n v="112.5"/>
    <n v="20.28"/>
    <n v="7.46"/>
    <n v="134.65"/>
    <n v="131.41999999999999"/>
    <n v="421.53"/>
    <n v="225.89"/>
    <n v="120.18"/>
    <n v="13.53"/>
    <n v="344.69"/>
    <n v="52.64"/>
    <n v="100.2"/>
    <n v="488.05"/>
    <n v="33.619999999999997"/>
    <n v="7.29"/>
    <n v="466.98"/>
    <n v="372.91"/>
    <n v="124.7"/>
    <n v="47.35"/>
    <n v="19.989999999999998"/>
    <n v="118.45"/>
    <n v="31.56"/>
    <n v="62.48"/>
    <n v="10.72"/>
    <n v="117.98"/>
    <n v="161.804"/>
  </r>
  <r>
    <x v="1090"/>
    <n v="5608.25"/>
    <n v="221.1"/>
    <n v="32.32"/>
    <n v="114.58"/>
    <n v="69.38"/>
    <n v="79.64"/>
    <n v="184"/>
    <n v="165.95"/>
    <n v="6.65"/>
    <n v="214.52"/>
    <n v="497.34"/>
    <n v="127.25"/>
    <n v="17.260000000000002"/>
    <n v="49.92"/>
    <n v="124.37350000000001"/>
    <n v="111.5"/>
    <n v="19.829999999999998"/>
    <n v="7.37"/>
    <n v="132.97999999999999"/>
    <n v="131.91999999999999"/>
    <n v="424.8"/>
    <n v="226.51"/>
    <n v="118.65"/>
    <n v="13.2"/>
    <n v="346.28"/>
    <n v="51.94"/>
    <n v="98.21"/>
    <n v="487.37"/>
    <n v="33.92"/>
    <n v="7.21"/>
    <n v="469.12"/>
    <n v="372.59"/>
    <n v="124.15"/>
    <n v="47.51"/>
    <n v="20.69"/>
    <n v="118.98"/>
    <n v="31.05"/>
    <n v="62"/>
    <n v="10.68"/>
    <n v="118.87"/>
    <n v="162.048"/>
  </r>
  <r>
    <x v="1091"/>
    <n v="5597.12"/>
    <n v="223.27"/>
    <n v="32.54"/>
    <n v="113.85"/>
    <n v="69.569999999999993"/>
    <n v="82.28"/>
    <n v="184.26"/>
    <n v="165.78"/>
    <n v="7"/>
    <n v="214.6"/>
    <n v="496.46"/>
    <n v="128.5"/>
    <n v="16.940000000000001"/>
    <n v="48.53"/>
    <n v="125.2"/>
    <n v="112.24"/>
    <n v="20.18"/>
    <n v="7.3"/>
    <n v="134.75"/>
    <n v="135.06"/>
    <n v="424.14"/>
    <n v="226.4"/>
    <n v="118.76"/>
    <n v="13.07"/>
    <n v="343.69"/>
    <n v="53.73"/>
    <n v="102.87"/>
    <n v="486.11"/>
    <n v="35.130000000000003"/>
    <n v="7.77"/>
    <n v="468"/>
    <n v="377.05"/>
    <n v="124.47"/>
    <n v="47.46"/>
    <n v="20.47"/>
    <n v="120"/>
    <n v="31.03"/>
    <n v="63.39"/>
    <n v="10.85"/>
    <n v="119.78"/>
    <n v="158.256"/>
  </r>
  <r>
    <x v="1092"/>
    <n v="5620.85"/>
    <n v="210.66"/>
    <n v="31.92"/>
    <n v="114.73"/>
    <n v="69.33"/>
    <n v="83.3"/>
    <n v="186"/>
    <n v="162.34"/>
    <n v="6.84"/>
    <n v="216.63"/>
    <n v="497.75"/>
    <n v="123.74"/>
    <n v="16.73"/>
    <n v="48.25"/>
    <n v="125.3518"/>
    <n v="112.85"/>
    <n v="19.89"/>
    <n v="7.19"/>
    <n v="134.79"/>
    <n v="115.21"/>
    <n v="415.55"/>
    <n v="224.53"/>
    <n v="118.73"/>
    <n v="12.81"/>
    <n v="342.2"/>
    <n v="53.45"/>
    <n v="101.98"/>
    <n v="479.89"/>
    <n v="34.35"/>
    <n v="7.31"/>
    <n v="468.82"/>
    <n v="376.59"/>
    <n v="125.98"/>
    <n v="46.88"/>
    <n v="20.74"/>
    <n v="120.1"/>
    <n v="31.08"/>
    <n v="62.74"/>
    <n v="10.92"/>
    <n v="117.76"/>
    <n v="157.8485"/>
  </r>
  <r>
    <x v="1093"/>
    <n v="5570.64"/>
    <n v="220.32"/>
    <n v="31.78"/>
    <n v="116.32"/>
    <n v="69.790000000000006"/>
    <n v="85.77"/>
    <n v="183.29"/>
    <n v="166.36"/>
    <n v="6.96"/>
    <n v="218.31"/>
    <n v="509.42"/>
    <n v="129.37"/>
    <n v="17.72"/>
    <n v="49.62"/>
    <n v="125.6724"/>
    <n v="117.03"/>
    <n v="21.12"/>
    <n v="7.52"/>
    <n v="139.28"/>
    <n v="115.86"/>
    <n v="416.79"/>
    <n v="226.84"/>
    <n v="122.23"/>
    <n v="13.96"/>
    <n v="342.49"/>
    <n v="53.71"/>
    <n v="122"/>
    <n v="481.24"/>
    <n v="36.28"/>
    <n v="7.38"/>
    <n v="466.44"/>
    <n v="381.18"/>
    <n v="128.86000000000001"/>
    <n v="47.43"/>
    <n v="20.32"/>
    <n v="120.15"/>
    <n v="31.83"/>
    <n v="63.02"/>
    <n v="11.27"/>
    <n v="118.03"/>
    <n v="155.821"/>
  </r>
  <r>
    <x v="1094"/>
    <n v="5634.61"/>
    <n v="213.21"/>
    <n v="30.85"/>
    <n v="118.81"/>
    <n v="70.84"/>
    <n v="84.88"/>
    <n v="182.13"/>
    <n v="159.62"/>
    <n v="6.74"/>
    <n v="219.17"/>
    <n v="507.87"/>
    <n v="126.46"/>
    <n v="18.100000000000001"/>
    <n v="51.34"/>
    <n v="126.54949999999999"/>
    <n v="116.72"/>
    <n v="20.96"/>
    <n v="7.67"/>
    <n v="141.96"/>
    <n v="118"/>
    <n v="413.49"/>
    <n v="227.18"/>
    <n v="122.15"/>
    <n v="14.36"/>
    <n v="336.07"/>
    <n v="54.75"/>
    <n v="125.8"/>
    <n v="482.64"/>
    <n v="36.090000000000003"/>
    <n v="7.51"/>
    <n v="468.64"/>
    <n v="383.09"/>
    <n v="128.9"/>
    <n v="47.58"/>
    <n v="20.55"/>
    <n v="121.25"/>
    <n v="31.37"/>
    <n v="63.72"/>
    <n v="11.11"/>
    <n v="117.24"/>
    <n v="155.0745"/>
  </r>
  <r>
    <x v="1095"/>
    <n v="5616.84"/>
    <n v="209.21"/>
    <n v="30.84"/>
    <n v="117.68"/>
    <n v="71.5"/>
    <n v="84.59"/>
    <n v="185.55"/>
    <n v="161.38999999999999"/>
    <n v="6.12"/>
    <n v="220.18"/>
    <n v="507.26"/>
    <n v="128.30000000000001"/>
    <n v="17.64"/>
    <n v="50.85"/>
    <n v="126.49890000000001"/>
    <n v="115.34"/>
    <n v="21.36"/>
    <n v="7.77"/>
    <n v="141.25"/>
    <n v="115.54"/>
    <n v="413.84"/>
    <n v="228.03"/>
    <n v="122.39"/>
    <n v="14.48"/>
    <n v="339.47"/>
    <n v="56.14"/>
    <n v="118.1"/>
    <n v="480.3"/>
    <n v="35.380000000000003"/>
    <n v="7.28"/>
    <n v="474.99"/>
    <n v="375.98"/>
    <n v="128.94"/>
    <n v="47.71"/>
    <n v="20.47"/>
    <n v="122.41"/>
    <n v="31.16"/>
    <n v="64"/>
    <n v="11.14"/>
    <n v="117.99"/>
    <n v="155.21"/>
  </r>
  <r>
    <x v="1096"/>
    <n v="5625.8"/>
    <n v="205.75"/>
    <n v="30.36"/>
    <n v="116.52"/>
    <n v="71.75"/>
    <n v="82.5"/>
    <n v="184"/>
    <n v="158.18"/>
    <n v="6.09"/>
    <n v="221.29"/>
    <n v="503.33"/>
    <n v="125.61"/>
    <n v="17.27"/>
    <n v="50.83"/>
    <n v="126.04349999999999"/>
    <n v="115.11"/>
    <n v="20.32"/>
    <n v="7.49"/>
    <n v="140.08000000000001"/>
    <n v="111.56"/>
    <n v="410.6"/>
    <n v="226.49"/>
    <n v="121.63"/>
    <n v="13.83"/>
    <n v="337.56"/>
    <n v="55.77"/>
    <n v="118.44"/>
    <n v="489.73"/>
    <n v="33.520000000000003"/>
    <n v="7.01"/>
    <n v="471.8"/>
    <n v="377.95"/>
    <n v="126.9"/>
    <n v="47.38"/>
    <n v="20.38"/>
    <n v="122.57"/>
    <n v="31.43"/>
    <n v="63"/>
    <n v="11.04"/>
    <n v="117.6"/>
    <n v="158.86449999999999"/>
  </r>
  <r>
    <x v="1097"/>
    <n v="5592.18"/>
    <n v="206.28"/>
    <n v="31"/>
    <n v="118.13"/>
    <n v="72.05"/>
    <n v="84.67"/>
    <n v="191.36"/>
    <n v="156.93"/>
    <n v="6.23"/>
    <n v="222.21"/>
    <n v="510.1"/>
    <n v="117.59"/>
    <n v="17.809999999999999"/>
    <n v="51.71"/>
    <n v="126.5158"/>
    <n v="114.62"/>
    <n v="20.170000000000002"/>
    <n v="8.0299999999999994"/>
    <n v="140.58000000000001"/>
    <n v="114.14"/>
    <n v="413.12"/>
    <n v="229.79"/>
    <n v="122.17"/>
    <n v="14.09"/>
    <n v="340.73"/>
    <n v="55.63"/>
    <n v="110.87"/>
    <n v="493.35"/>
    <n v="33.69"/>
    <n v="7.32"/>
    <n v="480.8"/>
    <n v="381.82"/>
    <n v="125.33"/>
    <n v="47.62"/>
    <n v="19.98"/>
    <n v="122.55"/>
    <n v="31.65"/>
    <n v="63.32"/>
    <n v="11.11"/>
    <n v="116.72"/>
    <n v="157.9"/>
  </r>
  <r>
    <x v="1098"/>
    <n v="5591.96"/>
    <n v="214.11"/>
    <n v="31.48"/>
    <n v="117.94"/>
    <n v="72.47"/>
    <n v="85.43"/>
    <n v="201"/>
    <n v="162.82"/>
    <n v="6.27"/>
    <n v="224.8"/>
    <n v="510.25"/>
    <n v="119.37"/>
    <n v="18.3"/>
    <n v="52.13"/>
    <n v="127.258"/>
    <n v="115.14"/>
    <n v="20.12"/>
    <n v="7.99"/>
    <n v="142.36000000000001"/>
    <n v="114.23"/>
    <n v="417.14"/>
    <n v="229"/>
    <n v="123.77"/>
    <n v="14.13"/>
    <n v="342.88"/>
    <n v="56.08"/>
    <n v="114.04"/>
    <n v="495.89"/>
    <n v="33.369999999999997"/>
    <n v="7.42"/>
    <n v="483.34"/>
    <n v="385.74"/>
    <n v="127.82"/>
    <n v="47.28"/>
    <n v="20.25"/>
    <n v="123.29"/>
    <n v="32.020000000000003"/>
    <n v="63.27"/>
    <n v="11.19"/>
    <n v="118.23"/>
    <n v="158.12899999999999"/>
  </r>
  <r>
    <x v="1099"/>
    <n v="5648.4"/>
    <n v="210.6"/>
    <n v="30.51"/>
    <n v="115.47"/>
    <n v="73.010000000000005"/>
    <n v="75.739999999999995"/>
    <n v="192.55"/>
    <n v="152.79"/>
    <n v="6.06"/>
    <n v="220.3"/>
    <n v="487.46"/>
    <n v="108"/>
    <n v="17.96"/>
    <n v="49.09"/>
    <n v="124.11199999999999"/>
    <n v="115.66"/>
    <n v="19.37"/>
    <n v="7.53"/>
    <n v="138.13999999999999"/>
    <n v="110.41"/>
    <n v="409.44"/>
    <n v="222.77"/>
    <n v="118.27"/>
    <n v="13.15"/>
    <n v="328.6"/>
    <n v="53.52"/>
    <n v="111.92"/>
    <n v="475.7"/>
    <n v="32.979999999999997"/>
    <n v="6.96"/>
    <n v="482.12"/>
    <n v="385.69"/>
    <n v="128.37"/>
    <n v="47.09"/>
    <n v="19.739999999999998"/>
    <n v="125.71"/>
    <n v="32.369999999999997"/>
    <n v="60.34"/>
    <n v="10.98"/>
    <n v="118.04"/>
    <n v="159.3365"/>
  </r>
  <r>
    <x v="1100"/>
    <n v="5528.93"/>
    <n v="219.41"/>
    <n v="30.59"/>
    <n v="114.06"/>
    <n v="72.56"/>
    <n v="76.680000000000007"/>
    <n v="199.63"/>
    <n v="154.12"/>
    <n v="6.34"/>
    <n v="219.33"/>
    <n v="490.64"/>
    <n v="106.21"/>
    <n v="17.440000000000001"/>
    <n v="49.53"/>
    <n v="123.8421"/>
    <n v="114.79"/>
    <n v="19.11"/>
    <n v="7.48"/>
    <n v="137.85"/>
    <n v="110.8"/>
    <n v="408.9"/>
    <n v="220.85"/>
    <n v="117.67"/>
    <n v="13.28"/>
    <n v="329.25"/>
    <n v="53.34"/>
    <n v="113.97"/>
    <n v="478.57"/>
    <n v="33.04"/>
    <n v="7.01"/>
    <n v="483.14"/>
    <n v="391.95"/>
    <n v="128.27000000000001"/>
    <n v="47.11"/>
    <n v="19.91"/>
    <n v="126.61"/>
    <n v="32.74"/>
    <n v="60.09"/>
    <n v="10.95"/>
    <n v="117.96"/>
    <n v="160.1765"/>
  </r>
  <r>
    <x v="1101"/>
    <n v="5520.07"/>
    <n v="230.17"/>
    <n v="30.16"/>
    <n v="113.17"/>
    <n v="71.17"/>
    <n v="75.83"/>
    <n v="198.44"/>
    <n v="152.82"/>
    <n v="6.08"/>
    <n v="217.63"/>
    <n v="487.88"/>
    <n v="107.21"/>
    <n v="17.399999999999999"/>
    <n v="48.52"/>
    <n v="121.4046"/>
    <n v="114.15"/>
    <n v="19.670000000000002"/>
    <n v="7.26"/>
    <n v="138.27000000000001"/>
    <n v="111.75"/>
    <n v="408.39"/>
    <n v="222.38"/>
    <n v="118.44"/>
    <n v="13.74"/>
    <n v="328.63"/>
    <n v="53.03"/>
    <n v="116.71"/>
    <n v="468.57"/>
    <n v="31.85"/>
    <n v="7.04"/>
    <n v="477.36"/>
    <n v="383.69"/>
    <n v="127.41"/>
    <n v="47.51"/>
    <n v="19.82"/>
    <n v="125.18"/>
    <n v="32.619999999999997"/>
    <n v="60.39"/>
    <n v="10.77"/>
    <n v="116.19"/>
    <n v="161.00399999999999"/>
  </r>
  <r>
    <x v="1102"/>
    <n v="5503.41"/>
    <n v="210.73"/>
    <n v="30.33"/>
    <n v="112.64"/>
    <n v="71.14"/>
    <n v="73.7"/>
    <n v="198.33"/>
    <n v="136.995"/>
    <n v="5.81"/>
    <n v="212.46"/>
    <n v="479.61"/>
    <n v="102.83"/>
    <n v="16.989999999999998"/>
    <n v="48.02"/>
    <n v="119.69240000000001"/>
    <n v="113.55"/>
    <n v="18.940000000000001"/>
    <n v="7.01"/>
    <n v="137.12"/>
    <n v="108.56"/>
    <n v="401.7"/>
    <n v="220.82"/>
    <n v="116.24"/>
    <n v="13.23"/>
    <n v="322.77"/>
    <n v="53.68"/>
    <n v="116.13"/>
    <n v="468"/>
    <n v="30.41"/>
    <n v="6.8"/>
    <n v="476.12"/>
    <n v="381.56"/>
    <n v="127.23"/>
    <n v="47.15"/>
    <n v="19.600000000000001"/>
    <n v="125.81"/>
    <n v="32.1"/>
    <n v="59.71"/>
    <n v="10.58"/>
    <n v="115.44"/>
    <n v="158.40199999999999"/>
  </r>
  <r>
    <x v="1103"/>
    <n v="5408.42"/>
    <n v="216.27"/>
    <n v="34.6"/>
    <n v="115.01"/>
    <n v="71.849999999999994"/>
    <n v="74.95"/>
    <n v="201.81"/>
    <n v="140.82"/>
    <n v="6.14"/>
    <n v="216.81"/>
    <n v="488.57"/>
    <n v="106.47"/>
    <n v="17.47"/>
    <n v="47.8"/>
    <n v="121.9106"/>
    <n v="115.26"/>
    <n v="19.66"/>
    <n v="7.08"/>
    <n v="139.77000000000001"/>
    <n v="109.96"/>
    <n v="405.72"/>
    <n v="220.91"/>
    <n v="118.46"/>
    <n v="13.08"/>
    <n v="324.07"/>
    <n v="54.29"/>
    <n v="120.09"/>
    <n v="471.11"/>
    <n v="32.51"/>
    <n v="6.62"/>
    <n v="487.09"/>
    <n v="387.23"/>
    <n v="130.25"/>
    <n v="47.35"/>
    <n v="19.649999999999999"/>
    <n v="127.45"/>
    <n v="32.17"/>
    <n v="60.01"/>
    <n v="10.66"/>
    <n v="114.95"/>
    <n v="159.767"/>
  </r>
  <r>
    <x v="1104"/>
    <n v="5471.05"/>
    <n v="226.17"/>
    <n v="34.76"/>
    <n v="110.82"/>
    <n v="71.55"/>
    <n v="76.08"/>
    <n v="202.01"/>
    <n v="148.21"/>
    <n v="6.15"/>
    <n v="205.56"/>
    <n v="467.13"/>
    <n v="108.1"/>
    <n v="17.420000000000002"/>
    <n v="45.54"/>
    <n v="120.7298"/>
    <n v="116.8"/>
    <n v="19.7"/>
    <n v="7.05"/>
    <n v="142.21"/>
    <n v="110.27"/>
    <n v="414.2"/>
    <n v="220.11"/>
    <n v="118.06"/>
    <n v="13.23"/>
    <n v="327"/>
    <n v="54.21"/>
    <n v="119.73"/>
    <n v="470.78"/>
    <n v="33"/>
    <n v="6.9"/>
    <n v="488.02"/>
    <n v="387.3"/>
    <n v="132.4"/>
    <n v="47.55"/>
    <n v="19.37"/>
    <n v="126.75"/>
    <n v="32.46"/>
    <n v="59.77"/>
    <n v="10.32"/>
    <n v="113.8"/>
    <n v="159.2535"/>
  </r>
  <r>
    <x v="1105"/>
    <n v="5495.52"/>
    <n v="228.13"/>
    <n v="34.85"/>
    <n v="109.72"/>
    <n v="71.08"/>
    <n v="80.06"/>
    <n v="209.15"/>
    <n v="158.27000000000001"/>
    <n v="6.68"/>
    <n v="207.23"/>
    <n v="471.17"/>
    <n v="116.91"/>
    <n v="20.67"/>
    <n v="45.63"/>
    <n v="119.71769999999999"/>
    <n v="117.12"/>
    <n v="20.64"/>
    <n v="7.31"/>
    <n v="143.27000000000001"/>
    <n v="112"/>
    <n v="423.04"/>
    <n v="222.66"/>
    <n v="118.29"/>
    <n v="13.93"/>
    <n v="336.66"/>
    <n v="55.79"/>
    <n v="121.25"/>
    <n v="474.74"/>
    <n v="32.799999999999997"/>
    <n v="7.23"/>
    <n v="488.18"/>
    <n v="388.59"/>
    <n v="130.69"/>
    <n v="47.48"/>
    <n v="19.46"/>
    <n v="125.26"/>
    <n v="32.43"/>
    <n v="61.21"/>
    <n v="10.45"/>
    <n v="113.69"/>
    <n v="155.90299999999999"/>
  </r>
  <r>
    <x v="1106"/>
    <n v="5554.13"/>
    <n v="229.81"/>
    <n v="34.909999999999997"/>
    <n v="111.23"/>
    <n v="71.23"/>
    <n v="80.47"/>
    <n v="215.27"/>
    <n v="164.56"/>
    <n v="6.86"/>
    <n v="206.6"/>
    <n v="474.06"/>
    <n v="119.14"/>
    <n v="21"/>
    <n v="46.64"/>
    <n v="120.19"/>
    <n v="117.48"/>
    <n v="21.64"/>
    <n v="7.46"/>
    <n v="146.5"/>
    <n v="112.99"/>
    <n v="427"/>
    <n v="222.77"/>
    <n v="120.36"/>
    <n v="13.72"/>
    <n v="337.51"/>
    <n v="56.35"/>
    <n v="125.47"/>
    <n v="478.65"/>
    <n v="33.25"/>
    <n v="7.38"/>
    <n v="492.11"/>
    <n v="387"/>
    <n v="130.29"/>
    <n v="48.32"/>
    <n v="20.29"/>
    <n v="124.65"/>
    <n v="31.79"/>
    <n v="61.91"/>
    <n v="10.62"/>
    <n v="114.99"/>
    <n v="154.9195"/>
  </r>
  <r>
    <x v="1107"/>
    <n v="5595.76"/>
    <n v="230.29"/>
    <n v="35.590000000000003"/>
    <n v="111.15"/>
    <n v="71.41"/>
    <n v="85.55"/>
    <n v="225.59"/>
    <n v="167.69"/>
    <n v="7.46"/>
    <n v="204.32"/>
    <n v="478.99"/>
    <n v="119.1"/>
    <n v="21.61"/>
    <n v="47.38"/>
    <n v="121.42140000000001"/>
    <n v="118.66"/>
    <n v="22.07"/>
    <n v="7.74"/>
    <n v="151.19"/>
    <n v="113.67"/>
    <n v="430.59"/>
    <n v="222.5"/>
    <n v="122.8"/>
    <n v="13.5"/>
    <n v="337.9"/>
    <n v="56.12"/>
    <n v="122.51"/>
    <n v="485.37"/>
    <n v="34.04"/>
    <n v="7.76"/>
    <n v="493.36"/>
    <n v="394.68"/>
    <n v="129.97999999999999"/>
    <n v="48.8"/>
    <n v="20.22"/>
    <n v="125.62"/>
    <n v="31.99"/>
    <n v="62.55"/>
    <n v="10.69"/>
    <n v="115.34"/>
    <n v="154.97"/>
  </r>
  <r>
    <x v="1108"/>
    <n v="5626.02"/>
    <n v="226.78"/>
    <n v="36.31"/>
    <n v="112.71"/>
    <n v="72.099999999999994"/>
    <n v="89.4"/>
    <n v="229.93"/>
    <n v="164.02"/>
    <n v="7.37"/>
    <n v="207.86"/>
    <n v="485.16"/>
    <n v="116.78"/>
    <n v="21.92"/>
    <n v="47.8"/>
    <n v="122.1215"/>
    <n v="119.5"/>
    <n v="22.21"/>
    <n v="8.06"/>
    <n v="154.56"/>
    <n v="112.84"/>
    <n v="431.34"/>
    <n v="216.32"/>
    <n v="126.54"/>
    <n v="13.2"/>
    <n v="338.83"/>
    <n v="57.66"/>
    <n v="122.85"/>
    <n v="489.43"/>
    <n v="32.979999999999997"/>
    <n v="7.82"/>
    <n v="497.71"/>
    <n v="394.66"/>
    <n v="129.28"/>
    <n v="48.77"/>
    <n v="20.440000000000001"/>
    <n v="125.97"/>
    <n v="31.74"/>
    <n v="63.19"/>
    <n v="10.8"/>
    <n v="117.26"/>
    <n v="155.851"/>
  </r>
  <r>
    <x v="1109"/>
    <n v="5633.09"/>
    <n v="227.87"/>
    <n v="36.450000000000003"/>
    <n v="114.18"/>
    <n v="71.8"/>
    <n v="91.15"/>
    <n v="237.15"/>
    <n v="162.47"/>
    <n v="7.17"/>
    <n v="209.25"/>
    <n v="485.39"/>
    <n v="115.59"/>
    <n v="21.93"/>
    <n v="47.69"/>
    <n v="122.248"/>
    <n v="118.17"/>
    <n v="22.64"/>
    <n v="8.1199999999999992"/>
    <n v="155.05000000000001"/>
    <n v="111.63"/>
    <n v="435.15"/>
    <n v="216.79"/>
    <n v="127.97"/>
    <n v="13.1"/>
    <n v="342.15"/>
    <n v="58.5"/>
    <n v="122.47"/>
    <n v="481.26"/>
    <n v="34.1"/>
    <n v="8.1199999999999992"/>
    <n v="500.99"/>
    <n v="397.88"/>
    <n v="128.87"/>
    <n v="48.53"/>
    <n v="20.440000000000001"/>
    <n v="123.23"/>
    <n v="31.26"/>
    <n v="62.92"/>
    <n v="10.9"/>
    <n v="121.03"/>
    <n v="155.273"/>
  </r>
  <r>
    <x v="1110"/>
    <n v="5634.58"/>
    <n v="227.2"/>
    <n v="36.380000000000003"/>
    <n v="114.58"/>
    <n v="71.75"/>
    <n v="91.19"/>
    <n v="235.67"/>
    <n v="161.66999999999999"/>
    <n v="7.12"/>
    <n v="207.53"/>
    <n v="484.58"/>
    <n v="113.37"/>
    <n v="22.6"/>
    <n v="46.94"/>
    <n v="122.75409999999999"/>
    <n v="120.35"/>
    <n v="22.95"/>
    <n v="8.11"/>
    <n v="154.93"/>
    <n v="110.78"/>
    <n v="430.81"/>
    <n v="220.69"/>
    <n v="129.25"/>
    <n v="12.9"/>
    <n v="343.97"/>
    <n v="56.93"/>
    <n v="124.3"/>
    <n v="474.16"/>
    <n v="34.15"/>
    <n v="7.83"/>
    <n v="494.76"/>
    <n v="401.07"/>
    <n v="127.02"/>
    <n v="48.15"/>
    <n v="20.43"/>
    <n v="120.96"/>
    <n v="31.11"/>
    <n v="62.91"/>
    <n v="10.98"/>
    <n v="122.45"/>
    <n v="156.78299999999999"/>
  </r>
  <r>
    <x v="1111"/>
    <n v="5618.26"/>
    <n v="243.92"/>
    <n v="36.83"/>
    <n v="116"/>
    <n v="70.62"/>
    <n v="92.74"/>
    <n v="244.45"/>
    <n v="167.42"/>
    <n v="7.17"/>
    <n v="210.48"/>
    <n v="503.83"/>
    <n v="117.87"/>
    <n v="23.27"/>
    <n v="47.7"/>
    <n v="126.0603"/>
    <n v="122.49"/>
    <n v="22.81"/>
    <n v="8.19"/>
    <n v="159.66"/>
    <n v="114.02"/>
    <n v="438.69"/>
    <n v="228.87"/>
    <n v="132.80000000000001"/>
    <n v="13.15"/>
    <n v="360.22"/>
    <n v="57.97"/>
    <n v="125.22"/>
    <n v="477.9"/>
    <n v="36.01"/>
    <n v="7.72"/>
    <n v="493.01"/>
    <n v="409.73"/>
    <n v="128.5"/>
    <n v="48.89"/>
    <n v="21.35"/>
    <n v="119.74"/>
    <n v="31.55"/>
    <n v="65.180000000000007"/>
    <n v="10.92"/>
    <n v="124.5"/>
    <n v="156.553"/>
  </r>
  <r>
    <x v="1112"/>
    <n v="5713.64"/>
    <n v="238.25"/>
    <n v="37.200000000000003"/>
    <n v="115.27"/>
    <n v="71.64"/>
    <n v="107.88"/>
    <n v="245.46"/>
    <n v="171.1"/>
    <n v="7.47"/>
    <n v="211.09"/>
    <n v="498.43"/>
    <n v="116"/>
    <n v="22.93"/>
    <n v="47.4"/>
    <n v="125.3687"/>
    <n v="121.6"/>
    <n v="22.73"/>
    <n v="8.0500000000000007"/>
    <n v="158.12"/>
    <n v="110.27"/>
    <n v="435.27"/>
    <n v="228.2"/>
    <n v="133.22999999999999"/>
    <n v="11.71"/>
    <n v="365.17"/>
    <n v="57.23"/>
    <n v="128.79"/>
    <n v="464.92"/>
    <n v="35.799999999999997"/>
    <n v="8.2200000000000006"/>
    <n v="492.74"/>
    <n v="405.89"/>
    <n v="125.47"/>
    <n v="49.52"/>
    <n v="20.79"/>
    <n v="120.79"/>
    <n v="31.9"/>
    <n v="63.57"/>
    <n v="10.88"/>
    <n v="121.94"/>
    <n v="156.44049999999999"/>
  </r>
  <r>
    <x v="1113"/>
    <n v="5702.55"/>
    <n v="250"/>
    <n v="37.950000000000003"/>
    <n v="117.36"/>
    <n v="71.73"/>
    <n v="111.63"/>
    <n v="251.53"/>
    <n v="172.94"/>
    <n v="7.56"/>
    <n v="211.44"/>
    <n v="497.41"/>
    <n v="116.26"/>
    <n v="22.33"/>
    <n v="47.55"/>
    <n v="125.10720000000001"/>
    <n v="121.81"/>
    <n v="22.7"/>
    <n v="7.92"/>
    <n v="157.21"/>
    <n v="113.26"/>
    <n v="433.51"/>
    <n v="226.47"/>
    <n v="132.6"/>
    <n v="11.91"/>
    <n v="369.01"/>
    <n v="58.29"/>
    <n v="128.27000000000001"/>
    <n v="460"/>
    <n v="36.04"/>
    <n v="8.01"/>
    <n v="497.14"/>
    <n v="408.95"/>
    <n v="126.63"/>
    <n v="49.6"/>
    <n v="20.49"/>
    <n v="121.09"/>
    <n v="31.79"/>
    <n v="64.58"/>
    <n v="10.91"/>
    <n v="122"/>
    <n v="155.51400000000001"/>
  </r>
  <r>
    <x v="1114"/>
    <n v="5718.57"/>
    <n v="254.27"/>
    <n v="36.9"/>
    <n v="117.05"/>
    <n v="71.33"/>
    <n v="112.4"/>
    <n v="255.48"/>
    <n v="174.84"/>
    <n v="7.59"/>
    <n v="211.59"/>
    <n v="498.02"/>
    <n v="120.87"/>
    <n v="21.71"/>
    <n v="50.13"/>
    <n v="126.9038"/>
    <n v="123.36"/>
    <n v="22.77"/>
    <n v="7.83"/>
    <n v="157.55000000000001"/>
    <n v="112.5"/>
    <n v="429.17"/>
    <n v="227.37"/>
    <n v="132.38999999999999"/>
    <n v="11.84"/>
    <n v="380.36"/>
    <n v="57.96"/>
    <n v="127.44"/>
    <n v="462.99"/>
    <n v="36.64"/>
    <n v="8.1199999999999992"/>
    <n v="487.41"/>
    <n v="410.89"/>
    <n v="126.68"/>
    <n v="50.31"/>
    <n v="20.5"/>
    <n v="121.21"/>
    <n v="31.45"/>
    <n v="67.42"/>
    <n v="10.87"/>
    <n v="121.89"/>
    <n v="156.86949999999999"/>
  </r>
  <r>
    <x v="1115"/>
    <n v="5732.93"/>
    <n v="257.02"/>
    <n v="37.119999999999997"/>
    <n v="114.77"/>
    <n v="71.45"/>
    <n v="119.08"/>
    <n v="255.05"/>
    <n v="175.52"/>
    <n v="8.6199999999999992"/>
    <n v="210.19"/>
    <n v="491.14"/>
    <n v="123.51"/>
    <n v="21.58"/>
    <n v="48.42"/>
    <n v="129.95699999999999"/>
    <n v="122.36"/>
    <n v="22.39"/>
    <n v="7.73"/>
    <n v="152.77000000000001"/>
    <n v="112.62"/>
    <n v="432.11"/>
    <n v="226.37"/>
    <n v="131.66999999999999"/>
    <n v="11.03"/>
    <n v="383.96"/>
    <n v="58.38"/>
    <n v="126.84"/>
    <n v="461.76"/>
    <n v="35.97"/>
    <n v="7.59"/>
    <n v="489.45"/>
    <n v="406.93"/>
    <n v="125.39"/>
    <n v="50.25"/>
    <n v="20"/>
    <n v="121.69"/>
    <n v="31"/>
    <n v="67.67"/>
    <n v="10.42"/>
    <n v="121.11"/>
    <n v="151.751"/>
  </r>
  <r>
    <x v="1116"/>
    <n v="5722.26"/>
    <n v="254.22"/>
    <n v="37.1"/>
    <n v="112.8"/>
    <n v="71.400000000000006"/>
    <n v="114.16"/>
    <n v="251.22"/>
    <n v="178.09"/>
    <n v="8.69"/>
    <n v="209.78"/>
    <n v="496.92"/>
    <n v="124.04"/>
    <n v="20.48"/>
    <n v="45.49"/>
    <n v="130.404"/>
    <n v="123.48"/>
    <n v="22.43"/>
    <n v="7.76"/>
    <n v="153.47"/>
    <n v="112.49"/>
    <n v="431.31"/>
    <n v="227.52"/>
    <n v="131.38"/>
    <n v="11.17"/>
    <n v="379.16"/>
    <n v="58.05"/>
    <n v="127.12"/>
    <n v="463.15"/>
    <n v="36.840000000000003"/>
    <n v="8.06"/>
    <n v="491.27"/>
    <n v="411.47"/>
    <n v="125.23"/>
    <n v="50.5"/>
    <n v="19.95"/>
    <n v="120.85"/>
    <n v="31.17"/>
    <n v="70.75"/>
    <n v="10.68"/>
    <n v="123.7"/>
    <n v="157.18700000000001"/>
  </r>
  <r>
    <x v="1117"/>
    <n v="5745.37"/>
    <n v="260.45999999999998"/>
    <n v="36.840000000000003"/>
    <n v="115.82"/>
    <n v="71.790000000000006"/>
    <n v="117.72"/>
    <n v="249.86"/>
    <n v="172.69"/>
    <n v="9.7799999999999994"/>
    <n v="210.5"/>
    <n v="498.51"/>
    <n v="121.4"/>
    <n v="20.99"/>
    <n v="45.97"/>
    <n v="131.18"/>
    <n v="123.17"/>
    <n v="23.89"/>
    <n v="7.95"/>
    <n v="154.94"/>
    <n v="113.92"/>
    <n v="428.02"/>
    <n v="227.79"/>
    <n v="132.13999999999999"/>
    <n v="11.6"/>
    <n v="369.2"/>
    <n v="57.34"/>
    <n v="123.76"/>
    <n v="462.88"/>
    <n v="37.39"/>
    <n v="9.7100000000000009"/>
    <n v="493.64"/>
    <n v="418"/>
    <n v="125.59"/>
    <n v="50.09"/>
    <n v="19.559999999999999"/>
    <n v="120.62"/>
    <n v="31.42"/>
    <n v="71.23"/>
    <n v="10.78"/>
    <n v="125"/>
    <n v="165.5685"/>
  </r>
  <r>
    <x v="1118"/>
    <n v="5738.17"/>
    <n v="261.63"/>
    <n v="37.200000000000003"/>
    <n v="117.22"/>
    <n v="71.86"/>
    <n v="118.54"/>
    <n v="254.98"/>
    <n v="172.5"/>
    <n v="9.73"/>
    <n v="210.86"/>
    <n v="495.11"/>
    <n v="121.44"/>
    <n v="21.21"/>
    <n v="44.18"/>
    <n v="130.9"/>
    <n v="124.48"/>
    <n v="23.42"/>
    <n v="7.86"/>
    <n v="153.13"/>
    <n v="114.86"/>
    <n v="430.3"/>
    <n v="233"/>
    <n v="130.58000000000001"/>
    <n v="11.22"/>
    <n v="368.53"/>
    <n v="57.62"/>
    <n v="123.85"/>
    <n v="465.08"/>
    <n v="36.130000000000003"/>
    <n v="8.74"/>
    <n v="493.8"/>
    <n v="417.33"/>
    <n v="126.28"/>
    <n v="49.7"/>
    <n v="19.88"/>
    <n v="121.4"/>
    <n v="31.3"/>
    <n v="71.17"/>
    <n v="10.56"/>
    <n v="123.71"/>
    <n v="166.1"/>
  </r>
  <r>
    <x v="1119"/>
    <n v="5762.48"/>
    <n v="258.02"/>
    <n v="36.46"/>
    <n v="119.93"/>
    <n v="71.709999999999994"/>
    <n v="122.55"/>
    <n v="256.52999999999997"/>
    <n v="167.47"/>
    <n v="9.23"/>
    <n v="207.04"/>
    <n v="490.17"/>
    <n v="117"/>
    <n v="20.63"/>
    <n v="45.39"/>
    <n v="132.07"/>
    <n v="123.75"/>
    <n v="22.33"/>
    <n v="7.63"/>
    <n v="151.85"/>
    <n v="110.23"/>
    <n v="420.69"/>
    <n v="226.21"/>
    <n v="129.87"/>
    <n v="10.44"/>
    <n v="375.4"/>
    <n v="57.17"/>
    <n v="122.43"/>
    <n v="469.76"/>
    <n v="35.130000000000003"/>
    <n v="8.17"/>
    <n v="496.38"/>
    <n v="416.44"/>
    <n v="124.61"/>
    <n v="50.21"/>
    <n v="20.22"/>
    <n v="120.59"/>
    <n v="30.15"/>
    <n v="71.16"/>
    <n v="10.75"/>
    <n v="122.26"/>
    <n v="162.05799999999999"/>
  </r>
  <r>
    <x v="1120"/>
    <n v="5708.75"/>
    <n v="249.02"/>
    <n v="37.49"/>
    <n v="121.52"/>
    <n v="71.010000000000005"/>
    <n v="125.37"/>
    <n v="252.29"/>
    <n v="170.66"/>
    <n v="9.7100000000000009"/>
    <n v="207.29"/>
    <n v="491.99"/>
    <n v="118.85"/>
    <n v="20.25"/>
    <n v="45.72"/>
    <n v="135.08000000000001"/>
    <n v="124.99"/>
    <n v="22.63"/>
    <n v="7.79"/>
    <n v="152.21"/>
    <n v="109.65"/>
    <n v="417.13"/>
    <n v="226.78"/>
    <n v="132.22"/>
    <n v="10.64"/>
    <n v="374.75"/>
    <n v="57.68"/>
    <n v="122.92"/>
    <n v="462.14"/>
    <n v="34.24"/>
    <n v="9.1999999999999993"/>
    <n v="495.57"/>
    <n v="416.49"/>
    <n v="124.18"/>
    <n v="50.22"/>
    <n v="20"/>
    <n v="119.6"/>
    <n v="29.89"/>
    <n v="70.819999999999993"/>
    <n v="10.48"/>
    <n v="124.08"/>
    <n v="152.4205"/>
  </r>
  <r>
    <x v="1121"/>
    <n v="5709.54"/>
    <n v="240.66"/>
    <n v="39.24"/>
    <n v="122.58"/>
    <n v="70.52"/>
    <n v="132.44999999999999"/>
    <n v="254.68"/>
    <n v="171.89"/>
    <n v="9.25"/>
    <n v="205.23"/>
    <n v="486.1"/>
    <n v="122.85"/>
    <n v="19.190000000000001"/>
    <n v="48.85"/>
    <n v="138.91"/>
    <n v="122.52"/>
    <n v="22.43"/>
    <n v="7.83"/>
    <n v="151.19999999999999"/>
    <n v="110.47"/>
    <n v="416.54"/>
    <n v="225.67"/>
    <n v="130.9"/>
    <n v="10.78"/>
    <n v="372.6"/>
    <n v="56.7"/>
    <n v="124.93"/>
    <n v="453.55"/>
    <n v="34.72"/>
    <n v="9.25"/>
    <n v="494.97"/>
    <n v="408.74"/>
    <n v="122.04"/>
    <n v="50.2"/>
    <n v="19.88"/>
    <n v="118.38"/>
    <n v="29.28"/>
    <n v="69.83"/>
    <n v="10.45"/>
    <n v="126.39"/>
    <n v="150.22399999999999"/>
  </r>
  <r>
    <x v="1122"/>
    <n v="5699.94"/>
    <n v="250.08"/>
    <n v="40.01"/>
    <n v="124.83"/>
    <n v="70.17"/>
    <n v="138.41"/>
    <n v="265.58999999999997"/>
    <n v="176.64"/>
    <n v="9.8000000000000007"/>
    <n v="211.22"/>
    <n v="495.16"/>
    <n v="124.92"/>
    <n v="20.14"/>
    <n v="48.57"/>
    <n v="140.04"/>
    <n v="120.84"/>
    <n v="22.89"/>
    <n v="8.39"/>
    <n v="151.91999999999999"/>
    <n v="114.72"/>
    <n v="416.06"/>
    <n v="226.8"/>
    <n v="133.28"/>
    <n v="10.44"/>
    <n v="371.45"/>
    <n v="57.11"/>
    <n v="126.6"/>
    <n v="455.31"/>
    <n v="35.520000000000003"/>
    <n v="9.31"/>
    <n v="497.7"/>
    <n v="407.99"/>
    <n v="122.42"/>
    <n v="50.08"/>
    <n v="20"/>
    <n v="119.1"/>
    <n v="29.15"/>
    <n v="69.7"/>
    <n v="10.57"/>
    <n v="127.14"/>
    <n v="151.8075"/>
  </r>
  <r>
    <x v="1123"/>
    <n v="5751.07"/>
    <n v="240.83"/>
    <n v="38.89"/>
    <n v="125.37"/>
    <n v="69.010000000000005"/>
    <n v="131.27000000000001"/>
    <n v="262.54000000000002"/>
    <n v="175.08"/>
    <n v="9.68"/>
    <n v="210.93"/>
    <n v="494.62"/>
    <n v="127.72"/>
    <n v="18.48"/>
    <n v="47.91"/>
    <n v="137.97"/>
    <n v="119.22"/>
    <n v="23.32"/>
    <n v="8.27"/>
    <n v="149.07"/>
    <n v="113.82"/>
    <n v="409.54"/>
    <n v="221.69"/>
    <n v="131.33000000000001"/>
    <n v="10.49"/>
    <n v="362.95"/>
    <n v="56.73"/>
    <n v="126"/>
    <n v="448.6"/>
    <n v="36.06"/>
    <n v="9.07"/>
    <n v="491.3"/>
    <n v="406.04"/>
    <n v="120"/>
    <n v="49.92"/>
    <n v="19.73"/>
    <n v="118.91"/>
    <n v="28.4"/>
    <n v="69.62"/>
    <n v="10.49"/>
    <n v="126.13"/>
    <n v="160.5505"/>
  </r>
  <r>
    <x v="1124"/>
    <n v="5695.94"/>
    <n v="244.5"/>
    <n v="41.45"/>
    <n v="122.04"/>
    <n v="69.180000000000007"/>
    <n v="127.96"/>
    <n v="264.27"/>
    <n v="180.73"/>
    <n v="9.41"/>
    <n v="210.75"/>
    <n v="496.57"/>
    <n v="132.88999999999999"/>
    <n v="18.28"/>
    <n v="47.72"/>
    <n v="137.35"/>
    <n v="121.03"/>
    <n v="25.61"/>
    <n v="8.41"/>
    <n v="149.44"/>
    <n v="113.52"/>
    <n v="414.71"/>
    <n v="225.77"/>
    <n v="131.35"/>
    <n v="10.47"/>
    <n v="370.38"/>
    <n v="57.98"/>
    <n v="131.99"/>
    <n v="458.94"/>
    <n v="35.4"/>
    <n v="9.5500000000000007"/>
    <n v="497.06"/>
    <n v="400.28"/>
    <n v="119.34"/>
    <n v="49.54"/>
    <n v="20.079999999999998"/>
    <n v="118.8"/>
    <n v="28.21"/>
    <n v="66.66"/>
    <n v="10.49"/>
    <n v="127"/>
    <n v="158.13900000000001"/>
  </r>
  <r>
    <x v="1125"/>
    <n v="5751.13"/>
    <n v="241.05"/>
    <n v="43.13"/>
    <n v="122.09"/>
    <n v="69.569999999999993"/>
    <n v="124.18"/>
    <n v="266.60000000000002"/>
    <n v="185.95"/>
    <n v="9.4499999999999993"/>
    <n v="213.42"/>
    <n v="505.18"/>
    <n v="132.65"/>
    <n v="18.18"/>
    <n v="49.07"/>
    <n v="137.28"/>
    <n v="120.9"/>
    <n v="25.65"/>
    <n v="8.59"/>
    <n v="148.41999999999999"/>
    <n v="119.67"/>
    <n v="417.46"/>
    <n v="229.54"/>
    <n v="134.94999999999999"/>
    <n v="10.42"/>
    <n v="373.98"/>
    <n v="57.93"/>
    <n v="131.86000000000001"/>
    <n v="467.97"/>
    <n v="34.68"/>
    <n v="9.5399999999999991"/>
    <n v="499.95"/>
    <n v="405.48"/>
    <n v="118.84"/>
    <n v="49.27"/>
    <n v="19.97"/>
    <n v="120.18"/>
    <n v="29.03"/>
    <n v="66.349999999999994"/>
    <n v="10.62"/>
    <n v="127.37"/>
    <n v="164.31649999999999"/>
  </r>
  <r>
    <x v="1126"/>
    <n v="5792.04"/>
    <n v="238.77"/>
    <n v="43.52"/>
    <n v="123.14"/>
    <n v="69.25"/>
    <n v="124.11"/>
    <n v="264.62"/>
    <n v="185.69"/>
    <n v="9.39"/>
    <n v="212.84"/>
    <n v="503.72"/>
    <n v="134.81"/>
    <n v="17.34"/>
    <n v="49.03"/>
    <n v="136.76"/>
    <n v="119.51"/>
    <n v="25.5"/>
    <n v="8.6300000000000008"/>
    <n v="149.03"/>
    <n v="123.79"/>
    <n v="415.84"/>
    <n v="229.04"/>
    <n v="133.12"/>
    <n v="10.26"/>
    <n v="378"/>
    <n v="58.33"/>
    <n v="130.24"/>
    <n v="476.15"/>
    <n v="33.950000000000003"/>
    <n v="9.81"/>
    <n v="498.02"/>
    <n v="405.76"/>
    <n v="118.28"/>
    <n v="49.65"/>
    <n v="19.91"/>
    <n v="119.39"/>
    <n v="28.76"/>
    <n v="66.84"/>
    <n v="10.68"/>
    <n v="126.89"/>
    <n v="160.352"/>
  </r>
  <r>
    <x v="1127"/>
    <n v="5780.05"/>
    <n v="217.8"/>
    <n v="43.51"/>
    <n v="123.61"/>
    <n v="69.569999999999993"/>
    <n v="125.29"/>
    <n v="266.89"/>
    <n v="181.48"/>
    <n v="9.6999999999999993"/>
    <n v="222.29"/>
    <n v="516.29999999999995"/>
    <n v="134.80000000000001"/>
    <n v="18"/>
    <n v="49.34"/>
    <n v="138.46"/>
    <n v="121.93"/>
    <n v="26.27"/>
    <n v="9.01"/>
    <n v="153.04"/>
    <n v="124.03"/>
    <n v="416.32"/>
    <n v="227.55"/>
    <n v="135.59"/>
    <n v="10.5"/>
    <n v="373.7"/>
    <n v="58.65"/>
    <n v="133.65"/>
    <n v="481.71"/>
    <n v="35.94"/>
    <n v="10.66"/>
    <n v="502.26"/>
    <n v="411.08"/>
    <n v="120.24"/>
    <n v="50.16"/>
    <n v="20.2"/>
    <n v="120.1"/>
    <n v="29.58"/>
    <n v="67.23"/>
    <n v="10.72"/>
    <n v="127.52"/>
    <n v="160.22"/>
  </r>
  <r>
    <x v="1128"/>
    <n v="5815.03"/>
    <n v="219.16"/>
    <n v="43.4"/>
    <n v="124.08"/>
    <n v="70.34"/>
    <n v="132.26"/>
    <n v="269.5"/>
    <n v="182.31"/>
    <n v="9.8800000000000008"/>
    <n v="221.48"/>
    <n v="522.75"/>
    <n v="138.07"/>
    <n v="17.579999999999998"/>
    <n v="48.67"/>
    <n v="139.33000000000001"/>
    <n v="122.09"/>
    <n v="27"/>
    <n v="10.039999999999999"/>
    <n v="155.49"/>
    <n v="123.16"/>
    <n v="419.14"/>
    <n v="231.3"/>
    <n v="136.54"/>
    <n v="10.35"/>
    <n v="372.5"/>
    <n v="59.28"/>
    <n v="134.75"/>
    <n v="484.82"/>
    <n v="37.57"/>
    <n v="10.84"/>
    <n v="506.66"/>
    <n v="407.72"/>
    <n v="120.46"/>
    <n v="50.1"/>
    <n v="20.64"/>
    <n v="120.08"/>
    <n v="30.59"/>
    <n v="67.7"/>
    <n v="10.92"/>
    <n v="126.31"/>
    <n v="158.82"/>
  </r>
  <r>
    <x v="1129"/>
    <n v="5859.85"/>
    <n v="219.57"/>
    <n v="42.43"/>
    <n v="120.35"/>
    <n v="70.34"/>
    <n v="128.29"/>
    <n v="266.36"/>
    <n v="175.98"/>
    <n v="9.94"/>
    <n v="222.39"/>
    <n v="522.38"/>
    <n v="131.6"/>
    <n v="17.37"/>
    <n v="47.84"/>
    <n v="138.34"/>
    <n v="122.77"/>
    <n v="26.8"/>
    <n v="10.18"/>
    <n v="156.32"/>
    <n v="122.74"/>
    <n v="418.74"/>
    <n v="233.85"/>
    <n v="135.78"/>
    <n v="10.15"/>
    <n v="372.6"/>
    <n v="59.81"/>
    <n v="133.91"/>
    <n v="484.3"/>
    <n v="38.17"/>
    <n v="10.49"/>
    <n v="507.23"/>
    <n v="401.99"/>
    <n v="121.39"/>
    <n v="50.28"/>
    <n v="21.18"/>
    <n v="120.42"/>
    <n v="30.61"/>
    <n v="66.47"/>
    <n v="10.84"/>
    <n v="125.36"/>
    <n v="159.24700000000001"/>
  </r>
  <r>
    <x v="1130"/>
    <n v="5815.26"/>
    <n v="221.33"/>
    <n v="41.93"/>
    <n v="120.66"/>
    <n v="70.569999999999993"/>
    <n v="135.69"/>
    <n v="274.77"/>
    <n v="176.82"/>
    <n v="11.19"/>
    <n v="223.64"/>
    <n v="529.86"/>
    <n v="135.72"/>
    <n v="17.8"/>
    <n v="46.9"/>
    <n v="141.22999999999999"/>
    <n v="124.37"/>
    <n v="26.93"/>
    <n v="10.039999999999999"/>
    <n v="159.71"/>
    <n v="118.9"/>
    <n v="416.12"/>
    <n v="231.78"/>
    <n v="135.66999999999999"/>
    <n v="10.24"/>
    <n v="371.69"/>
    <n v="59.12"/>
    <n v="134.16"/>
    <n v="487.25"/>
    <n v="38.58"/>
    <n v="12.3"/>
    <n v="514.07000000000005"/>
    <n v="409.37"/>
    <n v="126.97"/>
    <n v="50.53"/>
    <n v="21.67"/>
    <n v="120.89"/>
    <n v="30.91"/>
    <n v="65.95"/>
    <n v="11.03"/>
    <n v="127.66"/>
    <n v="160.85050000000001"/>
  </r>
  <r>
    <x v="1131"/>
    <n v="5842.47"/>
    <n v="220.89"/>
    <n v="42"/>
    <n v="120.35"/>
    <n v="69.900000000000006"/>
    <n v="127.27"/>
    <n v="272"/>
    <n v="181.53"/>
    <n v="10.68"/>
    <n v="224.42"/>
    <n v="529"/>
    <n v="136.93"/>
    <n v="16.8"/>
    <n v="48.93"/>
    <n v="143.1"/>
    <n v="124.93"/>
    <n v="26.32"/>
    <n v="9.8699999999999992"/>
    <n v="169.73"/>
    <n v="119.03"/>
    <n v="416.72"/>
    <n v="232.15"/>
    <n v="137.84"/>
    <n v="10.119999999999999"/>
    <n v="366.75"/>
    <n v="58.86"/>
    <n v="134.29"/>
    <n v="498.73"/>
    <n v="38.049999999999997"/>
    <n v="12.5"/>
    <n v="513.76"/>
    <n v="405.14"/>
    <n v="122.7"/>
    <n v="50.84"/>
    <n v="21.16"/>
    <n v="120.14"/>
    <n v="30.94"/>
    <n v="65.09"/>
    <n v="11.07"/>
    <n v="128.03"/>
    <n v="160.3605"/>
  </r>
  <r>
    <x v="1132"/>
    <n v="5841.47"/>
    <n v="220.7"/>
    <n v="42.97"/>
    <n v="120.01"/>
    <n v="70.44"/>
    <n v="131.16"/>
    <n v="272.72000000000003"/>
    <n v="179.89"/>
    <n v="10.81"/>
    <n v="225.37"/>
    <n v="528.5"/>
    <n v="138"/>
    <n v="16.350000000000001"/>
    <n v="48.2"/>
    <n v="143.9"/>
    <n v="125.68"/>
    <n v="26.83"/>
    <n v="10.18"/>
    <n v="172.36"/>
    <n v="119.54"/>
    <n v="418.16"/>
    <n v="235"/>
    <n v="139.81"/>
    <n v="10.039999999999999"/>
    <n v="378.88"/>
    <n v="59.39"/>
    <n v="135.34"/>
    <n v="483"/>
    <n v="39.07"/>
    <n v="13.3"/>
    <n v="516.34"/>
    <n v="408.73"/>
    <n v="122.5"/>
    <n v="51.37"/>
    <n v="21.24"/>
    <n v="120.21"/>
    <n v="31.64"/>
    <n v="65.36"/>
    <n v="11.1"/>
    <n v="129.93"/>
    <n v="163.63550000000001"/>
  </r>
  <r>
    <x v="1133"/>
    <n v="5864.67"/>
    <n v="218.85"/>
    <n v="42.7"/>
    <n v="120.08"/>
    <n v="69.45"/>
    <n v="130.38"/>
    <n v="276.43"/>
    <n v="179.99"/>
    <n v="11.26"/>
    <n v="223"/>
    <n v="517.79999999999995"/>
    <n v="143.71"/>
    <n v="15.97"/>
    <n v="48.34"/>
    <n v="143.54"/>
    <n v="123.52"/>
    <n v="26.97"/>
    <n v="10.4"/>
    <n v="170.77"/>
    <n v="119.56"/>
    <n v="418.78"/>
    <n v="236.48"/>
    <n v="140.57"/>
    <n v="10.029999999999999"/>
    <n v="381.97"/>
    <n v="59.7"/>
    <n v="136.32"/>
    <n v="478.09"/>
    <n v="38.57"/>
    <n v="14.76"/>
    <n v="515.01"/>
    <n v="406.96"/>
    <n v="117.77"/>
    <n v="51.38"/>
    <n v="21.02"/>
    <n v="118.96"/>
    <n v="30.51"/>
    <n v="64.95"/>
    <n v="10.88"/>
    <n v="128.87"/>
    <n v="166.9325"/>
  </r>
  <r>
    <x v="1134"/>
    <n v="5853.98"/>
    <n v="217.97"/>
    <n v="42.94"/>
    <n v="120.7"/>
    <n v="69.45"/>
    <n v="125.04"/>
    <n v="276.42"/>
    <n v="179.38"/>
    <n v="11.16"/>
    <n v="224.12"/>
    <n v="518.29999999999995"/>
    <n v="143.59"/>
    <n v="16.03"/>
    <n v="47.67"/>
    <n v="141.75"/>
    <n v="122.73"/>
    <n v="27.41"/>
    <n v="10.58"/>
    <n v="168.5"/>
    <n v="115.5"/>
    <n v="427.51"/>
    <n v="235.86"/>
    <n v="140.16999999999999"/>
    <n v="10.49"/>
    <n v="387.63"/>
    <n v="59.88"/>
    <n v="136.27000000000001"/>
    <n v="474.91"/>
    <n v="38.409999999999997"/>
    <n v="15.01"/>
    <n v="513.02"/>
    <n v="406.65"/>
    <n v="118.94"/>
    <n v="51.92"/>
    <n v="21.46"/>
    <n v="131.41"/>
    <n v="30.34"/>
    <n v="65.48"/>
    <n v="11.11"/>
    <n v="128.5"/>
    <n v="168.18549999999999"/>
  </r>
  <r>
    <x v="1135"/>
    <n v="5851.2"/>
    <n v="213.65"/>
    <n v="42.59"/>
    <n v="120.27"/>
    <n v="68.010000000000005"/>
    <n v="126.11"/>
    <n v="279.88"/>
    <n v="173.51"/>
    <n v="10.91"/>
    <n v="223.41"/>
    <n v="517.20000000000005"/>
    <n v="139.56"/>
    <n v="15.94"/>
    <n v="47.74"/>
    <n v="141.38"/>
    <n v="123.12"/>
    <n v="26.7"/>
    <n v="10.42"/>
    <n v="166.92"/>
    <n v="113.61"/>
    <n v="424.6"/>
    <n v="230.76"/>
    <n v="138.55000000000001"/>
    <n v="10.16"/>
    <n v="379.84"/>
    <n v="59.02"/>
    <n v="136.56"/>
    <n v="470.05"/>
    <n v="37.81"/>
    <n v="14.74"/>
    <n v="513.73"/>
    <n v="408.64"/>
    <n v="120.83"/>
    <n v="51.29"/>
    <n v="21.34"/>
    <n v="131.41"/>
    <n v="30.05"/>
    <n v="64.489999999999995"/>
    <n v="11.06"/>
    <n v="126"/>
    <n v="172.1815"/>
  </r>
  <r>
    <x v="1136"/>
    <n v="5797.42"/>
    <n v="260.48"/>
    <n v="43.56"/>
    <n v="119.59"/>
    <n v="67.3"/>
    <n v="125.58"/>
    <n v="297"/>
    <n v="171.35"/>
    <n v="11.19"/>
    <n v="224.98"/>
    <n v="524.5"/>
    <n v="140.41"/>
    <n v="17.2"/>
    <n v="48.82"/>
    <n v="141.75"/>
    <n v="133.5"/>
    <n v="27.22"/>
    <n v="10.93"/>
    <n v="169.66"/>
    <n v="114.92"/>
    <n v="424.73"/>
    <n v="230.57"/>
    <n v="143.28"/>
    <n v="10.43"/>
    <n v="376.87"/>
    <n v="59.44"/>
    <n v="138.65"/>
    <n v="471.91"/>
    <n v="38.869999999999997"/>
    <n v="15.71"/>
    <n v="510.62"/>
    <n v="411.07"/>
    <n v="120.39"/>
    <n v="51.68"/>
    <n v="21.41"/>
    <n v="132.80000000000001"/>
    <n v="29.76"/>
    <n v="64.61"/>
    <n v="11.24"/>
    <n v="115"/>
    <n v="172.1465"/>
  </r>
  <r>
    <x v="1137"/>
    <n v="5809.86"/>
    <n v="269.19"/>
    <n v="44.86"/>
    <n v="119.49"/>
    <n v="66.92"/>
    <n v="124.03"/>
    <n v="293.54000000000002"/>
    <n v="173"/>
    <n v="11.18"/>
    <n v="222.31"/>
    <n v="512.6"/>
    <n v="141.54"/>
    <n v="16.190000000000001"/>
    <n v="52.93"/>
    <n v="140.52000000000001"/>
    <n v="132.54"/>
    <n v="27.06"/>
    <n v="10.99"/>
    <n v="167.5"/>
    <n v="116.04"/>
    <n v="428.15"/>
    <n v="231.41"/>
    <n v="139.88"/>
    <n v="10.45"/>
    <n v="379.16"/>
    <n v="59.44"/>
    <n v="136.09"/>
    <n v="477.7"/>
    <n v="38.01"/>
    <n v="16.96"/>
    <n v="507.36"/>
    <n v="407.93"/>
    <n v="117.54"/>
    <n v="51.8"/>
    <n v="21.46"/>
    <n v="129.86000000000001"/>
    <n v="29.45"/>
    <n v="65.28"/>
    <n v="11.07"/>
    <n v="115.25"/>
    <n v="164.33250000000001"/>
  </r>
  <r>
    <x v="1138"/>
    <n v="5808.12"/>
    <n v="262.51"/>
    <n v="44.97"/>
    <n v="118.9"/>
    <n v="66.67"/>
    <n v="127.78"/>
    <n v="289.23"/>
    <n v="172.02"/>
    <n v="11.26"/>
    <n v="225.5"/>
    <n v="523.58000000000004"/>
    <n v="140.52000000000001"/>
    <n v="15.35"/>
    <n v="52.08"/>
    <n v="141.19999999999999"/>
    <n v="131.59"/>
    <n v="27.88"/>
    <n v="11.19"/>
    <n v="169.97"/>
    <n v="117.33"/>
    <n v="426.59"/>
    <n v="233.4"/>
    <n v="140.75"/>
    <n v="10.86"/>
    <n v="384.36"/>
    <n v="60.6"/>
    <n v="138.47"/>
    <n v="476.37"/>
    <n v="39.67"/>
    <n v="17.809999999999999"/>
    <n v="508.21"/>
    <n v="412.35"/>
    <n v="117.81"/>
    <n v="51.78"/>
    <n v="21.86"/>
    <n v="130.5"/>
    <n v="30.15"/>
    <n v="66.180000000000007"/>
    <n v="11.37"/>
    <n v="116.25"/>
    <n v="159.5275"/>
  </r>
  <r>
    <x v="1139"/>
    <n v="5823.52"/>
    <n v="259.52"/>
    <n v="44.93"/>
    <n v="117.28"/>
    <n v="65.56"/>
    <n v="126.66"/>
    <n v="298.77"/>
    <n v="179.24"/>
    <n v="11.47"/>
    <n v="222.9"/>
    <n v="524.28"/>
    <n v="141.25"/>
    <n v="15.93"/>
    <n v="50.65"/>
    <n v="142.83000000000001"/>
    <n v="130.91"/>
    <n v="28.03"/>
    <n v="10.47"/>
    <n v="169.81"/>
    <n v="118.39"/>
    <n v="431.95"/>
    <n v="233.67"/>
    <n v="139.33000000000001"/>
    <n v="10.47"/>
    <n v="391.23"/>
    <n v="60.49"/>
    <n v="138"/>
    <n v="470.36"/>
    <n v="41.33"/>
    <n v="16.739999999999998"/>
    <n v="506.28"/>
    <n v="406.04"/>
    <n v="115.31"/>
    <n v="52.36"/>
    <n v="21.77"/>
    <n v="131.57"/>
    <n v="30.5"/>
    <n v="66.58"/>
    <n v="10.41"/>
    <n v="115.87"/>
    <n v="159.78450000000001"/>
  </r>
  <r>
    <x v="1140"/>
    <n v="5832.92"/>
    <n v="257.55"/>
    <n v="43.69"/>
    <n v="116.69"/>
    <n v="65.92"/>
    <n v="124.11"/>
    <n v="297.60000000000002"/>
    <n v="176.64"/>
    <n v="10.96"/>
    <n v="224.41"/>
    <n v="524.4"/>
    <n v="139.33500000000001"/>
    <n v="17.04"/>
    <n v="50.7"/>
    <n v="141.4"/>
    <n v="132.02000000000001"/>
    <n v="28.21"/>
    <n v="11.22"/>
    <n v="171.54"/>
    <n v="118.99"/>
    <n v="432.53"/>
    <n v="230.1"/>
    <n v="140.18"/>
    <n v="10.39"/>
    <n v="394.02"/>
    <n v="55.73"/>
    <n v="133.82"/>
    <n v="475.08"/>
    <n v="40.880000000000003"/>
    <n v="16.87"/>
    <n v="513.69000000000005"/>
    <n v="404.69"/>
    <n v="115.87"/>
    <n v="52.65"/>
    <n v="21.56"/>
    <n v="132.11000000000001"/>
    <n v="23.55"/>
    <n v="65.900000000000006"/>
    <n v="10.47"/>
    <n v="116.72"/>
    <n v="154.99799999999999"/>
  </r>
  <r>
    <x v="1141"/>
    <n v="5813.67"/>
    <n v="249.85"/>
    <n v="41.56"/>
    <n v="116.78"/>
    <n v="65.31"/>
    <n v="124.96"/>
    <n v="301.66000000000003"/>
    <n v="169.77"/>
    <n v="10.7"/>
    <n v="221.92"/>
    <n v="517.79"/>
    <n v="132.76"/>
    <n v="16.8"/>
    <n v="49.86"/>
    <n v="140.58000000000001"/>
    <n v="130.97"/>
    <n v="23.49"/>
    <n v="11.17"/>
    <n v="167.75"/>
    <n v="114.82"/>
    <n v="406.35"/>
    <n v="225.91"/>
    <n v="138.24"/>
    <n v="10.1"/>
    <n v="385.1"/>
    <n v="55.77"/>
    <n v="133.56"/>
    <n v="475.98"/>
    <n v="39.78"/>
    <n v="15.03"/>
    <n v="499.59"/>
    <n v="404.69"/>
    <n v="112.94"/>
    <n v="51.84"/>
    <n v="21.8"/>
    <n v="132.69999999999999"/>
    <n v="23.04"/>
    <n v="64.89"/>
    <n v="10.29"/>
    <n v="116.77"/>
    <n v="159.96"/>
  </r>
  <r>
    <x v="1142"/>
    <n v="5705.45"/>
    <n v="248.98"/>
    <n v="41.92"/>
    <n v="114.95"/>
    <n v="65.010000000000005"/>
    <n v="119.51"/>
    <n v="301.08999999999997"/>
    <n v="168.92"/>
    <n v="11.42"/>
    <n v="222.94"/>
    <n v="519.35"/>
    <n v="135.4"/>
    <n v="17.649999999999999"/>
    <n v="49.36"/>
    <n v="139.62"/>
    <n v="130.18"/>
    <n v="23.97"/>
    <n v="11.04"/>
    <n v="168.14"/>
    <n v="115.49"/>
    <n v="410.37"/>
    <n v="222.91"/>
    <n v="137.58000000000001"/>
    <n v="10.18"/>
    <n v="384.5"/>
    <n v="58.59"/>
    <n v="131.53"/>
    <n v="471.12"/>
    <n v="39.369999999999997"/>
    <n v="14.85"/>
    <n v="508.08"/>
    <n v="400.42"/>
    <n v="113.4"/>
    <n v="51.62"/>
    <n v="21.89"/>
    <n v="130.65"/>
    <n v="24.11"/>
    <n v="65.33"/>
    <n v="10.220000000000001"/>
    <n v="119.07"/>
    <n v="156.25"/>
  </r>
  <r>
    <x v="1143"/>
    <n v="5728.8"/>
    <n v="242.84"/>
    <n v="41.41"/>
    <n v="118.61"/>
    <n v="65.11"/>
    <n v="115.74"/>
    <n v="295.45999999999998"/>
    <n v="168.55"/>
    <n v="11.25"/>
    <n v="219.78"/>
    <n v="511.47"/>
    <n v="136.05000000000001"/>
    <n v="18.09"/>
    <n v="50.38"/>
    <n v="139.84"/>
    <n v="131.54"/>
    <n v="24.32"/>
    <n v="10.91"/>
    <n v="167.04"/>
    <n v="113.74"/>
    <n v="408.46"/>
    <n v="222.01"/>
    <n v="136.81"/>
    <n v="10.29"/>
    <n v="377.73"/>
    <n v="56.38"/>
    <n v="132.12"/>
    <n v="472.8"/>
    <n v="38.25"/>
    <n v="14.37"/>
    <n v="505.58"/>
    <n v="401.68"/>
    <n v="113.86"/>
    <n v="51.7"/>
    <n v="21.75"/>
    <n v="130.33000000000001"/>
    <n v="22.49"/>
    <n v="65.010000000000005"/>
    <n v="10.36"/>
    <n v="118.17"/>
    <n v="161.06299999999999"/>
  </r>
  <r>
    <x v="1144"/>
    <n v="5712.69"/>
    <n v="251.44"/>
    <n v="51.13"/>
    <n v="118.96"/>
    <n v="65.37"/>
    <n v="121.9"/>
    <n v="315.77"/>
    <n v="173.9"/>
    <n v="11.81"/>
    <n v="221.49"/>
    <n v="526.96"/>
    <n v="139.91"/>
    <n v="18.34"/>
    <n v="50.31"/>
    <n v="141.69"/>
    <n v="134.72"/>
    <n v="24.96"/>
    <n v="11.42"/>
    <n v="169.62"/>
    <n v="116.5"/>
    <n v="411.46"/>
    <n v="223.45"/>
    <n v="138.99"/>
    <n v="10.59"/>
    <n v="382.63"/>
    <n v="56.18"/>
    <n v="132.52000000000001"/>
    <n v="499.88"/>
    <n v="39.51"/>
    <n v="15.35"/>
    <n v="505.56"/>
    <n v="400.37"/>
    <n v="114.43"/>
    <n v="51.81"/>
    <n v="21.96"/>
    <n v="132.19"/>
    <n v="22.32"/>
    <n v="65.5"/>
    <n v="10.6"/>
    <n v="118.89"/>
    <n v="157.4365"/>
  </r>
  <r>
    <x v="1145"/>
    <n v="5782.76"/>
    <n v="288.52999999999997"/>
    <n v="55.53"/>
    <n v="121"/>
    <n v="63.7"/>
    <n v="126.09"/>
    <n v="336.3"/>
    <n v="179.55"/>
    <n v="13.05"/>
    <n v="247.06"/>
    <n v="595.98"/>
    <n v="145.61000000000001"/>
    <n v="15.55"/>
    <n v="50.03"/>
    <n v="147.62"/>
    <n v="129.4"/>
    <n v="29.86"/>
    <n v="11.81"/>
    <n v="176.38"/>
    <n v="121.42"/>
    <n v="420.18"/>
    <n v="222.72"/>
    <n v="152.27000000000001"/>
    <n v="9.7100000000000009"/>
    <n v="391.16"/>
    <n v="57.69"/>
    <n v="139"/>
    <n v="493.64"/>
    <n v="43.4"/>
    <n v="16.45"/>
    <n v="521.13"/>
    <n v="405.71"/>
    <n v="113.74"/>
    <n v="50.23"/>
    <n v="22.71"/>
    <n v="125.31"/>
    <n v="23.5"/>
    <n v="65.33"/>
    <n v="11.19"/>
    <n v="120.22"/>
    <n v="157.244"/>
  </r>
  <r>
    <x v="1146"/>
    <n v="5929.04"/>
    <n v="296.91000000000003"/>
    <n v="55.88"/>
    <n v="121.15"/>
    <n v="63.66"/>
    <n v="135.72999999999999"/>
    <n v="336.78"/>
    <n v="183.81"/>
    <n v="13.46"/>
    <n v="236.38"/>
    <n v="582.16999999999996"/>
    <n v="148.88"/>
    <n v="13.64"/>
    <n v="48.56"/>
    <n v="144.85"/>
    <n v="132.05000000000001"/>
    <n v="29.36"/>
    <n v="11.9"/>
    <n v="176.3"/>
    <n v="123.54"/>
    <n v="425.43"/>
    <n v="227.48"/>
    <n v="150.71"/>
    <n v="10.050000000000001"/>
    <n v="399.84"/>
    <n v="58.21"/>
    <n v="141.38"/>
    <n v="502.45"/>
    <n v="43.6"/>
    <n v="22.11"/>
    <n v="517.88"/>
    <n v="411.16"/>
    <n v="114.21"/>
    <n v="51.06"/>
    <n v="23.25"/>
    <n v="123.78"/>
    <n v="22.93"/>
    <n v="67.47"/>
    <n v="10.96"/>
    <n v="117.88"/>
    <n v="158.70249999999999"/>
  </r>
  <r>
    <x v="1147"/>
    <n v="5973.1"/>
    <n v="321.22000000000003"/>
    <n v="58.39"/>
    <n v="121.11"/>
    <n v="63.92"/>
    <n v="141.9"/>
    <n v="341.18"/>
    <n v="183.64"/>
    <n v="13.51"/>
    <n v="236.98"/>
    <n v="589.26"/>
    <n v="147.63"/>
    <n v="13.54"/>
    <n v="47.63"/>
    <n v="146.43"/>
    <n v="136.08000000000001"/>
    <n v="30.54"/>
    <n v="13.01"/>
    <n v="177.46"/>
    <n v="120.89"/>
    <n v="422.54"/>
    <n v="226.96"/>
    <n v="152.19999999999999"/>
    <n v="10.59"/>
    <n v="400.68"/>
    <n v="58.81"/>
    <n v="147.19999999999999"/>
    <n v="516.74"/>
    <n v="43.69"/>
    <n v="24.79"/>
    <n v="524.76"/>
    <n v="394.06"/>
    <n v="115.83"/>
    <n v="50.7"/>
    <n v="23.93"/>
    <n v="126.24"/>
    <n v="22.48"/>
    <n v="64.430000000000007"/>
    <n v="10.97"/>
    <n v="120.18"/>
    <n v="154.75649999999999"/>
  </r>
  <r>
    <x v="1148"/>
    <n v="5995.54"/>
    <n v="350"/>
    <n v="60.24"/>
    <n v="120.47"/>
    <n v="63.36"/>
    <n v="145.80000000000001"/>
    <n v="349.44"/>
    <n v="178.91"/>
    <n v="14.78"/>
    <n v="239.29"/>
    <n v="602.34"/>
    <n v="145.26"/>
    <n v="13.8"/>
    <n v="47.32"/>
    <n v="146.88"/>
    <n v="135.80000000000001"/>
    <n v="32.799999999999997"/>
    <n v="14.11"/>
    <n v="183.16"/>
    <n v="123.5"/>
    <n v="418.01"/>
    <n v="224.23"/>
    <n v="155.9"/>
    <n v="11.04"/>
    <n v="410.19"/>
    <n v="59.27"/>
    <n v="147.80000000000001"/>
    <n v="501.72"/>
    <n v="49.57"/>
    <n v="23.52"/>
    <n v="530.12"/>
    <n v="402.65"/>
    <n v="114.1"/>
    <n v="49.51"/>
    <n v="23.45"/>
    <n v="124.95"/>
    <n v="22.86"/>
    <n v="62.6"/>
    <n v="11.23"/>
    <n v="119.04"/>
    <n v="150.98949999999999"/>
  </r>
  <r>
    <x v="1149"/>
    <n v="6001.35"/>
    <n v="328.49"/>
    <n v="59.85"/>
    <n v="120.35"/>
    <n v="63.2"/>
    <n v="142.16"/>
    <n v="323.70999999999998"/>
    <n v="176.22"/>
    <n v="14.66"/>
    <n v="239.56"/>
    <n v="592.59"/>
    <n v="148.29"/>
    <n v="13.56"/>
    <n v="47.67"/>
    <n v="147.11000000000001"/>
    <n v="133.80000000000001"/>
    <n v="33"/>
    <n v="13.82"/>
    <n v="180.66"/>
    <n v="125.46"/>
    <n v="423.03"/>
    <n v="224.23"/>
    <n v="153.16"/>
    <n v="10.58"/>
    <n v="419.39"/>
    <n v="60.49"/>
    <n v="145.03"/>
    <n v="490"/>
    <n v="51.05"/>
    <n v="23.01"/>
    <n v="529.16999999999996"/>
    <n v="393.75"/>
    <n v="112.75"/>
    <n v="49.08"/>
    <n v="23.04"/>
    <n v="124.22"/>
    <n v="22.85"/>
    <n v="61.2"/>
    <n v="11.1"/>
    <n v="116.45"/>
    <n v="149.99299999999999"/>
  </r>
  <r>
    <x v="1150"/>
    <n v="5983.99"/>
    <n v="330.24"/>
    <n v="60.7"/>
    <n v="121.47"/>
    <n v="63"/>
    <n v="142.12"/>
    <n v="333.26"/>
    <n v="173.58"/>
    <n v="18.829999999999998"/>
    <n v="241.16"/>
    <n v="594.22"/>
    <n v="146.27000000000001"/>
    <n v="13.48"/>
    <n v="47.79"/>
    <n v="149.25"/>
    <n v="135.55000000000001"/>
    <n v="31.91"/>
    <n v="13.5"/>
    <n v="181.56"/>
    <n v="130.72999999999999"/>
    <n v="425.2"/>
    <n v="225.12"/>
    <n v="152.13"/>
    <n v="12.03"/>
    <n v="467.37"/>
    <n v="59.27"/>
    <n v="147.30000000000001"/>
    <n v="494.61"/>
    <n v="51.04"/>
    <n v="26.76"/>
    <n v="521.88"/>
    <n v="389.45"/>
    <n v="116.57"/>
    <n v="48.59"/>
    <n v="22.8"/>
    <n v="125.24"/>
    <n v="22.18"/>
    <n v="60.62"/>
    <n v="11.1"/>
    <n v="117.8"/>
    <n v="156.4495"/>
  </r>
  <r>
    <x v="1151"/>
    <n v="5985.38"/>
    <n v="311.18"/>
    <n v="59.18"/>
    <n v="120.56"/>
    <n v="62.55"/>
    <n v="138.46"/>
    <n v="326.04000000000002"/>
    <n v="170.38"/>
    <n v="17.36"/>
    <n v="241.87"/>
    <n v="588.61"/>
    <n v="146.76"/>
    <n v="15.44"/>
    <n v="49.23"/>
    <n v="140.61000000000001"/>
    <n v="132"/>
    <n v="32.22"/>
    <n v="13.4"/>
    <n v="181.21"/>
    <n v="129.27000000000001"/>
    <n v="426.89"/>
    <n v="228.22"/>
    <n v="150.52000000000001"/>
    <n v="10.31"/>
    <n v="477.5"/>
    <n v="59.91"/>
    <n v="138.34"/>
    <n v="483.96"/>
    <n v="49.73"/>
    <n v="26.16"/>
    <n v="520.4"/>
    <n v="394.64"/>
    <n v="114.75"/>
    <n v="48.46"/>
    <n v="21.69"/>
    <n v="128.19999999999999"/>
    <n v="22.19"/>
    <n v="60.43"/>
    <n v="11.07"/>
    <n v="117.77"/>
    <n v="148.02350000000001"/>
  </r>
  <r>
    <x v="1152"/>
    <n v="5949.17"/>
    <n v="320.72000000000003"/>
    <n v="65.77"/>
    <n v="119.31"/>
    <n v="61.74"/>
    <n v="142.15"/>
    <n v="329.76"/>
    <n v="164.84"/>
    <n v="19"/>
    <n v="245.31"/>
    <n v="593.54"/>
    <n v="141.97999999999999"/>
    <n v="14.87"/>
    <n v="47.61"/>
    <n v="140.01"/>
    <n v="130.22999999999999"/>
    <n v="32.32"/>
    <n v="13.63"/>
    <n v="181.41"/>
    <n v="125.96"/>
    <n v="415"/>
    <n v="225"/>
    <n v="150.02000000000001"/>
    <n v="10.06"/>
    <n v="458.32"/>
    <n v="58.63"/>
    <n v="141.38"/>
    <n v="465.7"/>
    <n v="52.13"/>
    <n v="29.14"/>
    <n v="521.89"/>
    <n v="398.95"/>
    <n v="113.42"/>
    <n v="48.37"/>
    <n v="20.6"/>
    <n v="128.59"/>
    <n v="21.93"/>
    <n v="60.98"/>
    <n v="11.01"/>
    <n v="119.24"/>
    <n v="147.74549999999999"/>
  </r>
  <r>
    <x v="1153"/>
    <n v="5870.62"/>
    <n v="338.74"/>
    <n v="61.26"/>
    <n v="120.31"/>
    <n v="61.86"/>
    <n v="146.63"/>
    <n v="325.37"/>
    <n v="165.67"/>
    <n v="19.29"/>
    <n v="245.03"/>
    <n v="587.99"/>
    <n v="140.15"/>
    <n v="15.98"/>
    <n v="50.09"/>
    <n v="140.35"/>
    <n v="132.66999999999999"/>
    <n v="35"/>
    <n v="13.93"/>
    <n v="183.01"/>
    <n v="127.43"/>
    <n v="415.76"/>
    <n v="228.02"/>
    <n v="152.44999999999999"/>
    <n v="10.07"/>
    <n v="454.36"/>
    <n v="58.81"/>
    <n v="137.24"/>
    <n v="467.01"/>
    <n v="52.13"/>
    <n v="25.23"/>
    <n v="521.63"/>
    <n v="404.53"/>
    <n v="114.65"/>
    <n v="49.29"/>
    <n v="20.82"/>
    <n v="131.72"/>
    <n v="21.74"/>
    <n v="62.12"/>
    <n v="11.21"/>
    <n v="125.01"/>
    <n v="150.4365"/>
  </r>
  <r>
    <x v="1154"/>
    <n v="5893.62"/>
    <n v="346"/>
    <n v="62.98"/>
    <n v="118.63"/>
    <n v="62.59"/>
    <n v="154.86000000000001"/>
    <n v="340"/>
    <n v="165.35"/>
    <n v="20.5"/>
    <n v="243.09"/>
    <n v="581.38"/>
    <n v="147.01"/>
    <n v="18.010000000000002"/>
    <n v="49.88"/>
    <n v="133.52000000000001"/>
    <n v="132.16"/>
    <n v="35.24"/>
    <n v="14.42"/>
    <n v="184.91"/>
    <n v="130.24"/>
    <n v="417.79"/>
    <n v="228.28"/>
    <n v="152.78"/>
    <n v="10.17"/>
    <n v="463.83"/>
    <n v="58.73"/>
    <n v="141.25"/>
    <n v="448.01"/>
    <n v="52.7"/>
    <n v="27.89"/>
    <n v="519.46"/>
    <n v="400.09"/>
    <n v="115.13"/>
    <n v="49.74"/>
    <n v="21.39"/>
    <n v="129.54"/>
    <n v="21.82"/>
    <n v="62.43"/>
    <n v="11.05"/>
    <n v="130.88999999999999"/>
    <n v="153.905"/>
  </r>
  <r>
    <x v="1155"/>
    <n v="5916.98"/>
    <n v="342.03"/>
    <n v="62.12"/>
    <n v="120.32"/>
    <n v="62.99"/>
    <n v="154.63"/>
    <n v="342.77"/>
    <n v="163.25"/>
    <n v="20.18"/>
    <n v="240.78"/>
    <n v="581.92999999999995"/>
    <n v="145.88999999999999"/>
    <n v="17"/>
    <n v="51.04"/>
    <n v="132.5"/>
    <n v="131.78"/>
    <n v="36.08"/>
    <n v="14.67"/>
    <n v="185.03"/>
    <n v="129.12"/>
    <n v="415.49"/>
    <n v="229"/>
    <n v="152.18"/>
    <n v="10.050000000000001"/>
    <n v="470.01"/>
    <n v="58.88"/>
    <n v="139.69"/>
    <n v="451.23"/>
    <n v="53.72"/>
    <n v="28.86"/>
    <n v="512.54"/>
    <n v="404.96"/>
    <n v="114.54"/>
    <n v="50.03"/>
    <n v="21.15"/>
    <n v="130.38999999999999"/>
    <n v="21.88"/>
    <n v="62.39"/>
    <n v="10.73"/>
    <n v="132.79"/>
    <n v="157.8065"/>
  </r>
  <r>
    <x v="1156"/>
    <n v="5917.11"/>
    <n v="339.64"/>
    <n v="61.36"/>
    <n v="121.93"/>
    <n v="63.76"/>
    <n v="166.61"/>
    <n v="339.85"/>
    <n v="163.94"/>
    <n v="22.41"/>
    <n v="244.76"/>
    <n v="596.11"/>
    <n v="146.66999999999999"/>
    <n v="16.309999999999999"/>
    <n v="51.77"/>
    <n v="135.43"/>
    <n v="131.65"/>
    <n v="35.090000000000003"/>
    <n v="15.01"/>
    <n v="194.01"/>
    <n v="171.35"/>
    <n v="412.87"/>
    <n v="228.52"/>
    <n v="157.66999999999999"/>
    <n v="10.02"/>
    <n v="470.7"/>
    <n v="59.98"/>
    <n v="144.80000000000001"/>
    <n v="450.37"/>
    <n v="55.9"/>
    <n v="32.78"/>
    <n v="515.1"/>
    <n v="437.54"/>
    <n v="113.97"/>
    <n v="50.44"/>
    <n v="21.12"/>
    <n v="131.21"/>
    <n v="22.49"/>
    <n v="62.57"/>
    <n v="10.8"/>
    <n v="136.88999999999999"/>
    <n v="155.14850000000001"/>
  </r>
  <r>
    <x v="1157"/>
    <n v="5948.71"/>
    <n v="352.56"/>
    <n v="64.349999999999994"/>
    <n v="121.79"/>
    <n v="63.92"/>
    <n v="161.91999999999999"/>
    <n v="349.16"/>
    <n v="164.23"/>
    <n v="23.26"/>
    <n v="248.55"/>
    <n v="602.78"/>
    <n v="141.94999999999999"/>
    <n v="15.98"/>
    <n v="56.51"/>
    <n v="137.36000000000001"/>
    <n v="135.43"/>
    <n v="36.65"/>
    <n v="15.6"/>
    <n v="199.05"/>
    <n v="167.44"/>
    <n v="417"/>
    <n v="229.87"/>
    <n v="158.63"/>
    <n v="10.24"/>
    <n v="475.04"/>
    <n v="62.01"/>
    <n v="145"/>
    <n v="450.97"/>
    <n v="56.49"/>
    <n v="31.8"/>
    <n v="520.86"/>
    <n v="446.65"/>
    <n v="115.8"/>
    <n v="51.08"/>
    <n v="21.48"/>
    <n v="129.99"/>
    <n v="23.13"/>
    <n v="62.35"/>
    <n v="11.18"/>
    <n v="135.77000000000001"/>
    <n v="155.81100000000001"/>
  </r>
  <r>
    <x v="1158"/>
    <n v="5969.34"/>
    <n v="338.59"/>
    <n v="64.650000000000006"/>
    <n v="119.97"/>
    <n v="64.38"/>
    <n v="154.13999999999999"/>
    <n v="328.98"/>
    <n v="164.82"/>
    <n v="24.06"/>
    <n v="250.29"/>
    <n v="603.03"/>
    <n v="136.02000000000001"/>
    <n v="16.850000000000001"/>
    <n v="55.46"/>
    <n v="139.30000000000001"/>
    <n v="138.69"/>
    <n v="37.85"/>
    <n v="15.7"/>
    <n v="193.12"/>
    <n v="171.42"/>
    <n v="418.79"/>
    <n v="232.87"/>
    <n v="158.94"/>
    <n v="11.6"/>
    <n v="481.38"/>
    <n v="62"/>
    <n v="142.54"/>
    <n v="461.71"/>
    <n v="54.02"/>
    <n v="30.88"/>
    <n v="526.6"/>
    <n v="462.69"/>
    <n v="118.07"/>
    <n v="49.59"/>
    <n v="21.19"/>
    <n v="130.71"/>
    <n v="23.4"/>
    <n v="62.98"/>
    <n v="11.4"/>
    <n v="136.79"/>
    <n v="158.75550000000001"/>
  </r>
  <r>
    <x v="1159"/>
    <n v="5987.37"/>
    <n v="338.23"/>
    <n v="65.739999999999995"/>
    <n v="117.97"/>
    <n v="64.55"/>
    <n v="162.66"/>
    <n v="338.89"/>
    <n v="164.74"/>
    <n v="25.44"/>
    <n v="249.97"/>
    <n v="605.5"/>
    <n v="136.91999999999999"/>
    <n v="16.28"/>
    <n v="53.52"/>
    <n v="140.69"/>
    <n v="140.43"/>
    <n v="36.42"/>
    <n v="15.49"/>
    <n v="191.66"/>
    <n v="171.28"/>
    <n v="427.99"/>
    <n v="235.06"/>
    <n v="161.27000000000001"/>
    <n v="11.55"/>
    <n v="476.61"/>
    <n v="62.71"/>
    <n v="143.52000000000001"/>
    <n v="467.07"/>
    <n v="51.7"/>
    <n v="30.65"/>
    <n v="528.48"/>
    <n v="461.04"/>
    <n v="116.17"/>
    <n v="49.69"/>
    <n v="21.93"/>
    <n v="132.28"/>
    <n v="23.74"/>
    <n v="62.03"/>
    <n v="11.1"/>
    <n v="137.28"/>
    <n v="163.43049999999999"/>
  </r>
  <r>
    <x v="1160"/>
    <n v="6021.63"/>
    <n v="332.89"/>
    <n v="66.05"/>
    <n v="117.66"/>
    <n v="64.430000000000007"/>
    <n v="154.52000000000001"/>
    <n v="335.33"/>
    <n v="159.66999999999999"/>
    <n v="25.67"/>
    <n v="249.79"/>
    <n v="605.42999999999995"/>
    <n v="135.34"/>
    <n v="16.829999999999998"/>
    <n v="53.37"/>
    <n v="141.21"/>
    <n v="140.71"/>
    <n v="37.65"/>
    <n v="16.12"/>
    <n v="189.02"/>
    <n v="173.7"/>
    <n v="422.99"/>
    <n v="234.93"/>
    <n v="160.03"/>
    <n v="12.22"/>
    <n v="475.24"/>
    <n v="62.05"/>
    <n v="141.19999999999999"/>
    <n v="464.56"/>
    <n v="55.03"/>
    <n v="32.21"/>
    <n v="532.38"/>
    <n v="466"/>
    <n v="117.8"/>
    <n v="49.78"/>
    <n v="22.34"/>
    <n v="131.82"/>
    <n v="23.76"/>
    <n v="62.32"/>
    <n v="11.1"/>
    <n v="138.21"/>
    <n v="157.49199999999999"/>
  </r>
  <r>
    <x v="1161"/>
    <n v="5998.74"/>
    <n v="345.16"/>
    <n v="67.08"/>
    <n v="117.96"/>
    <n v="64.08"/>
    <n v="159.84"/>
    <n v="334.12"/>
    <n v="162.08000000000001"/>
    <n v="27.28"/>
    <n v="249.72"/>
    <n v="608.57000000000005"/>
    <n v="138.25"/>
    <n v="17.329999999999998"/>
    <n v="53.23"/>
    <n v="141.22999999999999"/>
    <n v="139.99"/>
    <n v="37.54"/>
    <n v="16.41"/>
    <n v="191.09"/>
    <n v="174.8"/>
    <n v="423.46"/>
    <n v="237.33"/>
    <n v="162.87"/>
    <n v="12.23"/>
    <n v="476.96"/>
    <n v="61.52"/>
    <n v="140.9"/>
    <n v="468.13"/>
    <n v="55.21"/>
    <n v="36.5"/>
    <n v="532.94000000000005"/>
    <n v="465.9"/>
    <n v="116.78"/>
    <n v="50.25"/>
    <n v="22.07"/>
    <n v="133.06"/>
    <n v="23.8"/>
    <n v="62.84"/>
    <n v="11.13"/>
    <n v="137.96"/>
    <n v="164.73099999999999"/>
  </r>
  <r>
    <x v="1162"/>
    <n v="6032.38"/>
    <n v="357.09"/>
    <n v="66.39"/>
    <n v="117.85"/>
    <n v="63.65"/>
    <n v="154.11000000000001"/>
    <n v="337.54"/>
    <n v="166.51"/>
    <n v="24.155000000000001"/>
    <n v="246.25"/>
    <n v="601.71"/>
    <n v="138.63"/>
    <n v="18.43"/>
    <n v="53.27"/>
    <n v="139.87"/>
    <n v="138.38999999999999"/>
    <n v="37.619999999999997"/>
    <n v="15.91"/>
    <n v="187.05"/>
    <n v="172.42"/>
    <n v="430.98"/>
    <n v="239.59"/>
    <n v="159.65"/>
    <n v="11.87"/>
    <n v="480.27"/>
    <n v="60.54"/>
    <n v="140.85"/>
    <n v="465.73"/>
    <n v="54.48"/>
    <n v="32.06"/>
    <n v="531.36"/>
    <n v="462.95"/>
    <n v="115.84"/>
    <n v="49.79"/>
    <n v="22.53"/>
    <n v="131.02000000000001"/>
    <n v="24.12"/>
    <n v="63.27"/>
    <n v="10.98"/>
    <n v="134.94999999999999"/>
    <n v="168.4"/>
  </r>
  <r>
    <x v="1163"/>
    <n v="6047.15"/>
    <n v="351.42"/>
    <n v="70.959999999999994"/>
    <n v="117.67"/>
    <n v="63.52"/>
    <n v="154.16"/>
    <n v="331.92"/>
    <n v="168.15"/>
    <n v="23.01"/>
    <n v="244.82"/>
    <n v="602.08000000000004"/>
    <n v="140.26"/>
    <n v="17.989999999999998"/>
    <n v="56.03"/>
    <n v="138"/>
    <n v="137.13"/>
    <n v="38.64"/>
    <n v="15.88"/>
    <n v="186.17"/>
    <n v="175.94"/>
    <n v="431.2"/>
    <n v="242.65"/>
    <n v="157.9"/>
    <n v="11.88"/>
    <n v="493.32"/>
    <n v="60.94"/>
    <n v="141.84"/>
    <n v="456.97"/>
    <n v="54.46"/>
    <n v="32.79"/>
    <n v="526.17999999999995"/>
    <n v="459.25"/>
    <n v="116.4"/>
    <n v="49.89"/>
    <n v="21.71"/>
    <n v="129.69"/>
    <n v="23.59"/>
    <n v="63.51"/>
    <n v="10.82"/>
    <n v="137.04"/>
    <n v="176.57249999999999"/>
  </r>
  <r>
    <x v="1164"/>
    <n v="6049.88"/>
    <n v="357.93"/>
    <n v="69.849999999999994"/>
    <n v="114.28"/>
    <n v="62.21"/>
    <n v="161.31"/>
    <n v="343.75"/>
    <n v="170.56"/>
    <n v="23.11"/>
    <n v="243.4"/>
    <n v="598.71"/>
    <n v="145.13999999999999"/>
    <n v="16.96"/>
    <n v="55.47"/>
    <n v="138.36000000000001"/>
    <n v="137.75"/>
    <n v="40"/>
    <n v="16.32"/>
    <n v="185.5"/>
    <n v="186.51"/>
    <n v="437.42"/>
    <n v="243.01"/>
    <n v="157.6"/>
    <n v="11.96"/>
    <n v="502.38"/>
    <n v="63.89"/>
    <n v="147.6"/>
    <n v="463.98"/>
    <n v="56.42"/>
    <n v="33.42"/>
    <n v="521.14"/>
    <n v="456.26"/>
    <n v="115.05"/>
    <n v="50.04"/>
    <n v="21.96"/>
    <n v="130.47999999999999"/>
    <n v="23.7"/>
    <n v="63.39"/>
    <n v="10.74"/>
    <n v="138.08000000000001"/>
    <n v="174.95599999999999"/>
  </r>
  <r>
    <x v="1165"/>
    <n v="6086.49"/>
    <n v="369.49"/>
    <n v="71.87"/>
    <n v="114.78"/>
    <n v="62.92"/>
    <n v="160.88"/>
    <n v="348.13"/>
    <n v="170.47"/>
    <n v="23.92"/>
    <n v="245.48"/>
    <n v="596.79999999999995"/>
    <n v="145.06"/>
    <n v="16.399999999999999"/>
    <n v="56.11"/>
    <n v="137.74"/>
    <n v="136.41999999999999"/>
    <n v="38.92"/>
    <n v="15.65"/>
    <n v="187.2"/>
    <n v="183.06"/>
    <n v="442.62"/>
    <n v="243.04"/>
    <n v="157.04"/>
    <n v="12.34"/>
    <n v="493.51"/>
    <n v="65.22"/>
    <n v="150.5"/>
    <n v="459.92"/>
    <n v="56.4"/>
    <n v="35.950000000000003"/>
    <n v="524.77"/>
    <n v="448.12"/>
    <n v="113.79"/>
    <n v="49.67"/>
    <n v="21.7"/>
    <n v="132.49"/>
    <n v="22.72"/>
    <n v="63.52"/>
    <n v="10.44"/>
    <n v="144.16"/>
    <n v="172.548"/>
  </r>
  <r>
    <x v="1166"/>
    <n v="6075.11"/>
    <n v="389.22"/>
    <n v="76.34"/>
    <n v="113.57"/>
    <n v="62.53"/>
    <n v="159.97999999999999"/>
    <n v="346.51"/>
    <n v="179.53"/>
    <n v="24.68"/>
    <n v="247.36"/>
    <n v="599.67999999999995"/>
    <n v="142.44"/>
    <n v="15.61"/>
    <n v="55.37"/>
    <n v="137.83000000000001"/>
    <n v="137.88"/>
    <n v="41.67"/>
    <n v="16.02"/>
    <n v="187"/>
    <n v="183.64"/>
    <n v="443.57"/>
    <n v="242.84"/>
    <n v="158.01"/>
    <n v="13"/>
    <n v="498.63"/>
    <n v="65.400000000000006"/>
    <n v="150.88"/>
    <n v="462.1"/>
    <n v="57.8"/>
    <n v="37.97"/>
    <n v="528.57000000000005"/>
    <n v="444"/>
    <n v="112"/>
    <n v="49.68"/>
    <n v="22.02"/>
    <n v="130.56"/>
    <n v="22.85"/>
    <n v="62.11"/>
    <n v="10.51"/>
    <n v="144.09"/>
    <n v="170.09"/>
  </r>
  <r>
    <x v="1167"/>
    <n v="6090.27"/>
    <n v="389.79"/>
    <n v="72.459999999999994"/>
    <n v="112.9"/>
    <n v="62.6"/>
    <n v="148.31"/>
    <n v="335.25"/>
    <n v="178.94"/>
    <n v="23.24"/>
    <n v="243.81"/>
    <n v="594.12"/>
    <n v="138.81"/>
    <n v="16.55"/>
    <n v="57.44"/>
    <n v="136.15"/>
    <n v="137.29"/>
    <n v="39.54"/>
    <n v="15.57"/>
    <n v="185.35"/>
    <n v="180.76"/>
    <n v="446.02"/>
    <n v="246.75"/>
    <n v="152.35"/>
    <n v="14.45"/>
    <n v="482.52"/>
    <n v="64.58"/>
    <n v="132.57"/>
    <n v="473.98"/>
    <n v="54.73"/>
    <n v="34.24"/>
    <n v="522.82000000000005"/>
    <n v="449.41"/>
    <n v="115.42"/>
    <n v="50.17"/>
    <n v="21.74"/>
    <n v="128.71"/>
    <n v="23.24"/>
    <n v="64.89"/>
    <n v="10.6"/>
    <n v="139.72"/>
    <n v="170"/>
  </r>
  <r>
    <x v="1168"/>
    <n v="6052.85"/>
    <n v="400.99"/>
    <n v="70.89"/>
    <n v="112.67"/>
    <n v="62.91"/>
    <n v="141.52000000000001"/>
    <n v="327.39"/>
    <n v="171.81"/>
    <n v="22.85"/>
    <n v="242.86"/>
    <n v="585.03"/>
    <n v="135.07"/>
    <n v="15.03"/>
    <n v="55.79"/>
    <n v="136.08000000000001"/>
    <n v="135.88"/>
    <n v="37.36"/>
    <n v="15.29"/>
    <n v="189.57"/>
    <n v="171.55"/>
    <n v="443.33"/>
    <n v="247.77"/>
    <n v="151.81"/>
    <n v="14.06"/>
    <n v="471.58"/>
    <n v="64.83"/>
    <n v="127.39"/>
    <n v="469.22"/>
    <n v="54.9"/>
    <n v="32.97"/>
    <n v="529.01"/>
    <n v="443.96"/>
    <n v="113.15"/>
    <n v="50.83"/>
    <n v="22.11"/>
    <n v="128.97999999999999"/>
    <n v="23.86"/>
    <n v="64.819999999999993"/>
    <n v="10.56"/>
    <n v="141"/>
    <n v="172.0925"/>
  </r>
  <r>
    <x v="1169"/>
    <n v="6034.91"/>
    <n v="424.77"/>
    <n v="72.510000000000005"/>
    <n v="111.92"/>
    <n v="62.64"/>
    <n v="146"/>
    <n v="343.8"/>
    <n v="183.2"/>
    <n v="23.35"/>
    <n v="243.53"/>
    <n v="592.55999999999995"/>
    <n v="139.31"/>
    <n v="14.36"/>
    <n v="58.14"/>
    <n v="135.12"/>
    <n v="137.66"/>
    <n v="37.840000000000003"/>
    <n v="15.94"/>
    <n v="192.41"/>
    <n v="171.96"/>
    <n v="448.99"/>
    <n v="246.49"/>
    <n v="157.38999999999999"/>
    <n v="13.76"/>
    <n v="476.91"/>
    <n v="65.569999999999993"/>
    <n v="127.59"/>
    <n v="468.29"/>
    <n v="57.72"/>
    <n v="29.83"/>
    <n v="534.45000000000005"/>
    <n v="448.03"/>
    <n v="111.96"/>
    <n v="51.3"/>
    <n v="21.97"/>
    <n v="126.82"/>
    <n v="23.66"/>
    <n v="64.98"/>
    <n v="10.41"/>
    <n v="141.33000000000001"/>
    <n v="167.3245"/>
  </r>
  <r>
    <x v="1170"/>
    <n v="6084.19"/>
    <n v="418.1"/>
    <n v="73.2"/>
    <n v="111.82"/>
    <n v="63.84"/>
    <n v="145.08000000000001"/>
    <n v="329.91"/>
    <n v="180.66"/>
    <n v="22.58"/>
    <n v="241.53"/>
    <n v="591.61"/>
    <n v="137.34"/>
    <n v="13.64"/>
    <n v="58.41"/>
    <n v="136.02000000000001"/>
    <n v="139.69"/>
    <n v="39.33"/>
    <n v="15.9"/>
    <n v="190.3"/>
    <n v="170"/>
    <n v="449.56"/>
    <n v="247.96"/>
    <n v="155.75"/>
    <n v="14.2"/>
    <n v="480.11"/>
    <n v="66.16"/>
    <n v="125.37"/>
    <n v="464.12"/>
    <n v="56.92"/>
    <n v="29.99"/>
    <n v="532.41"/>
    <n v="439.48"/>
    <n v="111.65"/>
    <n v="50.57"/>
    <n v="21.34"/>
    <n v="127"/>
    <n v="23.39"/>
    <n v="63.45"/>
    <n v="10.39"/>
    <n v="143.43"/>
    <n v="165.37299999999999"/>
  </r>
  <r>
    <x v="1171"/>
    <n v="6051.25"/>
    <n v="436.23"/>
    <n v="76.069999999999993"/>
    <n v="110.84"/>
    <n v="63.12"/>
    <n v="144.88999999999999"/>
    <n v="332.01"/>
    <n v="224.8"/>
    <n v="24.42"/>
    <n v="239.94"/>
    <n v="585.48"/>
    <n v="134.25"/>
    <n v="13.66"/>
    <n v="57.98"/>
    <n v="136.99"/>
    <n v="137.30000000000001"/>
    <n v="40.200000000000003"/>
    <n v="16.25"/>
    <n v="188.42"/>
    <n v="167.67"/>
    <n v="447.27"/>
    <n v="248.13"/>
    <n v="154.34"/>
    <n v="14.37"/>
    <n v="483.31"/>
    <n v="64.59"/>
    <n v="124.05"/>
    <n v="463.73"/>
    <n v="57.91"/>
    <n v="33.83"/>
    <n v="529"/>
    <n v="440.44"/>
    <n v="111.13"/>
    <n v="49.98"/>
    <n v="21.38"/>
    <n v="126.62"/>
    <n v="23.49"/>
    <n v="62.21"/>
    <n v="10.39"/>
    <n v="141.91999999999999"/>
    <n v="164.23599999999999"/>
  </r>
  <r>
    <x v="1172"/>
    <n v="6051.09"/>
    <n v="463.02"/>
    <n v="75.75"/>
    <n v="108.47"/>
    <n v="62.55"/>
    <n v="145.33000000000001"/>
    <n v="337.71"/>
    <n v="250"/>
    <n v="25.9"/>
    <n v="239.58"/>
    <n v="586.33000000000004"/>
    <n v="132"/>
    <n v="13.9"/>
    <n v="58"/>
    <n v="137.24"/>
    <n v="137.93"/>
    <n v="43.2"/>
    <n v="16.88"/>
    <n v="188.46"/>
    <n v="172.47"/>
    <n v="451.59"/>
    <n v="251.04"/>
    <n v="156.12"/>
    <n v="15.34"/>
    <n v="484.9"/>
    <n v="64.8"/>
    <n v="126.79"/>
    <n v="468.09"/>
    <n v="60.22"/>
    <n v="41.81"/>
    <n v="530.30999999999995"/>
    <n v="438.42"/>
    <n v="108.87"/>
    <n v="50.06"/>
    <n v="21.65"/>
    <n v="125.94"/>
    <n v="23.46"/>
    <n v="61.26"/>
    <n v="9.99"/>
    <n v="147.05000000000001"/>
    <n v="164.86850000000001"/>
  </r>
  <r>
    <x v="1173"/>
    <n v="6074.08"/>
    <n v="479.86"/>
    <n v="74.39"/>
    <n v="108.01"/>
    <n v="63.4"/>
    <n v="139.77000000000001"/>
    <n v="328.34"/>
    <n v="240.23"/>
    <n v="26.37"/>
    <n v="238.36"/>
    <n v="574.67999999999995"/>
    <n v="130.38999999999999"/>
    <n v="13.5"/>
    <n v="58.1"/>
    <n v="134.66"/>
    <n v="135.83000000000001"/>
    <n v="41.63"/>
    <n v="16.66"/>
    <n v="183.11"/>
    <n v="170.81"/>
    <n v="454.46"/>
    <n v="253.48"/>
    <n v="151.22999999999999"/>
    <n v="14.7"/>
    <n v="474.37"/>
    <n v="64.290000000000006"/>
    <n v="123.37"/>
    <n v="469.24"/>
    <n v="60.73"/>
    <n v="43.84"/>
    <n v="531.01"/>
    <n v="443.59"/>
    <n v="108.87"/>
    <n v="49.91"/>
    <n v="22.07"/>
    <n v="126.04"/>
    <n v="23.42"/>
    <n v="61.46"/>
    <n v="9.9700000000000006"/>
    <n v="147.25"/>
    <n v="163.024"/>
  </r>
  <r>
    <x v="1174"/>
    <n v="6050.61"/>
    <n v="440.13"/>
    <n v="71.510000000000005"/>
    <n v="106.42"/>
    <n v="62.85"/>
    <n v="132.88999999999999"/>
    <n v="317.12"/>
    <n v="223.62"/>
    <n v="22.92"/>
    <n v="230.37"/>
    <n v="550.25"/>
    <n v="128.91"/>
    <n v="13.38"/>
    <n v="54.91"/>
    <n v="132.56"/>
    <n v="128.91999999999999"/>
    <n v="37.08"/>
    <n v="15.24"/>
    <n v="171.7"/>
    <n v="162.59"/>
    <n v="437.39"/>
    <n v="248.05"/>
    <n v="142.96"/>
    <n v="13.06"/>
    <n v="448.65"/>
    <n v="61.34"/>
    <n v="117.2"/>
    <n v="447.5"/>
    <n v="57.18"/>
    <n v="37.5"/>
    <n v="519.96"/>
    <n v="426"/>
    <n v="103.91"/>
    <n v="48.93"/>
    <n v="21.35"/>
    <n v="124.55"/>
    <n v="22.78"/>
    <n v="59.34"/>
    <n v="9.69"/>
    <n v="142.13999999999999"/>
    <n v="165.62450000000001"/>
  </r>
  <r>
    <x v="1175"/>
    <n v="5872.16"/>
    <n v="436.17"/>
    <n v="74.209999999999994"/>
    <n v="105.51"/>
    <n v="62.45"/>
    <n v="137.19999999999999"/>
    <n v="332.8"/>
    <n v="218.32"/>
    <n v="23.22"/>
    <n v="232.96"/>
    <n v="553.99"/>
    <n v="130.68"/>
    <n v="13.5"/>
    <n v="53.92"/>
    <n v="134.06"/>
    <n v="125.65"/>
    <n v="36.94"/>
    <n v="15.03"/>
    <n v="168.91"/>
    <n v="164.21"/>
    <n v="437.03"/>
    <n v="249.79"/>
    <n v="143.53"/>
    <n v="13.06"/>
    <n v="454.16"/>
    <n v="61.74"/>
    <n v="117.05"/>
    <n v="396.64"/>
    <n v="54.72"/>
    <n v="37.76"/>
    <n v="523.28"/>
    <n v="426.63"/>
    <n v="101.4"/>
    <n v="49"/>
    <n v="21.46"/>
    <n v="122.17"/>
    <n v="22.61"/>
    <n v="58.73"/>
    <n v="9.74"/>
    <n v="143.79"/>
    <n v="159.12049999999999"/>
  </r>
  <r>
    <x v="1176"/>
    <n v="5867.08"/>
    <n v="421.06"/>
    <n v="80.55"/>
    <n v="105.87"/>
    <n v="62.55"/>
    <n v="139.94999999999999"/>
    <n v="342.66"/>
    <n v="220.79"/>
    <n v="24.87"/>
    <n v="237.6"/>
    <n v="566.1"/>
    <n v="134.69999999999999"/>
    <n v="14.09"/>
    <n v="53.56"/>
    <n v="135.75"/>
    <n v="129.16"/>
    <n v="38.33"/>
    <n v="15.35"/>
    <n v="170.84"/>
    <n v="166.29"/>
    <n v="436.6"/>
    <n v="254.49"/>
    <n v="147.58000000000001"/>
    <n v="13.83"/>
    <n v="460.88"/>
    <n v="61.87"/>
    <n v="119.05"/>
    <n v="397.27"/>
    <n v="54.81"/>
    <n v="44.42"/>
    <n v="528.03"/>
    <n v="432.49"/>
    <n v="103.32"/>
    <n v="49.5"/>
    <n v="21.27"/>
    <n v="124.22"/>
    <n v="22.91"/>
    <n v="58.64"/>
    <n v="9.8800000000000008"/>
    <n v="143.54"/>
    <n v="157.40100000000001"/>
  </r>
  <r>
    <x v="1177"/>
    <n v="5930.85"/>
    <n v="430.6"/>
    <n v="80.69"/>
    <n v="106.3"/>
    <n v="62.38"/>
    <n v="140.79"/>
    <n v="344.92"/>
    <n v="232.35"/>
    <n v="25.59"/>
    <n v="238.39"/>
    <n v="570.78"/>
    <n v="139.66999999999999"/>
    <n v="13.6"/>
    <n v="53.71"/>
    <n v="135.28"/>
    <n v="130.51"/>
    <n v="37.5"/>
    <n v="15.63"/>
    <n v="172.19"/>
    <n v="161.44"/>
    <n v="435.25"/>
    <n v="255.27"/>
    <n v="148.94"/>
    <n v="13.75"/>
    <n v="456.29"/>
    <n v="61.58"/>
    <n v="117.84"/>
    <n v="405.27"/>
    <n v="52.87"/>
    <n v="41.32"/>
    <n v="528.96"/>
    <n v="432.38"/>
    <n v="104.14"/>
    <n v="49.27"/>
    <n v="21.6"/>
    <n v="123.78"/>
    <n v="22.92"/>
    <n v="59.23"/>
    <n v="9.9"/>
    <n v="141.75"/>
    <n v="158.05099999999999"/>
  </r>
  <r>
    <x v="1178"/>
    <n v="5974.07"/>
    <n v="462.28"/>
    <n v="82.38"/>
    <n v="106.4"/>
    <n v="62.84"/>
    <n v="143.36000000000001"/>
    <n v="347.29"/>
    <n v="239.68"/>
    <n v="26.6"/>
    <n v="242.31"/>
    <n v="582.79"/>
    <n v="140.22"/>
    <n v="13.4"/>
    <n v="54"/>
    <n v="136"/>
    <n v="131.91999999999999"/>
    <n v="39.58"/>
    <n v="16.02"/>
    <n v="175.69"/>
    <n v="163.06"/>
    <n v="439.33"/>
    <n v="258.2"/>
    <n v="152.58000000000001"/>
    <n v="14.06"/>
    <n v="461.64"/>
    <n v="62.24"/>
    <n v="118.52"/>
    <n v="408.18"/>
    <n v="56.23"/>
    <n v="44.58"/>
    <n v="535.71"/>
    <n v="432.84"/>
    <n v="104.7"/>
    <n v="49.39"/>
    <n v="21.62"/>
    <n v="122.91"/>
    <n v="22.81"/>
    <n v="59.2"/>
    <n v="10.02"/>
    <n v="144.86000000000001"/>
    <n v="158.11199999999999"/>
  </r>
  <r>
    <x v="1179"/>
    <n v="6040.04"/>
    <n v="454.13"/>
    <n v="82.14"/>
    <n v="106.49"/>
    <n v="62.57"/>
    <n v="144.11000000000001"/>
    <n v="343.07"/>
    <n v="245.36"/>
    <n v="28.44"/>
    <n v="243.14"/>
    <n v="581.23"/>
    <n v="139.93"/>
    <n v="14.19"/>
    <n v="54.09"/>
    <n v="136.24"/>
    <n v="132"/>
    <n v="40.380000000000003"/>
    <n v="16.600000000000001"/>
    <n v="176.46"/>
    <n v="163.47999999999999"/>
    <n v="438.11"/>
    <n v="259.02"/>
    <n v="152.52000000000001"/>
    <n v="14.04"/>
    <n v="457.98"/>
    <n v="61.47"/>
    <n v="116.49"/>
    <n v="410.65"/>
    <n v="54.3"/>
    <n v="48.24"/>
    <n v="536.15"/>
    <n v="433.84"/>
    <n v="106.89"/>
    <n v="49.72"/>
    <n v="21.91"/>
    <n v="121.71"/>
    <n v="23.15"/>
    <n v="59.25"/>
    <n v="10.07"/>
    <n v="144.74"/>
    <n v="154.0335"/>
  </r>
  <r>
    <x v="1180"/>
    <n v="6037.59"/>
    <n v="431.66"/>
    <n v="79.08"/>
    <n v="106.48"/>
    <n v="62.45"/>
    <n v="139.68"/>
    <n v="333.8"/>
    <n v="241.75"/>
    <n v="27.22"/>
    <n v="241.17"/>
    <n v="576.17999999999995"/>
    <n v="137.01"/>
    <n v="13.8"/>
    <n v="54.17"/>
    <n v="135.07"/>
    <n v="130.63"/>
    <n v="39.020000000000003"/>
    <n v="15.98"/>
    <n v="174.01"/>
    <n v="158.65"/>
    <n v="430.53"/>
    <n v="255.59"/>
    <n v="149.86000000000001"/>
    <n v="13.65"/>
    <n v="456.48"/>
    <n v="60.78"/>
    <n v="114.37"/>
    <n v="408.76"/>
    <n v="53.68"/>
    <n v="45.48"/>
    <n v="532.20000000000005"/>
    <n v="430.06"/>
    <n v="105.24"/>
    <n v="49.37"/>
    <n v="21.47"/>
    <n v="121.45"/>
    <n v="22.85"/>
    <n v="59.01"/>
    <n v="10.029999999999999"/>
    <n v="144.02000000000001"/>
    <n v="157.40799999999999"/>
  </r>
  <r>
    <x v="1181"/>
    <n v="5970.84"/>
    <n v="417.41"/>
    <n v="77.180000000000007"/>
    <n v="105.76"/>
    <n v="62.03"/>
    <n v="140.09"/>
    <n v="330.26"/>
    <n v="235.58"/>
    <n v="26.32"/>
    <n v="239.32"/>
    <n v="573.54999999999995"/>
    <n v="137.49"/>
    <n v="13.58"/>
    <n v="54.09"/>
    <n v="133.5"/>
    <n v="130.27000000000001"/>
    <n v="38.28"/>
    <n v="15.63"/>
    <n v="172.05"/>
    <n v="154.97"/>
    <n v="424.83"/>
    <n v="252.2"/>
    <n v="148.38999999999999"/>
    <n v="13.58"/>
    <n v="451.79"/>
    <n v="60.09"/>
    <n v="111.52"/>
    <n v="399.35"/>
    <n v="53.55"/>
    <n v="44.29"/>
    <n v="525.54999999999995"/>
    <n v="424.64"/>
    <n v="105.1"/>
    <n v="49.22"/>
    <n v="21.07"/>
    <n v="120.01"/>
    <n v="22.66"/>
    <n v="58.59"/>
    <n v="9.8800000000000008"/>
    <n v="143.37"/>
    <n v="158.37299999999999"/>
  </r>
  <r>
    <x v="1182"/>
    <n v="5906.94"/>
    <n v="403.84"/>
    <n v="75.63"/>
    <n v="107.57"/>
    <n v="62.26"/>
    <n v="137.87"/>
    <n v="328.93"/>
    <n v="231.84"/>
    <n v="25.47"/>
    <n v="239.71"/>
    <n v="572.62"/>
    <n v="134.29"/>
    <n v="13.44"/>
    <n v="54.11"/>
    <n v="133.62"/>
    <n v="131.29"/>
    <n v="37.26"/>
    <n v="15.4"/>
    <n v="172.42"/>
    <n v="154.41"/>
    <n v="421.5"/>
    <n v="250.42"/>
    <n v="147.91"/>
    <n v="13.3"/>
    <n v="447.38"/>
    <n v="60.3"/>
    <n v="112.8"/>
    <n v="402.7"/>
    <n v="53.05"/>
    <n v="41.77"/>
    <n v="526.57000000000005"/>
    <n v="423.7"/>
    <n v="105.7"/>
    <n v="49.51"/>
    <n v="20.87"/>
    <n v="120.35"/>
    <n v="23.2"/>
    <n v="58.81"/>
    <n v="9.9"/>
    <n v="142.11000000000001"/>
    <n v="161.25"/>
  </r>
  <r>
    <x v="1183"/>
    <n v="5881.63"/>
    <n v="379.28"/>
    <n v="75.19"/>
    <n v="107.31"/>
    <n v="61.84"/>
    <n v="149.66"/>
    <n v="338.94"/>
    <n v="231.98"/>
    <n v="24.96"/>
    <n v="240"/>
    <n v="574.97"/>
    <n v="138.31"/>
    <n v="13.55"/>
    <n v="55.9"/>
    <n v="132.96"/>
    <n v="129.9"/>
    <n v="39.44"/>
    <n v="14.13"/>
    <n v="173.75"/>
    <n v="157.51"/>
    <n v="418.58"/>
    <n v="243.85"/>
    <n v="149.19"/>
    <n v="13.25"/>
    <n v="457.79"/>
    <n v="59.89"/>
    <n v="115.18"/>
    <n v="405.76"/>
    <n v="55.37"/>
    <n v="43.1"/>
    <n v="522.4"/>
    <n v="418.18"/>
    <n v="104.26"/>
    <n v="50.19"/>
    <n v="21.52"/>
    <n v="121.1"/>
    <n v="22.7"/>
    <n v="58.77"/>
    <n v="9.65"/>
    <n v="142.72999999999999"/>
    <n v="160.25149999999999"/>
  </r>
  <r>
    <x v="1184"/>
    <n v="5868.55"/>
    <n v="410.44"/>
    <n v="79.89"/>
    <n v="107.86"/>
    <n v="61.75"/>
    <n v="162.36000000000001"/>
    <n v="354.03"/>
    <n v="232.55"/>
    <n v="28.74"/>
    <n v="243.28"/>
    <n v="580.13"/>
    <n v="144.47"/>
    <n v="14.35"/>
    <n v="54.17"/>
    <n v="133.80000000000001"/>
    <n v="131.5"/>
    <n v="41.35"/>
    <n v="14.84"/>
    <n v="175.91"/>
    <n v="162.22"/>
    <n v="423.35"/>
    <n v="243.36"/>
    <n v="152.03"/>
    <n v="16.489999999999998"/>
    <n v="466.69"/>
    <n v="59.7"/>
    <n v="115.08"/>
    <n v="407.11"/>
    <n v="55.96"/>
    <n v="47.77"/>
    <n v="521.36"/>
    <n v="422.22"/>
    <n v="105.63"/>
    <n v="49.79"/>
    <n v="21.31"/>
    <n v="122.02"/>
    <n v="23.57"/>
    <n v="58.6"/>
    <n v="9.8800000000000008"/>
    <n v="142.4"/>
    <n v="156.94149999999999"/>
  </r>
  <r>
    <x v="1185"/>
    <n v="5942.47"/>
    <n v="411.05"/>
    <n v="75.92"/>
    <n v="107.74"/>
    <n v="60.81"/>
    <n v="163.95"/>
    <n v="371.32"/>
    <n v="236.41"/>
    <n v="28.8"/>
    <n v="240.85"/>
    <n v="583.39"/>
    <n v="149.43"/>
    <n v="14.72"/>
    <n v="54.49"/>
    <n v="132.87"/>
    <n v="132.38999999999999"/>
    <n v="42.71"/>
    <n v="15.29"/>
    <n v="174.79"/>
    <n v="163.08000000000001"/>
    <n v="427.85"/>
    <n v="245"/>
    <n v="150.74"/>
    <n v="15.72"/>
    <n v="468.93"/>
    <n v="58.8"/>
    <n v="118.88"/>
    <n v="402.49"/>
    <n v="58.17"/>
    <n v="51.07"/>
    <n v="511.93"/>
    <n v="418"/>
    <n v="106.66"/>
    <n v="49.74"/>
    <n v="20.190000000000001"/>
    <n v="121"/>
    <n v="23.88"/>
    <n v="58.38"/>
    <n v="9.92"/>
    <n v="141.63"/>
    <n v="155.59450000000001"/>
  </r>
  <r>
    <x v="1186"/>
    <n v="5975.38"/>
    <n v="394.36"/>
    <n v="69.989999999999995"/>
    <n v="108.75"/>
    <n v="60.84"/>
    <n v="163.37"/>
    <n v="368.52"/>
    <n v="228.64"/>
    <n v="27.95"/>
    <n v="243.17"/>
    <n v="580.12"/>
    <n v="140.13999999999999"/>
    <n v="14.39"/>
    <n v="57.5"/>
    <n v="131.85"/>
    <n v="128.63999999999999"/>
    <n v="40.56"/>
    <n v="14.91"/>
    <n v="171.34"/>
    <n v="158.84"/>
    <n v="422.37"/>
    <n v="242.21"/>
    <n v="146.62"/>
    <n v="14.95"/>
    <n v="463.93"/>
    <n v="57.99"/>
    <n v="112.82"/>
    <n v="408.32"/>
    <n v="54.79"/>
    <n v="49.59"/>
    <n v="511.4"/>
    <n v="413.27"/>
    <n v="106.58"/>
    <n v="50.01"/>
    <n v="19.53"/>
    <n v="121.4"/>
    <n v="23.94"/>
    <n v="58.19"/>
    <n v="9.76"/>
    <n v="141.81"/>
    <n v="158.23400000000001"/>
  </r>
  <r>
    <x v="1187"/>
    <n v="5909.03"/>
    <n v="394.94"/>
    <n v="68.23"/>
    <n v="106.93"/>
    <n v="61.71"/>
    <n v="160.81"/>
    <n v="366.48"/>
    <n v="229.31"/>
    <n v="27.36"/>
    <n v="243.13"/>
    <n v="580.02"/>
    <n v="140.11000000000001"/>
    <n v="15.29"/>
    <n v="56.49"/>
    <n v="133.1"/>
    <n v="129.78"/>
    <n v="40.81"/>
    <n v="14.55"/>
    <n v="173.97"/>
    <n v="161.03"/>
    <n v="424.56"/>
    <n v="242.7"/>
    <n v="148.24"/>
    <n v="14.21"/>
    <n v="479.73"/>
    <n v="57.92"/>
    <n v="114.59"/>
    <n v="412.11"/>
    <n v="53.34"/>
    <n v="30.25"/>
    <n v="516.4"/>
    <n v="410"/>
    <n v="105.5"/>
    <n v="50.29"/>
    <n v="22.8"/>
    <n v="121.86"/>
    <n v="24.14"/>
    <n v="58.63"/>
    <n v="9.74"/>
    <n v="142.34"/>
    <n v="152.59399999999999"/>
  </r>
  <r>
    <x v="1188"/>
    <n v="5918.25"/>
    <n v="394.74"/>
    <n v="67.260000000000005"/>
    <n v="106.54"/>
    <n v="61.07"/>
    <n v="166.73"/>
    <n v="367.1"/>
    <n v="224.31"/>
    <n v="26.91"/>
    <n v="239.87"/>
    <n v="560"/>
    <n v="135.91"/>
    <n v="14.18"/>
    <n v="57.85"/>
    <n v="132.35"/>
    <n v="123.67"/>
    <n v="40.08"/>
    <n v="14.15"/>
    <n v="164.85"/>
    <n v="162.46"/>
    <n v="418.95"/>
    <n v="236.85"/>
    <n v="140.93"/>
    <n v="13.85"/>
    <n v="459.53"/>
    <n v="56.5"/>
    <n v="115.12"/>
    <n v="409.56"/>
    <n v="53.84"/>
    <n v="32.33"/>
    <n v="504.67"/>
    <n v="408.57"/>
    <n v="103.59"/>
    <n v="50.78"/>
    <n v="21.92"/>
    <n v="117.15"/>
    <n v="23.99"/>
    <n v="58.84"/>
    <n v="9.65"/>
    <n v="140.18"/>
    <n v="151.6765"/>
  </r>
  <r>
    <x v="1189"/>
    <n v="5827.04"/>
    <n v="403.31"/>
    <n v="64.98"/>
    <n v="109.29"/>
    <n v="61.65"/>
    <n v="162.13"/>
    <n v="366.81"/>
    <n v="225.29"/>
    <n v="23.91"/>
    <n v="244.21"/>
    <n v="562.95000000000005"/>
    <n v="133.22999999999999"/>
    <n v="14.17"/>
    <n v="57.01"/>
    <n v="134.28"/>
    <n v="123.56"/>
    <n v="39.590000000000003"/>
    <n v="14.07"/>
    <n v="165.77"/>
    <n v="162.43"/>
    <n v="417.19"/>
    <n v="234.4"/>
    <n v="141.25"/>
    <n v="13.49"/>
    <n v="458.54"/>
    <n v="56.26"/>
    <n v="111.03"/>
    <n v="413.37"/>
    <n v="53.22"/>
    <n v="27.86"/>
    <n v="504.91"/>
    <n v="429.91"/>
    <n v="105.37"/>
    <n v="50.25"/>
    <n v="22.21"/>
    <n v="117.55"/>
    <n v="27.72"/>
    <n v="59.52"/>
    <n v="9.7100000000000009"/>
    <n v="142.38"/>
    <n v="150.01650000000001"/>
  </r>
  <r>
    <x v="1190"/>
    <n v="5836.22"/>
    <n v="396.36"/>
    <n v="65.91"/>
    <n v="109.72"/>
    <n v="62.04"/>
    <n v="170.51"/>
    <n v="382.26"/>
    <n v="224.7"/>
    <n v="24.16"/>
    <n v="247.47"/>
    <n v="571.53"/>
    <n v="131.76"/>
    <n v="14.93"/>
    <n v="58.79"/>
    <n v="135.15"/>
    <n v="124.91"/>
    <n v="41.76"/>
    <n v="14.5"/>
    <n v="169.32"/>
    <n v="163.41"/>
    <n v="415.67"/>
    <n v="233.28"/>
    <n v="143.65"/>
    <n v="13.34"/>
    <n v="463.59"/>
    <n v="56.44"/>
    <n v="112.42"/>
    <n v="411.66"/>
    <n v="54.83"/>
    <n v="29.51"/>
    <n v="509.02"/>
    <n v="432.31"/>
    <n v="108.12"/>
    <n v="50.53"/>
    <n v="22.19"/>
    <n v="118.47"/>
    <n v="28.72"/>
    <n v="60.38"/>
    <n v="9.7799999999999994"/>
    <n v="143.11000000000001"/>
    <n v="152.76050000000001"/>
  </r>
  <r>
    <x v="1191"/>
    <n v="5842.91"/>
    <n v="428.22"/>
    <n v="68.14"/>
    <n v="111.51"/>
    <n v="61.77"/>
    <n v="169.17"/>
    <n v="387.03"/>
    <n v="228"/>
    <n v="24.87"/>
    <n v="252.35"/>
    <n v="605.91999999999996"/>
    <n v="136.24"/>
    <n v="15.38"/>
    <n v="59.5"/>
    <n v="136.22"/>
    <n v="131.30000000000001"/>
    <n v="45.56"/>
    <n v="15.51"/>
    <n v="175.14"/>
    <n v="165.71"/>
    <n v="426.31"/>
    <n v="237.87"/>
    <n v="150.5"/>
    <n v="13.94"/>
    <n v="490.69"/>
    <n v="57.37"/>
    <n v="115.61"/>
    <n v="424.26"/>
    <n v="56.64"/>
    <n v="39.39"/>
    <n v="522.35"/>
    <n v="428.88"/>
    <n v="107.85"/>
    <n v="50.91"/>
    <n v="23.06"/>
    <n v="118.51"/>
    <n v="28.76"/>
    <n v="60.46"/>
    <n v="9.9499999999999993"/>
    <n v="143.91"/>
    <n v="150.44550000000001"/>
  </r>
  <r>
    <x v="1192"/>
    <n v="5949.91"/>
    <n v="413.82"/>
    <n v="69.239999999999995"/>
    <n v="111.32"/>
    <n v="62.25"/>
    <n v="174"/>
    <n v="391"/>
    <n v="229.41"/>
    <n v="24.64"/>
    <n v="254.27"/>
    <n v="612.99"/>
    <n v="133.57"/>
    <n v="14.95"/>
    <n v="58.33"/>
    <n v="138.33000000000001"/>
    <n v="134.75"/>
    <n v="46.08"/>
    <n v="16.3"/>
    <n v="176.72"/>
    <n v="167.64"/>
    <n v="424.58"/>
    <n v="228.26"/>
    <n v="153.24"/>
    <n v="14.44"/>
    <n v="490.34"/>
    <n v="58.36"/>
    <n v="117.51"/>
    <n v="416.96"/>
    <n v="57.09"/>
    <n v="41.55"/>
    <n v="523.14"/>
    <n v="439.11"/>
    <n v="110.93"/>
    <n v="51.25"/>
    <n v="22.66"/>
    <n v="119.8"/>
    <n v="29.32"/>
    <n v="59.79"/>
    <n v="10.01"/>
    <n v="141.80000000000001"/>
    <n v="149.32749999999999"/>
  </r>
  <r>
    <x v="1193"/>
    <n v="5937.34"/>
    <n v="426.5"/>
    <n v="71.77"/>
    <n v="112.32"/>
    <n v="62.71"/>
    <n v="170.86"/>
    <n v="401.41"/>
    <n v="237.44"/>
    <n v="24"/>
    <n v="259.16000000000003"/>
    <n v="625.94000000000005"/>
    <n v="137.71"/>
    <n v="15.9"/>
    <n v="56.73"/>
    <n v="139.26"/>
    <n v="136.91"/>
    <n v="48.15"/>
    <n v="16.5"/>
    <n v="179.95"/>
    <n v="170.79"/>
    <n v="429.03"/>
    <n v="229.98"/>
    <n v="157.57"/>
    <n v="14.21"/>
    <n v="485.53"/>
    <n v="57.52"/>
    <n v="118.23"/>
    <n v="422"/>
    <n v="59.62"/>
    <n v="38.89"/>
    <n v="524.70000000000005"/>
    <n v="455.44"/>
    <n v="109.48"/>
    <n v="50.99"/>
    <n v="22.78"/>
    <n v="121.59"/>
    <n v="29.16"/>
    <n v="61.1"/>
    <n v="10.18"/>
    <n v="142.19999999999999"/>
    <n v="154.99549999999999"/>
  </r>
  <r>
    <x v="1194"/>
    <n v="5996.66"/>
    <n v="424.07"/>
    <n v="73.069999999999993"/>
    <n v="111.47"/>
    <n v="62.42"/>
    <n v="185.35"/>
    <n v="416"/>
    <n v="240.31"/>
    <n v="31.27"/>
    <n v="263.02999999999997"/>
    <n v="634.74"/>
    <n v="140.83000000000001"/>
    <n v="15.65"/>
    <n v="57.47"/>
    <n v="141.22999999999999"/>
    <n v="140.94"/>
    <n v="50"/>
    <n v="17.899999999999999"/>
    <n v="181.52"/>
    <n v="173.53"/>
    <n v="428.5"/>
    <n v="222.64"/>
    <n v="160.71"/>
    <n v="13.29"/>
    <n v="487.51"/>
    <n v="56.2"/>
    <n v="120.5"/>
    <n v="427.89"/>
    <n v="60.42"/>
    <n v="45.31"/>
    <n v="528.05999999999995"/>
    <n v="463.15"/>
    <n v="117.27"/>
    <n v="51.75"/>
    <n v="22.92"/>
    <n v="123.81"/>
    <n v="29.47"/>
    <n v="61.73"/>
    <n v="10.43"/>
    <n v="144.53"/>
    <n v="156.9145"/>
  </r>
  <r>
    <x v="1195"/>
    <n v="6049.24"/>
    <n v="415.11"/>
    <n v="76.87"/>
    <n v="109.53"/>
    <n v="61.78"/>
    <n v="186.86"/>
    <n v="427.1"/>
    <n v="240.91"/>
    <n v="29.62"/>
    <n v="262.83999999999997"/>
    <n v="632.73"/>
    <n v="147.07"/>
    <n v="16.260000000000002"/>
    <n v="58.67"/>
    <n v="141.63999999999999"/>
    <n v="139.44"/>
    <n v="50.16"/>
    <n v="17.59"/>
    <n v="182.77"/>
    <n v="177.49"/>
    <n v="446.2"/>
    <n v="223.83"/>
    <n v="161.51"/>
    <n v="12.69"/>
    <n v="493.56"/>
    <n v="55.9"/>
    <n v="123.39"/>
    <n v="428"/>
    <n v="59.38"/>
    <n v="42.04"/>
    <n v="527.17999999999995"/>
    <n v="459.75"/>
    <n v="115.13"/>
    <n v="52.03"/>
    <n v="22.87"/>
    <n v="122.89"/>
    <n v="29.31"/>
    <n v="61.12"/>
    <n v="10.029999999999999"/>
    <n v="142.93"/>
    <n v="159.84200000000001"/>
  </r>
  <r>
    <x v="1196"/>
    <n v="6086.37"/>
    <n v="412.38"/>
    <n v="78.98"/>
    <n v="110.15"/>
    <n v="61.53"/>
    <n v="191.89"/>
    <n v="437.71"/>
    <n v="240.28"/>
    <n v="31.57"/>
    <n v="265.95"/>
    <n v="639.5"/>
    <n v="147.22"/>
    <n v="16.47"/>
    <n v="58.77"/>
    <n v="141.58000000000001"/>
    <n v="141.02000000000001"/>
    <n v="50.36"/>
    <n v="18.03"/>
    <n v="185.52"/>
    <n v="174.94"/>
    <n v="446.71"/>
    <n v="223.66"/>
    <n v="165.34"/>
    <n v="12.49"/>
    <n v="501.5"/>
    <n v="57.56"/>
    <n v="124.01"/>
    <n v="439.73"/>
    <n v="58.79"/>
    <n v="41.35"/>
    <n v="534.22"/>
    <n v="474.72"/>
    <n v="118.54"/>
    <n v="51.98"/>
    <n v="22.51"/>
    <n v="125.43"/>
    <n v="30"/>
    <n v="61.56"/>
    <n v="10.16"/>
    <n v="151.97"/>
    <n v="148.0985"/>
  </r>
  <r>
    <x v="1197"/>
    <n v="6118.71"/>
    <n v="406.58"/>
    <n v="78.98"/>
    <n v="108.66"/>
    <n v="61.92"/>
    <n v="191.11"/>
    <n v="420.49"/>
    <n v="244.7"/>
    <n v="30.36"/>
    <n v="264.83999999999997"/>
    <n v="636.9"/>
    <n v="142.62"/>
    <n v="16.649999999999999"/>
    <n v="56.98"/>
    <n v="141.02000000000001"/>
    <n v="141.13"/>
    <n v="51.12"/>
    <n v="17.920000000000002"/>
    <n v="186.74"/>
    <n v="174.12"/>
    <n v="444.06"/>
    <n v="222.78"/>
    <n v="165.53"/>
    <n v="12.77"/>
    <n v="510.43"/>
    <n v="56.7"/>
    <n v="124.88"/>
    <n v="439.62"/>
    <n v="59.7"/>
    <n v="40.76"/>
    <n v="533.49"/>
    <n v="478.77"/>
    <n v="118.93"/>
    <n v="52.31"/>
    <n v="22.55"/>
    <n v="127.28"/>
    <n v="30.33"/>
    <n v="62.09"/>
    <n v="10.119999999999999"/>
    <n v="153.08000000000001"/>
    <n v="149.995"/>
  </r>
  <r>
    <x v="1198"/>
    <n v="6101.24"/>
    <n v="397.15"/>
    <n v="75.44"/>
    <n v="110.17"/>
    <n v="63.87"/>
    <n v="137.08000000000001"/>
    <n v="330"/>
    <n v="202.13"/>
    <n v="29.43"/>
    <n v="265.85000000000002"/>
    <n v="633.28"/>
    <n v="118.42"/>
    <n v="16.3"/>
    <n v="54.07"/>
    <n v="137.47"/>
    <n v="143.12"/>
    <n v="47.74"/>
    <n v="16.079999999999998"/>
    <n v="182.52"/>
    <n v="175.52"/>
    <n v="434.56"/>
    <n v="229.86"/>
    <n v="161.19999999999999"/>
    <n v="12.85"/>
    <n v="513.98"/>
    <n v="58.3"/>
    <n v="122.97"/>
    <n v="443.88"/>
    <n v="57.67"/>
    <n v="38.54"/>
    <n v="547.64"/>
    <n v="484.15"/>
    <n v="121.25"/>
    <n v="51.76"/>
    <n v="22.7"/>
    <n v="130.43"/>
    <n v="31.42"/>
    <n v="61.97"/>
    <n v="10.38"/>
    <n v="153.44999999999999"/>
    <n v="150.4435"/>
  </r>
  <r>
    <x v="1199"/>
    <n v="6012.28"/>
    <n v="398.09"/>
    <n v="80.23"/>
    <n v="108.04"/>
    <n v="62.36"/>
    <n v="149.63999999999999"/>
    <n v="355.12"/>
    <n v="207.36"/>
    <n v="28.98"/>
    <n v="267.14"/>
    <n v="637.79999999999995"/>
    <n v="128.99"/>
    <n v="16.28"/>
    <n v="52.67"/>
    <n v="137.38999999999999"/>
    <n v="142.6"/>
    <n v="49.4"/>
    <n v="16.170000000000002"/>
    <n v="185.59"/>
    <n v="188.02"/>
    <n v="447.2"/>
    <n v="238.26"/>
    <n v="167.05"/>
    <n v="12.71"/>
    <n v="530.79999999999995"/>
    <n v="57.83"/>
    <n v="125.96"/>
    <n v="440.68"/>
    <n v="57.58"/>
    <n v="38.86"/>
    <n v="547.36"/>
    <n v="479.99"/>
    <n v="120.21"/>
    <n v="52.18"/>
    <n v="22.84"/>
    <n v="128.96"/>
    <n v="30.83"/>
    <n v="59.9"/>
    <n v="10.08"/>
    <n v="158.44"/>
    <n v="154.19999999999999"/>
  </r>
  <r>
    <x v="1200"/>
    <n v="6067.7"/>
    <n v="389.1"/>
    <n v="79.760000000000005"/>
    <n v="108.67"/>
    <n v="62.83"/>
    <n v="155.21"/>
    <n v="353.25"/>
    <n v="206.35"/>
    <n v="28.87"/>
    <n v="266.58"/>
    <n v="637.38"/>
    <n v="123.7"/>
    <n v="16.68"/>
    <n v="54.96"/>
    <n v="137.26"/>
    <n v="141.63999999999999"/>
    <n v="51.15"/>
    <n v="15.99"/>
    <n v="185.38"/>
    <n v="182.88"/>
    <n v="442.33"/>
    <n v="239.36"/>
    <n v="166.3"/>
    <n v="12.42"/>
    <n v="538.83000000000004"/>
    <n v="58.27"/>
    <n v="135.33000000000001"/>
    <n v="441.52"/>
    <n v="59.34"/>
    <n v="39.54"/>
    <n v="548.79999999999995"/>
    <n v="478.16"/>
    <n v="119.17"/>
    <n v="52"/>
    <n v="23.96"/>
    <n v="129.59"/>
    <n v="30.95"/>
    <n v="59.72"/>
    <n v="10.210000000000001"/>
    <n v="156.91999999999999"/>
    <n v="155.19999999999999"/>
  </r>
  <r>
    <x v="1201"/>
    <n v="6039.31"/>
    <n v="400.28"/>
    <n v="81.22"/>
    <n v="109.57"/>
    <n v="64.05"/>
    <n v="176.3"/>
    <n v="382.94"/>
    <n v="215.66"/>
    <n v="28.53"/>
    <n v="268.23"/>
    <n v="645.70000000000005"/>
    <n v="124.65"/>
    <n v="17.3"/>
    <n v="55.52"/>
    <n v="139.82"/>
    <n v="144.65"/>
    <n v="53"/>
    <n v="16.440000000000001"/>
    <n v="177.78"/>
    <n v="179.29"/>
    <n v="414.99"/>
    <n v="237.59"/>
    <n v="166.87"/>
    <n v="12.51"/>
    <n v="550.13"/>
    <n v="58.99"/>
    <n v="138.94999999999999"/>
    <n v="438.4"/>
    <n v="59.72"/>
    <n v="38.81"/>
    <n v="566.01"/>
    <n v="479.99"/>
    <n v="120.65"/>
    <n v="52.76"/>
    <n v="23.19"/>
    <n v="130.32"/>
    <n v="31.4"/>
    <n v="60.91"/>
    <n v="10.16"/>
    <n v="157.47"/>
    <n v="160"/>
  </r>
  <r>
    <x v="1202"/>
    <n v="6071.17"/>
    <n v="404.6"/>
    <n v="82.49"/>
    <n v="106.83"/>
    <n v="63.48"/>
    <n v="168.03"/>
    <n v="372.88"/>
    <n v="221.27"/>
    <n v="29.05"/>
    <n v="267.3"/>
    <n v="640.4"/>
    <n v="120.07"/>
    <n v="16.600000000000001"/>
    <n v="53.95"/>
    <n v="140.13"/>
    <n v="144.74"/>
    <n v="51.95"/>
    <n v="15.78"/>
    <n v="177.11"/>
    <n v="181.51"/>
    <n v="415.06"/>
    <n v="236"/>
    <n v="167.07"/>
    <n v="12.56"/>
    <n v="548.54999999999995"/>
    <n v="58.35"/>
    <n v="135.05000000000001"/>
    <n v="461.68"/>
    <n v="57.71"/>
    <n v="39.49"/>
    <n v="555.42999999999995"/>
    <n v="476.56"/>
    <n v="119.25"/>
    <n v="52.87"/>
    <n v="22.56"/>
    <n v="130.19999999999999"/>
    <n v="30.92"/>
    <n v="60.41"/>
    <n v="10.08"/>
    <n v="155.21"/>
    <n v="159.13149999999999"/>
  </r>
  <r>
    <x v="1203"/>
    <n v="6040.53"/>
    <n v="383.68"/>
    <n v="83.74"/>
    <n v="107.09"/>
    <n v="63.35"/>
    <n v="168.53"/>
    <n v="361.71"/>
    <n v="217.73"/>
    <n v="28.38"/>
    <n v="266.81"/>
    <n v="632.37"/>
    <n v="116.66"/>
    <n v="16.75"/>
    <n v="52.8"/>
    <n v="138.78"/>
    <n v="142.57"/>
    <n v="51.9"/>
    <n v="15.4"/>
    <n v="173.54"/>
    <n v="182.54"/>
    <n v="410.92"/>
    <n v="228.01"/>
    <n v="163.22"/>
    <n v="12.39"/>
    <n v="549.08000000000004"/>
    <n v="58.36"/>
    <n v="137.32"/>
    <n v="470.37"/>
    <n v="57.58"/>
    <n v="41.47"/>
    <n v="563.95000000000005"/>
    <n v="467.05"/>
    <n v="117.84"/>
    <n v="53.17"/>
    <n v="22.62"/>
    <n v="130.38999999999999"/>
    <n v="30.684999999999999"/>
    <n v="59.85"/>
    <n v="9.89"/>
    <n v="157.05000000000001"/>
    <n v="154.05549999999999"/>
  </r>
  <r>
    <x v="1204"/>
    <n v="5994.57"/>
    <n v="392.21"/>
    <n v="103.83"/>
    <n v="109.96"/>
    <n v="62.67"/>
    <n v="168.33"/>
    <n v="356.53"/>
    <n v="222.43"/>
    <n v="28.68"/>
    <n v="267.94"/>
    <n v="634.17999999999995"/>
    <n v="118.65"/>
    <n v="15.28"/>
    <n v="53.26"/>
    <n v="133.99"/>
    <n v="143.87"/>
    <n v="52.58"/>
    <n v="15.29"/>
    <n v="170.83"/>
    <n v="189.11"/>
    <n v="412.37"/>
    <n v="232.8"/>
    <n v="149.30000000000001"/>
    <n v="12.87"/>
    <n v="621.77"/>
    <n v="59.02"/>
    <n v="142.27000000000001"/>
    <n v="482.28"/>
    <n v="56.13"/>
    <n v="41.86"/>
    <n v="559.11"/>
    <n v="472.27"/>
    <n v="118.31"/>
    <n v="53.69"/>
    <n v="23.09"/>
    <n v="130.38999999999999"/>
    <n v="30.9"/>
    <n v="61.2"/>
    <n v="10.16"/>
    <n v="157.74"/>
    <n v="150.006"/>
  </r>
  <r>
    <x v="1205"/>
    <n v="6037.88"/>
    <n v="378.17"/>
    <n v="101.36"/>
    <n v="109.88"/>
    <n v="63.12"/>
    <n v="171.61"/>
    <n v="367.93"/>
    <n v="232"/>
    <n v="28.6"/>
    <n v="270.43"/>
    <n v="645.45000000000005"/>
    <n v="124.83"/>
    <n v="15.75"/>
    <n v="52.38"/>
    <n v="132.27000000000001"/>
    <n v="147.13"/>
    <n v="54.2"/>
    <n v="15.49"/>
    <n v="174.85"/>
    <n v="188.93"/>
    <n v="413.29"/>
    <n v="232.47"/>
    <n v="153.81"/>
    <n v="12.77"/>
    <n v="626"/>
    <n v="57.51"/>
    <n v="142.9"/>
    <n v="488.44"/>
    <n v="55.33"/>
    <n v="42.32"/>
    <n v="566.29"/>
    <n v="467.68"/>
    <n v="118.78"/>
    <n v="54.02"/>
    <n v="23.4"/>
    <n v="130.97999999999999"/>
    <n v="31.32"/>
    <n v="61.37"/>
    <n v="10.01"/>
    <n v="161.02000000000001"/>
    <n v="152.852"/>
  </r>
  <r>
    <x v="1206"/>
    <n v="6061.48"/>
    <n v="374.32"/>
    <n v="111.28"/>
    <n v="108.43"/>
    <n v="63.36"/>
    <n v="169.88"/>
    <n v="374.83"/>
    <n v="231.36"/>
    <n v="27.68"/>
    <n v="276.89999999999998"/>
    <n v="658.22"/>
    <n v="128.68"/>
    <n v="14.78"/>
    <n v="53.54"/>
    <n v="133.47999999999999"/>
    <n v="144.58000000000001"/>
    <n v="53.17"/>
    <n v="14.8"/>
    <n v="174.55"/>
    <n v="186.37"/>
    <n v="415.82"/>
    <n v="233.22"/>
    <n v="151.59"/>
    <n v="12.8"/>
    <n v="625.87"/>
    <n v="57.32"/>
    <n v="141.94999999999999"/>
    <n v="481.16"/>
    <n v="55.12"/>
    <n v="41.27"/>
    <n v="567.16"/>
    <n v="464.98"/>
    <n v="118.54"/>
    <n v="53.89"/>
    <n v="23.06"/>
    <n v="145.32"/>
    <n v="30.82"/>
    <n v="62.19"/>
    <n v="9.26"/>
    <n v="161.21"/>
    <n v="144.51499999999999"/>
  </r>
  <r>
    <x v="1207"/>
    <n v="6083.57"/>
    <n v="361.62"/>
    <n v="110.85"/>
    <n v="108.89"/>
    <n v="63.84"/>
    <n v="166.9"/>
    <n v="377.97"/>
    <n v="224.87"/>
    <n v="27.41"/>
    <n v="275.8"/>
    <n v="655.9"/>
    <n v="129.84"/>
    <n v="14.7"/>
    <n v="52.64"/>
    <n v="133.93"/>
    <n v="142.77000000000001"/>
    <n v="55.86"/>
    <n v="14.91"/>
    <n v="170.27"/>
    <n v="184.03"/>
    <n v="409.75"/>
    <n v="227.63"/>
    <n v="148.61000000000001"/>
    <n v="12.48"/>
    <n v="622.99"/>
    <n v="57.27"/>
    <n v="138.4"/>
    <n v="469.32"/>
    <n v="54.47"/>
    <n v="40.57"/>
    <n v="562.75"/>
    <n v="465.6"/>
    <n v="117.35"/>
    <n v="53.97"/>
    <n v="22.9"/>
    <n v="144.41"/>
    <n v="30.98"/>
    <n v="61.95"/>
    <n v="9.24"/>
    <n v="166.37"/>
    <n v="143.935"/>
  </r>
  <r>
    <x v="1208"/>
    <n v="6025.99"/>
    <n v="350.73"/>
    <n v="116.65"/>
    <n v="110.97"/>
    <n v="64.55"/>
    <n v="168.39"/>
    <n v="385"/>
    <n v="235.04"/>
    <n v="30.6"/>
    <n v="271.04000000000002"/>
    <n v="650.53"/>
    <n v="133.57"/>
    <n v="14.72"/>
    <n v="53.66"/>
    <n v="134.38999999999999"/>
    <n v="143.86000000000001"/>
    <n v="56.27"/>
    <n v="15.13"/>
    <n v="168.61"/>
    <n v="186.12"/>
    <n v="412.22"/>
    <n v="227.65"/>
    <n v="147.93"/>
    <n v="12.99"/>
    <n v="637.69000000000005"/>
    <n v="57.8"/>
    <n v="140.62"/>
    <n v="469.97"/>
    <n v="55.38"/>
    <n v="41.07"/>
    <n v="565.49"/>
    <n v="469.98"/>
    <n v="119.47"/>
    <n v="54.88"/>
    <n v="22.76"/>
    <n v="146.57"/>
    <n v="31.35"/>
    <n v="62.25"/>
    <n v="9.24"/>
    <n v="173.11"/>
    <n v="137.941"/>
  </r>
  <r>
    <x v="1209"/>
    <n v="6066.44"/>
    <n v="328.5"/>
    <n v="112.62"/>
    <n v="111.67"/>
    <n v="67.599999999999994"/>
    <n v="167.61"/>
    <n v="372.9"/>
    <n v="235.04"/>
    <n v="28.22"/>
    <n v="274.99"/>
    <n v="647.24"/>
    <n v="132.80000000000001"/>
    <n v="14.11"/>
    <n v="50.77"/>
    <n v="133.22"/>
    <n v="141.79"/>
    <n v="53.34"/>
    <n v="14.83"/>
    <n v="164.78"/>
    <n v="183.55"/>
    <n v="411.44"/>
    <n v="232.62"/>
    <n v="142.46"/>
    <n v="12.44"/>
    <n v="623.15"/>
    <n v="56.18"/>
    <n v="130.87"/>
    <n v="455.22"/>
    <n v="54.11"/>
    <n v="37.700000000000003"/>
    <n v="564.70000000000005"/>
    <n v="474.3"/>
    <n v="121.77"/>
    <n v="54.69"/>
    <n v="22.58"/>
    <n v="147.97999999999999"/>
    <n v="31.55"/>
    <n v="61.65"/>
    <n v="9.2100000000000009"/>
    <n v="176.53"/>
    <n v="134.01900000000001"/>
  </r>
  <r>
    <x v="1210"/>
    <n v="6068.5"/>
    <n v="336.51"/>
    <n v="117.39"/>
    <n v="107.35"/>
    <n v="68.709999999999994"/>
    <n v="166.61"/>
    <n v="369.65"/>
    <n v="236.35"/>
    <n v="27.62"/>
    <n v="275.45"/>
    <n v="649"/>
    <n v="131.13999999999999"/>
    <n v="13.76"/>
    <n v="50.71"/>
    <n v="130.34"/>
    <n v="140.65"/>
    <n v="55.91"/>
    <n v="14.77"/>
    <n v="160.88999999999999"/>
    <n v="187.23"/>
    <n v="409.04"/>
    <n v="236.87"/>
    <n v="139.54"/>
    <n v="12.48"/>
    <n v="640.59"/>
    <n v="57.29"/>
    <n v="130.30000000000001"/>
    <n v="453.2"/>
    <n v="55.16"/>
    <n v="38"/>
    <n v="564.6"/>
    <n v="476.56"/>
    <n v="119.77"/>
    <n v="54.75"/>
    <n v="22.7"/>
    <n v="149.88999999999999"/>
    <n v="31.86"/>
    <n v="62.04"/>
    <n v="9.23"/>
    <n v="176.64"/>
    <n v="134.64349999999999"/>
  </r>
  <r>
    <x v="1211"/>
    <n v="6051.97"/>
    <n v="355.94"/>
    <n v="117.91"/>
    <n v="108.13"/>
    <n v="69.5"/>
    <n v="165.65"/>
    <n v="370.31"/>
    <n v="235.8"/>
    <n v="28.3"/>
    <n v="276.32"/>
    <n v="648.95000000000005"/>
    <n v="135.29"/>
    <n v="13.06"/>
    <n v="51.69"/>
    <n v="130.35"/>
    <n v="143.13"/>
    <n v="63.8"/>
    <n v="15.19"/>
    <n v="160.47999999999999"/>
    <n v="192.66"/>
    <n v="410.54"/>
    <n v="241.53"/>
    <n v="139.30000000000001"/>
    <n v="13.3"/>
    <n v="648.32000000000005"/>
    <n v="58.13"/>
    <n v="130.5"/>
    <n v="462.58"/>
    <n v="54.74"/>
    <n v="38.65"/>
    <n v="566.30999999999995"/>
    <n v="466.22"/>
    <n v="120.9"/>
    <n v="55.28"/>
    <n v="23.26"/>
    <n v="149.18"/>
    <n v="31.8"/>
    <n v="63.29"/>
    <n v="9.35"/>
    <n v="174.49"/>
    <n v="137.72900000000001"/>
  </r>
  <r>
    <x v="1212"/>
    <n v="6115.07"/>
    <n v="355.84"/>
    <n v="119.16"/>
    <n v="108.24"/>
    <n v="68.87"/>
    <n v="167.66"/>
    <n v="367.59"/>
    <n v="233.04"/>
    <n v="28.02"/>
    <n v="276.58999999999997"/>
    <n v="660.55"/>
    <n v="138.85"/>
    <n v="13.46"/>
    <n v="51.42"/>
    <n v="128.88"/>
    <n v="143.72999999999999"/>
    <n v="65.28"/>
    <n v="16.21"/>
    <n v="164.84"/>
    <n v="187.6"/>
    <n v="408.43"/>
    <n v="244.6"/>
    <n v="140.56"/>
    <n v="14.03"/>
    <n v="638.17999999999995"/>
    <n v="57.08"/>
    <n v="131.07"/>
    <n v="459"/>
    <n v="55.33"/>
    <n v="37.46"/>
    <n v="564.76"/>
    <n v="480.22"/>
    <n v="120.85"/>
    <n v="54.46"/>
    <n v="23.27"/>
    <n v="150.46"/>
    <n v="31.46"/>
    <n v="63.36"/>
    <n v="9.48"/>
    <n v="175.5"/>
    <n v="136.72"/>
  </r>
  <r>
    <x v="1213"/>
    <n v="6114.63"/>
    <n v="354.11"/>
    <n v="124.62"/>
    <n v="110.14"/>
    <n v="69.05"/>
    <n v="169.28"/>
    <n v="373.25"/>
    <n v="228.53"/>
    <n v="27.74"/>
    <n v="279.95"/>
    <n v="672.19"/>
    <n v="139.4"/>
    <n v="15.85"/>
    <n v="51.14"/>
    <n v="130.43"/>
    <n v="143.80000000000001"/>
    <n v="60.44"/>
    <n v="16.829999999999998"/>
    <n v="166.74"/>
    <n v="192.78"/>
    <n v="409.64"/>
    <n v="244.47"/>
    <n v="140.6"/>
    <n v="14.44"/>
    <n v="630.55999999999995"/>
    <n v="54.49"/>
    <n v="133.31"/>
    <n v="462.11"/>
    <n v="53.51"/>
    <n v="33.94"/>
    <n v="568.61"/>
    <n v="501.56"/>
    <n v="121.31"/>
    <n v="55.37"/>
    <n v="22.93"/>
    <n v="148.80000000000001"/>
    <n v="32.090000000000003"/>
    <n v="64.180000000000007"/>
    <n v="9.2899999999999991"/>
    <n v="172.07"/>
    <n v="138.22049999999999"/>
  </r>
  <r>
    <x v="1214"/>
    <n v="6129.58"/>
    <n v="360.56"/>
    <n v="112.06"/>
    <n v="110.3"/>
    <n v="70.069999999999993"/>
    <n v="169.35"/>
    <n v="375.2"/>
    <n v="228.73"/>
    <n v="25.93"/>
    <n v="279.25"/>
    <n v="668.15"/>
    <n v="139.22999999999999"/>
    <n v="15.99"/>
    <n v="52.99"/>
    <n v="130.4"/>
    <n v="143.68"/>
    <n v="59.23"/>
    <n v="16.18"/>
    <n v="166.85"/>
    <n v="186.56"/>
    <n v="414.77"/>
    <n v="244.87"/>
    <n v="138.47"/>
    <n v="13.93"/>
    <n v="642.73"/>
    <n v="53.8"/>
    <n v="119.42"/>
    <n v="471.76"/>
    <n v="54.65"/>
    <n v="34.14"/>
    <n v="568.5"/>
    <n v="509.27"/>
    <n v="121.63"/>
    <n v="55.42"/>
    <n v="22.53"/>
    <n v="149.80000000000001"/>
    <n v="32.35"/>
    <n v="62.76"/>
    <n v="9.34"/>
    <n v="166.57"/>
    <n v="135.691"/>
  </r>
  <r>
    <x v="1215"/>
    <n v="6144.15"/>
    <n v="354.4"/>
    <n v="106.27"/>
    <n v="112"/>
    <n v="70.040000000000006"/>
    <n v="163.18"/>
    <n v="359.68"/>
    <n v="226.74"/>
    <n v="25.26"/>
    <n v="266.8"/>
    <n v="642.26"/>
    <n v="140.11000000000001"/>
    <n v="16.07"/>
    <n v="55.39"/>
    <n v="130.13"/>
    <n v="141.66999999999999"/>
    <n v="56.06"/>
    <n v="15.56"/>
    <n v="163.9"/>
    <n v="184.96"/>
    <n v="416.13"/>
    <n v="245.83"/>
    <n v="134.55000000000001"/>
    <n v="13.61"/>
    <n v="636.77"/>
    <n v="53.05"/>
    <n v="118.6"/>
    <n v="480.33"/>
    <n v="56.04"/>
    <n v="33.75"/>
    <n v="563.28"/>
    <n v="495.79"/>
    <n v="120.9"/>
    <n v="55.44"/>
    <n v="22.05"/>
    <n v="151.57"/>
    <n v="32.39"/>
    <n v="64.290000000000006"/>
    <n v="9.39"/>
    <n v="163.81"/>
    <n v="133.75049999999999"/>
  </r>
  <r>
    <x v="1216"/>
    <n v="6117.52"/>
    <n v="337.8"/>
    <n v="101.35"/>
    <n v="110.69"/>
    <n v="71.349999999999994"/>
    <n v="150.44"/>
    <n v="327.88"/>
    <n v="218.66"/>
    <n v="23.55"/>
    <n v="264.24"/>
    <n v="625.6"/>
    <n v="134.43"/>
    <n v="14.82"/>
    <n v="54.21"/>
    <n v="129.06"/>
    <n v="135.78"/>
    <n v="51.6"/>
    <n v="14.67"/>
    <n v="158.38"/>
    <n v="177.89"/>
    <n v="408.21"/>
    <n v="245.55"/>
    <n v="132.22"/>
    <n v="12.97"/>
    <n v="607.38"/>
    <n v="51.51"/>
    <n v="107.93"/>
    <n v="484.24"/>
    <n v="53.92"/>
    <n v="31.74"/>
    <n v="557.51"/>
    <n v="489.98"/>
    <n v="120.97"/>
    <n v="55.39"/>
    <n v="21.62"/>
    <n v="154.4"/>
    <n v="32"/>
    <n v="63.53"/>
    <n v="9.2799999999999994"/>
    <n v="158.82"/>
    <n v="132.69900000000001"/>
  </r>
  <r>
    <x v="1217"/>
    <n v="6013.13"/>
    <n v="330.53"/>
    <n v="90.68"/>
    <n v="111.27"/>
    <n v="70.59"/>
    <n v="142.76"/>
    <n v="315.91000000000003"/>
    <n v="207.93"/>
    <n v="22.49"/>
    <n v="261.33999999999997"/>
    <n v="626.14"/>
    <n v="130.28"/>
    <n v="15.27"/>
    <n v="52.03"/>
    <n v="128.38999999999999"/>
    <n v="137.88999999999999"/>
    <n v="49.93"/>
    <n v="14.36"/>
    <n v="157.07"/>
    <n v="170.92"/>
    <n v="404"/>
    <n v="247.1"/>
    <n v="131.19"/>
    <n v="11.96"/>
    <n v="601.61"/>
    <n v="51.21"/>
    <n v="104.22"/>
    <n v="481.65"/>
    <n v="53.41"/>
    <n v="31.24"/>
    <n v="559"/>
    <n v="484.55"/>
    <n v="120.73"/>
    <n v="55.68"/>
    <n v="21.25"/>
    <n v="156.28"/>
    <n v="32.08"/>
    <n v="62.74"/>
    <n v="9.35"/>
    <n v="160.76"/>
    <n v="132.04900000000001"/>
  </r>
  <r>
    <x v="1218"/>
    <n v="5983.25"/>
    <n v="302.8"/>
    <n v="87.84"/>
    <n v="109.73"/>
    <n v="71.489999999999995"/>
    <n v="137.91999999999999"/>
    <n v="317.69"/>
    <n v="202.54"/>
    <n v="20.28"/>
    <n v="257.39999999999998"/>
    <n v="614.91"/>
    <n v="126.63"/>
    <n v="15.61"/>
    <n v="51.5"/>
    <n v="127.15"/>
    <n v="138.69999999999999"/>
    <n v="45.92"/>
    <n v="13.92"/>
    <n v="157.22999999999999"/>
    <n v="164.2"/>
    <n v="397.9"/>
    <n v="247.04"/>
    <n v="129.59"/>
    <n v="11.45"/>
    <n v="588.57000000000005"/>
    <n v="52.47"/>
    <n v="99.3"/>
    <n v="480.35"/>
    <n v="50.03"/>
    <n v="29.73"/>
    <n v="564.03"/>
    <n v="487.59"/>
    <n v="122.61"/>
    <n v="54.97"/>
    <n v="20.8"/>
    <n v="157.41999999999999"/>
    <n v="32.630000000000003"/>
    <n v="62.11"/>
    <n v="9.42"/>
    <n v="156.02000000000001"/>
    <n v="130.76349999999999"/>
  </r>
  <r>
    <x v="1219"/>
    <n v="5955.25"/>
    <n v="290.8"/>
    <n v="89.31"/>
    <n v="109.46"/>
    <n v="70.8"/>
    <n v="148.19"/>
    <n v="335.24"/>
    <n v="212.94"/>
    <n v="21.25"/>
    <n v="258.79000000000002"/>
    <n v="617.77"/>
    <n v="131.28"/>
    <n v="15.67"/>
    <n v="51.48"/>
    <n v="126.4"/>
    <n v="140.68"/>
    <n v="48.85"/>
    <n v="14.47"/>
    <n v="159.46"/>
    <n v="166.19"/>
    <n v="399.73"/>
    <n v="240.36"/>
    <n v="132.68"/>
    <n v="11.4"/>
    <n v="603.13"/>
    <n v="53.42"/>
    <n v="98.96"/>
    <n v="479.1"/>
    <n v="47.96"/>
    <n v="29.93"/>
    <n v="561.27"/>
    <n v="478.52"/>
    <n v="122.16"/>
    <n v="55.04"/>
    <n v="20.58"/>
    <n v="154.74"/>
    <n v="33.15"/>
    <n v="61.58"/>
    <n v="9.4700000000000006"/>
    <n v="159.55000000000001"/>
    <n v="128.63399999999999"/>
  </r>
  <r>
    <x v="1220"/>
    <n v="5956.06"/>
    <n v="281.95"/>
    <n v="84.77"/>
    <n v="110.15"/>
    <n v="70.87"/>
    <n v="130.01"/>
    <n v="326.27999999999997"/>
    <n v="197.8"/>
    <n v="19.829999999999998"/>
    <n v="259.05"/>
    <n v="608"/>
    <n v="120.15"/>
    <n v="14.79"/>
    <n v="48.69"/>
    <n v="126.54"/>
    <n v="139.78"/>
    <n v="48.78"/>
    <n v="14.07"/>
    <n v="157.38999999999999"/>
    <n v="173.69"/>
    <n v="392.53"/>
    <n v="237.3"/>
    <n v="132.19999999999999"/>
    <n v="11.6"/>
    <n v="590.76"/>
    <n v="52.74"/>
    <n v="90.08"/>
    <n v="474.5"/>
    <n v="47.35"/>
    <n v="24.91"/>
    <n v="564.82000000000005"/>
    <n v="480.55"/>
    <n v="122.77"/>
    <n v="54.2"/>
    <n v="21.66"/>
    <n v="154.02000000000001"/>
    <n v="33.200000000000003"/>
    <n v="60.71"/>
    <n v="9.2899999999999991"/>
    <n v="150.22999999999999"/>
    <n v="127.251"/>
  </r>
  <r>
    <x v="1221"/>
    <n v="5861.57"/>
    <n v="292.98"/>
    <n v="84.92"/>
    <n v="111.33"/>
    <n v="71.209999999999994"/>
    <n v="133.66"/>
    <n v="335.18"/>
    <n v="199.43"/>
    <n v="20.49"/>
    <n v="264.64999999999998"/>
    <n v="622.29"/>
    <n v="124.92"/>
    <n v="14.61"/>
    <n v="50.78"/>
    <n v="128.11000000000001"/>
    <n v="141.94"/>
    <n v="50.1"/>
    <n v="14.47"/>
    <n v="161.16"/>
    <n v="177.1"/>
    <n v="396.99"/>
    <n v="241.84"/>
    <n v="135.59"/>
    <n v="11.84"/>
    <n v="608.01"/>
    <n v="53.97"/>
    <n v="95.03"/>
    <n v="479.79"/>
    <n v="47.9"/>
    <n v="24.57"/>
    <n v="576.30999999999995"/>
    <n v="480.79"/>
    <n v="123.92"/>
    <n v="53.87"/>
    <n v="22.89"/>
    <n v="155.28"/>
    <n v="33.5"/>
    <n v="60.56"/>
    <n v="9.5500000000000007"/>
    <n v="150.63999999999999"/>
    <n v="127.898"/>
  </r>
  <r>
    <x v="1222"/>
    <n v="5954.5"/>
    <n v="284.64999999999998"/>
    <n v="83.42"/>
    <n v="107.76"/>
    <n v="72.319999999999993"/>
    <n v="123.95"/>
    <n v="315.98"/>
    <n v="187.37"/>
    <n v="18.66"/>
    <n v="260.62"/>
    <n v="605.26"/>
    <n v="114.06"/>
    <n v="15.09"/>
    <n v="49.35"/>
    <n v="125.16"/>
    <n v="140.62"/>
    <n v="46.89"/>
    <n v="13.57"/>
    <n v="158.53"/>
    <n v="173.65"/>
    <n v="388.49"/>
    <n v="238.03"/>
    <n v="133.01"/>
    <n v="11.51"/>
    <n v="599.86"/>
    <n v="54.33"/>
    <n v="87.65"/>
    <n v="483.31"/>
    <n v="48.9"/>
    <n v="23.11"/>
    <n v="574.91999999999996"/>
    <n v="465.83"/>
    <n v="123.54"/>
    <n v="54.57"/>
    <n v="22.32"/>
    <n v="158.79"/>
    <n v="33.96"/>
    <n v="61.05"/>
    <n v="9.39"/>
    <n v="147.79"/>
    <n v="132.3725"/>
  </r>
  <r>
    <x v="1223"/>
    <n v="5849.72"/>
    <n v="272.04000000000002"/>
    <n v="84.4"/>
    <n v="107.54"/>
    <n v="70.19"/>
    <n v="126.94"/>
    <n v="313.07"/>
    <n v="187.48"/>
    <n v="18.995000000000001"/>
    <n v="250.25"/>
    <n v="581.14"/>
    <n v="115.99"/>
    <n v="15.41"/>
    <n v="46.13"/>
    <n v="122.72"/>
    <n v="139.59"/>
    <n v="46.22"/>
    <n v="13.09"/>
    <n v="150.72999999999999"/>
    <n v="173.6"/>
    <n v="388.61"/>
    <n v="235.93"/>
    <n v="120.78"/>
    <n v="11.26"/>
    <n v="584.14"/>
    <n v="53.17"/>
    <n v="86.25"/>
    <n v="486.22"/>
    <n v="49.39"/>
    <n v="22.35"/>
    <n v="555.07000000000005"/>
    <n v="458.38"/>
    <n v="121.78"/>
    <n v="55.04"/>
    <n v="22.1"/>
    <n v="153.94999999999999"/>
    <n v="34.119999999999997"/>
    <n v="62.19"/>
    <n v="9.1199999999999992"/>
    <n v="146.69999999999999"/>
    <n v="130.04300000000001"/>
  </r>
  <r>
    <x v="1224"/>
    <n v="5778.15"/>
    <n v="279.10000000000002"/>
    <n v="90.13"/>
    <n v="105.44"/>
    <n v="70.08"/>
    <n v="126.87"/>
    <n v="316.8"/>
    <n v="191.58"/>
    <n v="20.399999999999999"/>
    <n v="251.53"/>
    <n v="593.07000000000005"/>
    <n v="117.3"/>
    <n v="16.25"/>
    <n v="45.91"/>
    <n v="124.37"/>
    <n v="142.30000000000001"/>
    <n v="48.12"/>
    <n v="13.43"/>
    <n v="152.04"/>
    <n v="177.31"/>
    <n v="401.02"/>
    <n v="235.74"/>
    <n v="123.03"/>
    <n v="11.42"/>
    <n v="586.83000000000004"/>
    <n v="53.6"/>
    <n v="86.76"/>
    <n v="491.64"/>
    <n v="51.44"/>
    <n v="22.63"/>
    <n v="558.29999999999995"/>
    <n v="467.5"/>
    <n v="124.04"/>
    <n v="55.17"/>
    <n v="21.89"/>
    <n v="153.13999999999999"/>
    <n v="34.6"/>
    <n v="63.75"/>
    <n v="9.65"/>
    <n v="152.30000000000001"/>
    <n v="126.203"/>
  </r>
  <r>
    <x v="1225"/>
    <n v="5842.63"/>
    <n v="263.45"/>
    <n v="80.459999999999994"/>
    <n v="107.62"/>
    <n v="70.459999999999994"/>
    <n v="114.41"/>
    <n v="293.20999999999998"/>
    <n v="179.45"/>
    <n v="18.66"/>
    <n v="246.54"/>
    <n v="567.66999999999996"/>
    <n v="110.57"/>
    <n v="15.62"/>
    <n v="45.25"/>
    <n v="123.6"/>
    <n v="133.66"/>
    <n v="44.84"/>
    <n v="12.45"/>
    <n v="145.63"/>
    <n v="156.22"/>
    <n v="396.89"/>
    <n v="235.33"/>
    <n v="116.13"/>
    <n v="11.03"/>
    <n v="543.41"/>
    <n v="51.47"/>
    <n v="82.65"/>
    <n v="485.72"/>
    <n v="50.64"/>
    <n v="20.48"/>
    <n v="549.82000000000005"/>
    <n v="482.84"/>
    <n v="120.3"/>
    <n v="54.87"/>
    <n v="21.67"/>
    <n v="153.55000000000001"/>
    <n v="34.26"/>
    <n v="63.94"/>
    <n v="9.61"/>
    <n v="146.99"/>
    <n v="124.15"/>
  </r>
  <r>
    <x v="1226"/>
    <n v="5738.52"/>
    <n v="262.67"/>
    <n v="84.91"/>
    <n v="109.02"/>
    <n v="71.430000000000007"/>
    <n v="114.32"/>
    <n v="289.3"/>
    <n v="194.96"/>
    <n v="18.8"/>
    <n v="242.28"/>
    <n v="559.66999999999996"/>
    <n v="112.69"/>
    <n v="15.96"/>
    <n v="45.72"/>
    <n v="124.53"/>
    <n v="130.46"/>
    <n v="44.42"/>
    <n v="12.59"/>
    <n v="145.15"/>
    <n v="158.91"/>
    <n v="393.31"/>
    <n v="239.07"/>
    <n v="115.27"/>
    <n v="11.17"/>
    <n v="532.1"/>
    <n v="50.23"/>
    <n v="84.12"/>
    <n v="488.29"/>
    <n v="49.43"/>
    <n v="20.55"/>
    <n v="546.77"/>
    <n v="499.62"/>
    <n v="119.91"/>
    <n v="54.91"/>
    <n v="21.96"/>
    <n v="150.94999999999999"/>
    <n v="34.01"/>
    <n v="62.31"/>
    <n v="9.9"/>
    <n v="143.72999999999999"/>
    <n v="123.03"/>
  </r>
  <r>
    <x v="1227"/>
    <n v="5770.2"/>
    <n v="222.15"/>
    <n v="76.38"/>
    <n v="111.8"/>
    <n v="71.45"/>
    <n v="108.49"/>
    <n v="270.13"/>
    <n v="184.45"/>
    <n v="17.12"/>
    <n v="232.22"/>
    <n v="531.66"/>
    <n v="106.98"/>
    <n v="15.53"/>
    <n v="42.58"/>
    <n v="123.58"/>
    <n v="125.92"/>
    <n v="35.630000000000003"/>
    <n v="11.18"/>
    <n v="139.37"/>
    <n v="147.59"/>
    <n v="380.16"/>
    <n v="227.48"/>
    <n v="108.17"/>
    <n v="10.96"/>
    <n v="489.24"/>
    <n v="49.83"/>
    <n v="80.44"/>
    <n v="500.01"/>
    <n v="44.91"/>
    <n v="18.27"/>
    <n v="537.12"/>
    <n v="488.78"/>
    <n v="117.87"/>
    <n v="54.43"/>
    <n v="20.67"/>
    <n v="150.59"/>
    <n v="33.380000000000003"/>
    <n v="62.21"/>
    <n v="9.9600000000000009"/>
    <n v="142.12"/>
    <n v="123.92"/>
  </r>
  <r>
    <x v="1228"/>
    <n v="5614.56"/>
    <n v="230.58"/>
    <n v="78.05"/>
    <n v="109.16"/>
    <n v="71.040000000000006"/>
    <n v="114.36"/>
    <n v="284.20999999999998"/>
    <n v="190.09"/>
    <n v="17.829999999999998"/>
    <n v="229.14"/>
    <n v="531.42999999999995"/>
    <n v="108.76"/>
    <n v="14.65"/>
    <n v="42.7"/>
    <n v="122.17"/>
    <n v="125.83"/>
    <n v="36.36"/>
    <n v="11.26"/>
    <n v="138.13999999999999"/>
    <n v="149.9"/>
    <n v="380.45"/>
    <n v="220.84"/>
    <n v="112.11"/>
    <n v="10.79"/>
    <n v="508.44"/>
    <n v="49.98"/>
    <n v="80.010000000000005"/>
    <n v="488.34"/>
    <n v="47.24"/>
    <n v="18.7"/>
    <n v="525.79999999999995"/>
    <n v="475.5"/>
    <n v="117.18"/>
    <n v="55.07"/>
    <n v="20.96"/>
    <n v="152.1"/>
    <n v="33.42"/>
    <n v="61.85"/>
    <n v="9.69"/>
    <n v="145.15"/>
    <n v="123.62050000000001"/>
  </r>
  <r>
    <x v="1229"/>
    <n v="5572.07"/>
    <n v="248.09"/>
    <n v="83.65"/>
    <n v="109.13"/>
    <n v="69.94"/>
    <n v="121.92"/>
    <n v="298.68"/>
    <n v="194.23"/>
    <n v="18.43"/>
    <n v="227.9"/>
    <n v="535.71"/>
    <n v="115.74"/>
    <n v="14.19"/>
    <n v="47.24"/>
    <n v="121.71"/>
    <n v="127.24"/>
    <n v="38.92"/>
    <n v="11.92"/>
    <n v="140.54"/>
    <n v="152.37"/>
    <n v="383.27"/>
    <n v="216.98"/>
    <n v="114.37"/>
    <n v="11.06"/>
    <n v="535.84"/>
    <n v="50.05"/>
    <n v="82.38"/>
    <n v="495.42"/>
    <n v="47.15"/>
    <n v="21.82"/>
    <n v="524.64"/>
    <n v="471.37"/>
    <n v="115.73"/>
    <n v="55.3"/>
    <n v="21.2"/>
    <n v="151.32"/>
    <n v="32.89"/>
    <n v="60.78"/>
    <n v="9.59"/>
    <n v="147.27000000000001"/>
    <n v="123.55200000000001"/>
  </r>
  <r>
    <x v="1230"/>
    <n v="5599.3"/>
    <n v="240.68"/>
    <n v="79.62"/>
    <n v="108.67"/>
    <n v="69.62"/>
    <n v="118"/>
    <n v="300.24"/>
    <n v="191.36"/>
    <n v="17.57"/>
    <n v="225.19"/>
    <n v="524.80999999999995"/>
    <n v="115.58"/>
    <n v="12.88"/>
    <n v="47.35"/>
    <n v="119.26"/>
    <n v="121.79"/>
    <n v="36.020000000000003"/>
    <n v="11.39"/>
    <n v="136.53"/>
    <n v="149.83000000000001"/>
    <n v="378.77"/>
    <n v="209.68"/>
    <n v="108.69"/>
    <n v="10.61"/>
    <n v="537.91"/>
    <n v="48.73"/>
    <n v="74.069999999999993"/>
    <n v="502.92"/>
    <n v="45.52"/>
    <n v="21.37"/>
    <n v="519.83000000000004"/>
    <n v="467.09"/>
    <n v="110.36"/>
    <n v="56.27"/>
    <n v="20.87"/>
    <n v="150.49"/>
    <n v="32.24"/>
    <n v="61.2"/>
    <n v="9.5299999999999994"/>
    <n v="140.85"/>
    <n v="122.1185"/>
  </r>
  <r>
    <x v="1231"/>
    <n v="5521.52"/>
    <n v="249.98"/>
    <n v="86.24"/>
    <n v="111.9"/>
    <n v="69.16"/>
    <n v="124.46"/>
    <n v="313.63"/>
    <n v="195.54"/>
    <n v="18.809999999999999"/>
    <n v="232.44"/>
    <n v="541.41"/>
    <n v="121.67"/>
    <n v="13.22"/>
    <n v="49.23"/>
    <n v="122.05"/>
    <n v="125.58"/>
    <n v="39.24"/>
    <n v="12.09"/>
    <n v="140.88999999999999"/>
    <n v="156.11000000000001"/>
    <n v="388.56"/>
    <n v="213.49"/>
    <n v="113.31"/>
    <n v="10.75"/>
    <n v="574.79"/>
    <n v="50.03"/>
    <n v="77.48"/>
    <n v="504.77"/>
    <n v="48.14"/>
    <n v="25"/>
    <n v="527.64"/>
    <n v="477.5"/>
    <n v="111.89"/>
    <n v="56.29"/>
    <n v="21.02"/>
    <n v="151.88"/>
    <n v="32.659999999999997"/>
    <n v="63.04"/>
    <n v="9.73"/>
    <n v="139.62"/>
    <n v="120.05500000000001"/>
  </r>
  <r>
    <x v="1232"/>
    <n v="5638.94"/>
    <n v="238.01"/>
    <n v="87.35"/>
    <n v="113.76"/>
    <n v="70.12"/>
    <n v="126.29"/>
    <n v="331.96"/>
    <n v="194.5"/>
    <n v="19.100000000000001"/>
    <n v="233.93"/>
    <n v="551.34"/>
    <n v="119.53"/>
    <n v="13.45"/>
    <n v="49.15"/>
    <n v="122.77"/>
    <n v="128.69999999999999"/>
    <n v="42.02"/>
    <n v="12.32"/>
    <n v="147.78"/>
    <n v="156.38999999999999"/>
    <n v="388.7"/>
    <n v="214"/>
    <n v="115.68"/>
    <n v="11.02"/>
    <n v="597.46"/>
    <n v="49.65"/>
    <n v="78.59"/>
    <n v="513.76"/>
    <n v="48.06"/>
    <n v="24.93"/>
    <n v="531.99"/>
    <n v="482.35"/>
    <n v="114.44"/>
    <n v="56.62"/>
    <n v="21.81"/>
    <n v="155.71"/>
    <n v="33.89"/>
    <n v="63.47"/>
    <n v="9.92"/>
    <n v="145.63"/>
    <n v="120.51949999999999"/>
  </r>
  <r>
    <x v="1233"/>
    <n v="5675.12"/>
    <n v="225.31"/>
    <n v="83.89"/>
    <n v="113.64"/>
    <n v="69.38"/>
    <n v="124.46"/>
    <n v="318.93"/>
    <n v="188.67"/>
    <n v="17.98"/>
    <n v="234.97"/>
    <n v="551.78"/>
    <n v="115.43"/>
    <n v="12.83"/>
    <n v="45.73"/>
    <n v="122.5"/>
    <n v="126.31"/>
    <n v="40.1"/>
    <n v="11.95"/>
    <n v="146.19"/>
    <n v="154.36000000000001"/>
    <n v="383.52"/>
    <n v="212.69"/>
    <n v="114.02"/>
    <n v="11.2"/>
    <n v="569.48"/>
    <n v="47.79"/>
    <n v="76.78"/>
    <n v="512.23"/>
    <n v="46.81"/>
    <n v="22.68"/>
    <n v="530.19000000000005"/>
    <n v="481.17"/>
    <n v="112.38"/>
    <n v="57.27"/>
    <n v="22.08"/>
    <n v="153.84"/>
    <n v="34.33"/>
    <n v="64.14"/>
    <n v="9.9499999999999993"/>
    <n v="145.47"/>
    <n v="121.093"/>
  </r>
  <r>
    <x v="1234"/>
    <n v="5614.66"/>
    <n v="235.86"/>
    <n v="86.1"/>
    <n v="115.41"/>
    <n v="69.28"/>
    <n v="129.85"/>
    <n v="335.8"/>
    <n v="195.57"/>
    <n v="18.78"/>
    <n v="239.11"/>
    <n v="557.34"/>
    <n v="117.52"/>
    <n v="12.85"/>
    <n v="46.52"/>
    <n v="124.25"/>
    <n v="128.72999999999999"/>
    <n v="42.8"/>
    <n v="12.73"/>
    <n v="149.72"/>
    <n v="155.96"/>
    <n v="387.82"/>
    <n v="215.24"/>
    <n v="116.54"/>
    <n v="11.36"/>
    <n v="586.23"/>
    <n v="48.99"/>
    <n v="81"/>
    <n v="512.52"/>
    <n v="48.61"/>
    <n v="23.3"/>
    <n v="536.09"/>
    <n v="479.41"/>
    <n v="112.97"/>
    <n v="57.51"/>
    <n v="22.6"/>
    <n v="154.29"/>
    <n v="34.520000000000003"/>
    <n v="63.86"/>
    <n v="10.17"/>
    <n v="149.85"/>
    <n v="121.84399999999999"/>
  </r>
  <r>
    <x v="1235"/>
    <n v="5675.29"/>
    <n v="236.26"/>
    <n v="87.39"/>
    <n v="115.9"/>
    <n v="69.709999999999994"/>
    <n v="131.9"/>
    <n v="336.83"/>
    <n v="190.54"/>
    <n v="18.53"/>
    <n v="239.01"/>
    <n v="562.67999999999995"/>
    <n v="118.53"/>
    <n v="12.92"/>
    <n v="46.45"/>
    <n v="121.89"/>
    <n v="130.13"/>
    <n v="43.66"/>
    <n v="12.64"/>
    <n v="148.75"/>
    <n v="157.19"/>
    <n v="386.84"/>
    <n v="214.1"/>
    <n v="116.71"/>
    <n v="10.88"/>
    <n v="594.54999999999995"/>
    <n v="49"/>
    <n v="84.66"/>
    <n v="510.18"/>
    <n v="47.85"/>
    <n v="21.14"/>
    <n v="536.38"/>
    <n v="477.02"/>
    <n v="112.07"/>
    <n v="57.44"/>
    <n v="23.16"/>
    <n v="152.47"/>
    <n v="34.29"/>
    <n v="62.92"/>
    <n v="10.01"/>
    <n v="150.4"/>
    <n v="122.337"/>
  </r>
  <r>
    <x v="1236"/>
    <n v="5662.89"/>
    <n v="248.71"/>
    <n v="90.96"/>
    <n v="115.5"/>
    <n v="68.67"/>
    <n v="130.58000000000001"/>
    <n v="333.87"/>
    <n v="191.66"/>
    <n v="18.940000000000001"/>
    <n v="241.63"/>
    <n v="565.14"/>
    <n v="117.7"/>
    <n v="13.04"/>
    <n v="47.01"/>
    <n v="121.25"/>
    <n v="129.78"/>
    <n v="44.36"/>
    <n v="12.87"/>
    <n v="148.29"/>
    <n v="158.38999999999999"/>
    <n v="391.26"/>
    <n v="218.27"/>
    <n v="116.5"/>
    <n v="11.6"/>
    <n v="599.94000000000005"/>
    <n v="48.53"/>
    <n v="83.85"/>
    <n v="503.2"/>
    <n v="47.7"/>
    <n v="22.26"/>
    <n v="535.69000000000005"/>
    <n v="472.43"/>
    <n v="108.42"/>
    <n v="56.97"/>
    <n v="24.23"/>
    <n v="151.47999999999999"/>
    <n v="34.58"/>
    <n v="61.99"/>
    <n v="10"/>
    <n v="149.88"/>
    <n v="124.89700000000001"/>
  </r>
  <r>
    <x v="1237"/>
    <n v="5667.56"/>
    <n v="278.39"/>
    <n v="96.75"/>
    <n v="115.8"/>
    <n v="68.95"/>
    <n v="134.94"/>
    <n v="343.57"/>
    <n v="191.25"/>
    <n v="20.21"/>
    <n v="248.06"/>
    <n v="580.1"/>
    <n v="121.41"/>
    <n v="13.96"/>
    <n v="46.91"/>
    <n v="123.19"/>
    <n v="133.87"/>
    <n v="48.36"/>
    <n v="13.72"/>
    <n v="152.08000000000001"/>
    <n v="163.16999999999999"/>
    <n v="393.08"/>
    <n v="220.73"/>
    <n v="121.97"/>
    <n v="12.19"/>
    <n v="604.71"/>
    <n v="49.6"/>
    <n v="90.33"/>
    <n v="511.74"/>
    <n v="50.18"/>
    <n v="26.12"/>
    <n v="543.66999999999996"/>
    <n v="479.96"/>
    <n v="110.26"/>
    <n v="56.7"/>
    <n v="25.74"/>
    <n v="151.55000000000001"/>
    <n v="34.71"/>
    <n v="62.17"/>
    <n v="10.25"/>
    <n v="152.91"/>
    <n v="122.4665"/>
  </r>
  <r>
    <x v="1238"/>
    <n v="5767.57"/>
    <n v="288.14"/>
    <n v="96.5"/>
    <n v="116.59"/>
    <n v="68.81"/>
    <n v="131.81"/>
    <n v="336.2"/>
    <n v="188.26"/>
    <n v="20.27"/>
    <n v="251.13"/>
    <n v="585.94000000000005"/>
    <n v="120.69"/>
    <n v="14.19"/>
    <n v="48.33"/>
    <n v="123.62"/>
    <n v="133.77000000000001"/>
    <n v="48.15"/>
    <n v="13.54"/>
    <n v="151.21"/>
    <n v="162.83000000000001"/>
    <n v="395.16"/>
    <n v="223.75"/>
    <n v="122.18"/>
    <n v="12.36"/>
    <n v="615.88"/>
    <n v="49.51"/>
    <n v="90.28"/>
    <n v="509.04"/>
    <n v="50.14"/>
    <n v="25.55"/>
    <n v="545.16"/>
    <n v="478.93"/>
    <n v="109.23"/>
    <n v="56.99"/>
    <n v="25.72"/>
    <n v="152.21"/>
    <n v="35.18"/>
    <n v="62.81"/>
    <n v="10.29"/>
    <n v="154.6"/>
    <n v="121.313"/>
  </r>
  <r>
    <x v="1239"/>
    <n v="5776.65"/>
    <n v="272.06"/>
    <n v="92.28"/>
    <n v="118.27"/>
    <n v="70.02"/>
    <n v="124.01"/>
    <n v="317.7"/>
    <n v="179.27"/>
    <n v="19.440000000000001"/>
    <n v="251.03"/>
    <n v="573.91999999999996"/>
    <n v="113.76"/>
    <n v="13.76"/>
    <n v="48.1"/>
    <n v="123.97"/>
    <n v="132.62"/>
    <n v="44.73"/>
    <n v="13.07"/>
    <n v="146.66"/>
    <n v="159.74"/>
    <n v="389.97"/>
    <n v="221.53"/>
    <n v="119.44"/>
    <n v="12.1"/>
    <n v="576.35"/>
    <n v="50.07"/>
    <n v="86.67"/>
    <n v="500.28"/>
    <n v="49.18"/>
    <n v="24.8"/>
    <n v="549.07000000000005"/>
    <n v="483.62"/>
    <n v="111.13"/>
    <n v="56.92"/>
    <n v="25.15"/>
    <n v="154.33000000000001"/>
    <n v="35.03"/>
    <n v="62.87"/>
    <n v="10.3"/>
    <n v="154.61000000000001"/>
    <n v="120.489"/>
  </r>
  <r>
    <x v="1240"/>
    <n v="5712.2"/>
    <n v="273.13"/>
    <n v="90.09"/>
    <n v="117.89"/>
    <n v="70.739999999999995"/>
    <n v="119.31"/>
    <n v="303"/>
    <n v="171.99"/>
    <n v="18.420000000000002"/>
    <n v="248.12"/>
    <n v="558.91999999999996"/>
    <n v="111.43"/>
    <n v="13.48"/>
    <n v="48.47"/>
    <n v="123.44"/>
    <n v="131.52000000000001"/>
    <n v="43.99"/>
    <n v="12.2"/>
    <n v="144.5"/>
    <n v="156.97999999999999"/>
    <n v="390.58"/>
    <n v="223.85"/>
    <n v="117.54"/>
    <n v="13.02"/>
    <n v="580.22"/>
    <n v="50.92"/>
    <n v="88.39"/>
    <n v="502.55"/>
    <n v="49.44"/>
    <n v="23.65"/>
    <n v="557.57000000000005"/>
    <n v="479.72"/>
    <n v="110.75"/>
    <n v="57.68"/>
    <n v="24.84"/>
    <n v="155.01"/>
    <n v="35.200000000000003"/>
    <n v="62.34"/>
    <n v="9.9"/>
    <n v="151.88"/>
    <n v="119.4425"/>
  </r>
  <r>
    <x v="1241"/>
    <n v="5693.31"/>
    <n v="263.55"/>
    <n v="85.85"/>
    <n v="117.73"/>
    <n v="70.37"/>
    <n v="119.05"/>
    <n v="302.93"/>
    <n v="169.12"/>
    <n v="18.62"/>
    <n v="242.85"/>
    <n v="543.12"/>
    <n v="109.67"/>
    <n v="13.3"/>
    <n v="47.5"/>
    <n v="121.22"/>
    <n v="129.46"/>
    <n v="41.92"/>
    <n v="11.85"/>
    <n v="138.11000000000001"/>
    <n v="150.63"/>
    <n v="378.8"/>
    <n v="217.9"/>
    <n v="114.86"/>
    <n v="12.41"/>
    <n v="561.16"/>
    <n v="49.91"/>
    <n v="85.85"/>
    <n v="492.69"/>
    <n v="47.56"/>
    <n v="22.85"/>
    <n v="540.61"/>
    <n v="465.31"/>
    <n v="110.45"/>
    <n v="58.13"/>
    <n v="24.69"/>
    <n v="155.16"/>
    <n v="34.729999999999997"/>
    <n v="61.03"/>
    <n v="9.7200000000000006"/>
    <n v="149.69999999999999"/>
    <n v="118.396"/>
  </r>
  <r>
    <x v="1242"/>
    <n v="5580.94"/>
    <n v="259.16000000000003"/>
    <n v="84.4"/>
    <n v="118.93"/>
    <n v="71.62"/>
    <n v="117.44"/>
    <n v="305.27999999999997"/>
    <n v="167.43"/>
    <n v="17.88"/>
    <n v="245.3"/>
    <n v="546.29"/>
    <n v="108.38"/>
    <n v="13.11"/>
    <n v="46.56"/>
    <n v="120.89"/>
    <n v="130.78"/>
    <n v="41.62"/>
    <n v="11.63"/>
    <n v="139.78"/>
    <n v="146.16"/>
    <n v="375.39"/>
    <n v="222.13"/>
    <n v="115.61"/>
    <n v="12.45"/>
    <n v="550.03"/>
    <n v="50.21"/>
    <n v="86.41"/>
    <n v="484.82"/>
    <n v="46.81"/>
    <n v="22.07"/>
    <n v="548.12"/>
    <n v="469.35"/>
    <n v="111.79"/>
    <n v="58.96"/>
    <n v="24.25"/>
    <n v="158.72999999999999"/>
    <n v="34.950000000000003"/>
    <n v="60.08"/>
    <n v="10.029999999999999"/>
    <n v="152.81"/>
    <n v="117.8475"/>
  </r>
  <r>
    <x v="1243"/>
    <n v="5611.85"/>
    <n v="268.45999999999998"/>
    <n v="84.68"/>
    <n v="119.04"/>
    <n v="71.87"/>
    <n v="122.24"/>
    <n v="315.64"/>
    <n v="168.52"/>
    <n v="18.149999999999999"/>
    <n v="243.66"/>
    <n v="548.45000000000005"/>
    <n v="110.15"/>
    <n v="12.97"/>
    <n v="47.74"/>
    <n v="121.98"/>
    <n v="131.01"/>
    <n v="42.16"/>
    <n v="11.91"/>
    <n v="142.80000000000001"/>
    <n v="149.54"/>
    <n v="382.19"/>
    <n v="223.19"/>
    <n v="117.84"/>
    <n v="13.28"/>
    <n v="551.73"/>
    <n v="51.67"/>
    <n v="87.2"/>
    <n v="484.74"/>
    <n v="48.3"/>
    <n v="23.19"/>
    <n v="548.51"/>
    <n v="478.45"/>
    <n v="111.45"/>
    <n v="58.86"/>
    <n v="23.92"/>
    <n v="158.09"/>
    <n v="34.950000000000003"/>
    <n v="60.23"/>
    <n v="9.94"/>
    <n v="152.99"/>
    <n v="120.45"/>
  </r>
  <r>
    <x v="1244"/>
    <n v="5633.07"/>
    <n v="282.76"/>
    <n v="87.45"/>
    <n v="118.67"/>
    <n v="71.33"/>
    <n v="127.19"/>
    <n v="330.8"/>
    <n v="172.09"/>
    <n v="19.34"/>
    <n v="245.82"/>
    <n v="563.1"/>
    <n v="110.42"/>
    <n v="13.37"/>
    <n v="47.35"/>
    <n v="124.52"/>
    <n v="133.29"/>
    <n v="42.68"/>
    <n v="12.31"/>
    <n v="147.66"/>
    <n v="153.91"/>
    <n v="382.14"/>
    <n v="223.89"/>
    <n v="120.9"/>
    <n v="12.49"/>
    <n v="565.41"/>
    <n v="52.02"/>
    <n v="90.35"/>
    <n v="483.49"/>
    <n v="49.41"/>
    <n v="25.05"/>
    <n v="547.38"/>
    <n v="470.9"/>
    <n v="112.34"/>
    <n v="58.95"/>
    <n v="24.46"/>
    <n v="156.16999999999999"/>
    <n v="34.79"/>
    <n v="59.9"/>
    <n v="10.15"/>
    <n v="158.58000000000001"/>
    <n v="118.98050000000001"/>
  </r>
  <r>
    <x v="1245"/>
    <n v="5670.97"/>
    <n v="267.27999999999997"/>
    <n v="83.6"/>
    <n v="112.43"/>
    <n v="73.180000000000007"/>
    <n v="108.21"/>
    <n v="297.66000000000003"/>
    <n v="154.01"/>
    <n v="17.89"/>
    <n v="228.69"/>
    <n v="511.23"/>
    <n v="101.8"/>
    <n v="13.61"/>
    <n v="43.33"/>
    <n v="118.48"/>
    <n v="123.84"/>
    <n v="38.26"/>
    <n v="10.64"/>
    <n v="133.1"/>
    <n v="139.9"/>
    <n v="373.11"/>
    <n v="203.19"/>
    <n v="102.55"/>
    <n v="11.53"/>
    <n v="558.41999999999996"/>
    <n v="50.08"/>
    <n v="84.18"/>
    <n v="484.01"/>
    <n v="46.57"/>
    <n v="23.25"/>
    <n v="530.54999999999995"/>
    <n v="447.45"/>
    <n v="101.59"/>
    <n v="58.6"/>
    <n v="24.11"/>
    <n v="162.07"/>
    <n v="34.94"/>
    <n v="58.43"/>
    <n v="9.5399999999999991"/>
    <n v="150.44"/>
    <n v="118.3805"/>
  </r>
  <r>
    <x v="1246"/>
    <n v="5396.52"/>
    <n v="239.43"/>
    <n v="74.010000000000005"/>
    <n v="104.34"/>
    <n v="69.930000000000007"/>
    <n v="98.07"/>
    <n v="271.48"/>
    <n v="146.29"/>
    <n v="16.37"/>
    <n v="210.28"/>
    <n v="470.81"/>
    <n v="94.31"/>
    <n v="13"/>
    <n v="38.729999999999997"/>
    <n v="111.45"/>
    <n v="118.08"/>
    <n v="34.51"/>
    <n v="9.57"/>
    <n v="125.04"/>
    <n v="130.53"/>
    <n v="359.84"/>
    <n v="188.38"/>
    <n v="92.79"/>
    <n v="11.21"/>
    <n v="503.3"/>
    <n v="47.29"/>
    <n v="75.19"/>
    <n v="474.62"/>
    <n v="47.71"/>
    <n v="20.68"/>
    <n v="489.77"/>
    <n v="429.86"/>
    <n v="98.23"/>
    <n v="57.26"/>
    <n v="23.07"/>
    <n v="150.62"/>
    <n v="33.54"/>
    <n v="54.67"/>
    <n v="9.58"/>
    <n v="139.58000000000001"/>
    <n v="117.563"/>
  </r>
  <r>
    <x v="1247"/>
    <n v="5074.08"/>
    <n v="233.29"/>
    <n v="77.84"/>
    <n v="102.94"/>
    <n v="68.37"/>
    <n v="102.69"/>
    <n v="286.07"/>
    <n v="154.13999999999999"/>
    <n v="17.52"/>
    <n v="214.44"/>
    <n v="465.51"/>
    <n v="97.64"/>
    <n v="12.54"/>
    <n v="37.03"/>
    <n v="111.06"/>
    <n v="117.15"/>
    <n v="35.409999999999997"/>
    <n v="9.86"/>
    <n v="124.65"/>
    <n v="131.04"/>
    <n v="357.86"/>
    <n v="181.46"/>
    <n v="97.54"/>
    <n v="11.21"/>
    <n v="518.97"/>
    <n v="46.67"/>
    <n v="79.3"/>
    <n v="474.56"/>
    <n v="44.27"/>
    <n v="22.75"/>
    <n v="485.52"/>
    <n v="423.35"/>
    <n v="94.52"/>
    <n v="56.1"/>
    <n v="21.81"/>
    <n v="151.22999999999999"/>
    <n v="32.869999999999997"/>
    <n v="54.56"/>
    <n v="9.24"/>
    <n v="141.18"/>
    <n v="115.89"/>
  </r>
  <r>
    <x v="1248"/>
    <n v="5062.25"/>
    <n v="221.86"/>
    <n v="77.319999999999993"/>
    <n v="100.77"/>
    <n v="68.42"/>
    <n v="102.19"/>
    <n v="286.89"/>
    <n v="156.03"/>
    <n v="17.18"/>
    <n v="216.87"/>
    <n v="462.22"/>
    <n v="96.3"/>
    <n v="11.72"/>
    <n v="34.979999999999997"/>
    <n v="110.79"/>
    <n v="113.94"/>
    <n v="34.17"/>
    <n v="9.5"/>
    <n v="120.07"/>
    <n v="133.51"/>
    <n v="354.56"/>
    <n v="172.42"/>
    <n v="94.51"/>
    <n v="10.8"/>
    <n v="518.35"/>
    <n v="45.98"/>
    <n v="78.459999999999994"/>
    <n v="472.37"/>
    <n v="43.59"/>
    <n v="21.28"/>
    <n v="479.92"/>
    <n v="412.99"/>
    <n v="89.76"/>
    <n v="56.31"/>
    <n v="21.4"/>
    <n v="149.22999999999999"/>
    <n v="32.79"/>
    <n v="52.32"/>
    <n v="8.69"/>
    <n v="138.96"/>
    <n v="115.79949999999999"/>
  </r>
  <r>
    <x v="1249"/>
    <n v="4982.7700000000004"/>
    <n v="272.2"/>
    <n v="92.01"/>
    <n v="105.8"/>
    <n v="69.95"/>
    <n v="118.02"/>
    <n v="326.81"/>
    <n v="185.15"/>
    <n v="20.59"/>
    <n v="234.34"/>
    <n v="516.87"/>
    <n v="114.33"/>
    <n v="12.52"/>
    <n v="38.39"/>
    <n v="118.54"/>
    <n v="121.27"/>
    <n v="42.21"/>
    <n v="11.39"/>
    <n v="137.36000000000001"/>
    <n v="151.15"/>
    <n v="390.49"/>
    <n v="198.85"/>
    <n v="110.46"/>
    <n v="11.77"/>
    <n v="569.05999999999995"/>
    <n v="50.93"/>
    <n v="91.95"/>
    <n v="482.3"/>
    <n v="46.83"/>
    <n v="26.37"/>
    <n v="515.42999999999995"/>
    <n v="452.59"/>
    <n v="98.22"/>
    <n v="58.38"/>
    <n v="22.74"/>
    <n v="151.80000000000001"/>
    <n v="33.56"/>
    <n v="55.61"/>
    <n v="9.5"/>
    <n v="148.54"/>
    <n v="114.30200000000001"/>
  </r>
  <r>
    <x v="1250"/>
    <n v="5456.9"/>
    <n v="252.4"/>
    <n v="88.59"/>
    <n v="99.93"/>
    <n v="70.760000000000005"/>
    <n v="109.26"/>
    <n v="309.95"/>
    <n v="172.3"/>
    <n v="19.63"/>
    <n v="227.11"/>
    <n v="489.8"/>
    <n v="107.57"/>
    <n v="12.25"/>
    <n v="35.28"/>
    <n v="114.85"/>
    <n v="116.65"/>
    <n v="40.51"/>
    <n v="10.52"/>
    <n v="127.45"/>
    <n v="144.44999999999999"/>
    <n v="381.35"/>
    <n v="190.42"/>
    <n v="101.87"/>
    <n v="11.46"/>
    <n v="553.02"/>
    <n v="50.27"/>
    <n v="88.77"/>
    <n v="475.49"/>
    <n v="45.17"/>
    <n v="25.89"/>
    <n v="499.34"/>
    <n v="444.19"/>
    <n v="94.89"/>
    <n v="59.81"/>
    <n v="21.45"/>
    <n v="151.16999999999999"/>
    <n v="33.69"/>
    <n v="54.87"/>
    <n v="9.14"/>
    <n v="145.09"/>
    <n v="123.7"/>
  </r>
  <r>
    <x v="1251"/>
    <n v="5268.05"/>
    <n v="252.31"/>
    <n v="88.55"/>
    <n v="103.14"/>
    <n v="71.430000000000007"/>
    <n v="111.71"/>
    <n v="321.43"/>
    <n v="181.94"/>
    <n v="19.63"/>
    <n v="236.2"/>
    <n v="494.44"/>
    <n v="110.93"/>
    <n v="12.57"/>
    <n v="38.15"/>
    <n v="116.54"/>
    <n v="115.95"/>
    <n v="43.68"/>
    <n v="10.71"/>
    <n v="127.18"/>
    <n v="144.96"/>
    <n v="388.45"/>
    <n v="198.15"/>
    <n v="101.44"/>
    <n v="11.47"/>
    <n v="543.66"/>
    <n v="49.76"/>
    <n v="90.07"/>
    <n v="484.22"/>
    <n v="47.67"/>
    <n v="26.09"/>
    <n v="509.75"/>
    <n v="459.13"/>
    <n v="96.23"/>
    <n v="60.96"/>
    <n v="22.05"/>
    <n v="153.88999999999999"/>
    <n v="31.55"/>
    <n v="56.86"/>
    <n v="9.33"/>
    <n v="144.35"/>
    <n v="118.63549999999999"/>
  </r>
  <r>
    <x v="1252"/>
    <n v="5363.36"/>
    <n v="252.35"/>
    <n v="92.62"/>
    <n v="103.39"/>
    <n v="72.45"/>
    <n v="112.69"/>
    <n v="322.3"/>
    <n v="178.36"/>
    <n v="19.13"/>
    <n v="234.72"/>
    <n v="503.98"/>
    <n v="110.71"/>
    <n v="12.42"/>
    <n v="40.86"/>
    <n v="117.88"/>
    <n v="119.01"/>
    <n v="44.14"/>
    <n v="10.82"/>
    <n v="130.47"/>
    <n v="144.55000000000001"/>
    <n v="387.81"/>
    <n v="202.52"/>
    <n v="103.13"/>
    <n v="12.03"/>
    <n v="549.16999999999996"/>
    <n v="49.46"/>
    <n v="89.04"/>
    <n v="495.83"/>
    <n v="48.28"/>
    <n v="25.35"/>
    <n v="512.46"/>
    <n v="467.67"/>
    <n v="98.3"/>
    <n v="60.59"/>
    <n v="22.8"/>
    <n v="157.59"/>
    <n v="31.84"/>
    <n v="57.01"/>
    <n v="9.7100000000000009"/>
    <n v="148.13"/>
    <n v="115.70399999999999"/>
  </r>
  <r>
    <x v="1253"/>
    <n v="5405.97"/>
    <n v="254.11"/>
    <n v="98.4"/>
    <n v="103.1"/>
    <n v="71.86"/>
    <n v="115.75"/>
    <n v="328.56"/>
    <n v="178.95"/>
    <n v="21.07"/>
    <n v="233.13"/>
    <n v="507.89"/>
    <n v="112.2"/>
    <n v="12.45"/>
    <n v="40.380000000000003"/>
    <n v="117.51"/>
    <n v="118.68"/>
    <n v="44.08"/>
    <n v="10.94"/>
    <n v="133.54"/>
    <n v="146.54"/>
    <n v="385.73"/>
    <n v="202.14"/>
    <n v="104.23"/>
    <n v="11.91"/>
    <n v="572.39"/>
    <n v="48.8"/>
    <n v="88.33"/>
    <n v="500.49"/>
    <n v="47.74"/>
    <n v="25.4"/>
    <n v="517.38"/>
    <n v="461.26"/>
    <n v="98.48"/>
    <n v="60.94"/>
    <n v="23.23"/>
    <n v="160.09"/>
    <n v="32.26"/>
    <n v="57.26"/>
    <n v="9.4499999999999993"/>
    <n v="149.65"/>
    <n v="118.8"/>
  </r>
  <r>
    <x v="1254"/>
    <n v="5396.63"/>
    <n v="241.55"/>
    <n v="92.71"/>
    <n v="104.19"/>
    <n v="71.680000000000007"/>
    <n v="115.87"/>
    <n v="328.16"/>
    <n v="174.61"/>
    <n v="19.975000000000001"/>
    <n v="229.61"/>
    <n v="499.05"/>
    <n v="104.49"/>
    <n v="12.35"/>
    <n v="44.73"/>
    <n v="116.58"/>
    <n v="117.21"/>
    <n v="40.659999999999997"/>
    <n v="10.66"/>
    <n v="129.38"/>
    <n v="146.08000000000001"/>
    <n v="371.61"/>
    <n v="194.27"/>
    <n v="102.05"/>
    <n v="11.49"/>
    <n v="563.07000000000005"/>
    <n v="48.08"/>
    <n v="85.56"/>
    <n v="485.89"/>
    <n v="47.96"/>
    <n v="24.57"/>
    <n v="513.42999999999995"/>
    <n v="452.42"/>
    <n v="100.29"/>
    <n v="62.93"/>
    <n v="22.19"/>
    <n v="160.47999999999999"/>
    <n v="32.270000000000003"/>
    <n v="57.16"/>
    <n v="9.4"/>
    <n v="147.96"/>
    <n v="120.511"/>
  </r>
  <r>
    <x v="1255"/>
    <n v="5275.7"/>
    <n v="241.37"/>
    <n v="93.78"/>
    <n v="106.92"/>
    <n v="73"/>
    <n v="115.42"/>
    <n v="323.55"/>
    <n v="170.99"/>
    <n v="19.739999999999998"/>
    <n v="231.96"/>
    <n v="509.49"/>
    <n v="101.49"/>
    <n v="12.03"/>
    <n v="47.81"/>
    <n v="117.22"/>
    <n v="117.62"/>
    <n v="41.18"/>
    <n v="10.98"/>
    <n v="130.38999999999999"/>
    <n v="143.43"/>
    <n v="367.78"/>
    <n v="196.98"/>
    <n v="103.37"/>
    <n v="11.6"/>
    <n v="574.25"/>
    <n v="48.17"/>
    <n v="86"/>
    <n v="489.1"/>
    <n v="48.26"/>
    <n v="25.74"/>
    <n v="517.33000000000004"/>
    <n v="452.07"/>
    <n v="102.1"/>
    <n v="62.63"/>
    <n v="22.52"/>
    <n v="163.21"/>
    <n v="32.020000000000003"/>
    <n v="58.17"/>
    <n v="9.6300000000000008"/>
    <n v="149.22"/>
    <n v="119.9725"/>
  </r>
  <r>
    <x v="1256"/>
    <n v="5282.7"/>
    <n v="227.5"/>
    <n v="90.8"/>
    <n v="105.35"/>
    <n v="72.77"/>
    <n v="106.52"/>
    <n v="313.08"/>
    <n v="166.21"/>
    <n v="18.649999999999999"/>
    <n v="228.99"/>
    <n v="501.36"/>
    <n v="96.91"/>
    <n v="11.64"/>
    <n v="45.36"/>
    <n v="115.68"/>
    <n v="115.56"/>
    <n v="39.85"/>
    <n v="10.69"/>
    <n v="120.22"/>
    <n v="137"/>
    <n v="359.12"/>
    <n v="193.16"/>
    <n v="97.95"/>
    <n v="11.15"/>
    <n v="558.82000000000005"/>
    <n v="46.53"/>
    <n v="80.37"/>
    <n v="477.52"/>
    <n v="49.72"/>
    <n v="24.03"/>
    <n v="509.32"/>
    <n v="441.56"/>
    <n v="98.63"/>
    <n v="64.59"/>
    <n v="22.02"/>
    <n v="162.18"/>
    <n v="31.25"/>
    <n v="58.47"/>
    <n v="9.4700000000000006"/>
    <n v="143.0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9CBFDB-B480-4CCC-827D-56387CD73014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multipleFieldFilters="0" chartFormat="2" rowHeaderCaption="Date">
  <location ref="A3:AP11" firstHeaderRow="0" firstDataRow="1" firstDataCol="1"/>
  <pivotFields count="44">
    <pivotField numFmtId="14" showAll="0" sortType="descending">
      <items count="1258"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dataField="1" numFmtId="8" showAll="0"/>
    <pivotField dataField="1" showAll="0"/>
    <pivotField dataField="1" numFmtId="8" showAll="0"/>
    <pivotField dataField="1" numFmtId="8" showAll="0"/>
    <pivotField dataField="1" numFmtId="8" showAll="0"/>
    <pivotField dataField="1" showAll="0"/>
    <pivotField dataField="1" numFmtId="8" showAll="0"/>
    <pivotField dataField="1" showAll="0"/>
    <pivotField dataField="1" numFmtId="8" showAll="0"/>
    <pivotField dataField="1" numFmtId="8" showAll="0"/>
    <pivotField dataField="1" numFmtId="8" showAll="0"/>
    <pivotField dataField="1" showAll="0"/>
    <pivotField dataField="1" numFmtId="8" showAll="0"/>
    <pivotField dataField="1" numFmtId="8" showAll="0"/>
    <pivotField dataField="1" numFmtId="8" showAll="0"/>
    <pivotField dataField="1" showAll="0"/>
    <pivotField dataField="1" showAll="0"/>
    <pivotField dataField="1" numFmtId="8" showAll="0"/>
    <pivotField dataField="1" showAll="0"/>
    <pivotField dataField="1" numFmtId="8" showAll="0"/>
    <pivotField dataField="1" numFmtId="8" showAll="0"/>
    <pivotField dataField="1" numFmtId="8" showAll="0"/>
    <pivotField dataField="1" showAll="0"/>
    <pivotField dataField="1" numFmtId="8" showAll="0"/>
    <pivotField dataField="1" numFmtId="8" showAll="0"/>
    <pivotField dataField="1" showAll="0"/>
    <pivotField dataField="1" numFmtId="8" showAll="0"/>
    <pivotField dataField="1" showAll="0"/>
    <pivotField dataField="1" showAll="0"/>
    <pivotField dataField="1" numFmtId="8" showAll="0"/>
    <pivotField dataField="1" numFmtId="8" showAll="0"/>
    <pivotField dataField="1" numFmtId="8" showAll="0"/>
    <pivotField dataField="1" showAll="0"/>
    <pivotField dataField="1" numFmtId="8" showAll="0"/>
    <pivotField dataField="1" numFmtId="8" showAll="0"/>
    <pivotField dataField="1" numFmtId="8" showAll="0"/>
    <pivotField dataField="1" numFmtId="8" showAll="0"/>
    <pivotField dataField="1" numFmtId="8" showAll="0"/>
    <pivotField dataField="1" numFmtId="8" showAll="0"/>
    <pivotField dataField="1" showAll="0"/>
    <pivotField dragToRow="0" dragToCol="0" dragToPage="0" showAll="0" defaultSubtota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43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-2"/>
  </colFields>
  <colItems count="4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</colItems>
  <dataFields count="41">
    <dataField name="Average of SPX" fld="1" subtotal="average" baseField="43" baseItem="1"/>
    <dataField name="Average of SPOT" fld="25" subtotal="average" baseField="43" baseItem="1" numFmtId="8"/>
    <dataField name="Average of TKO" fld="40" subtotal="average" baseField="43" baseItem="1" numFmtId="8"/>
    <dataField name="Average of TSLA" fld="2" subtotal="average" baseField="43" baseItem="1" numFmtId="8"/>
    <dataField name="Average of F" fld="39" subtotal="average" baseField="43" baseItem="1" numFmtId="8"/>
    <dataField name="Average of CAVA" fld="27" subtotal="average" baseField="43" baseItem="1"/>
    <dataField name="Average of CMG" fld="26" subtotal="average" baseField="43" baseItem="1" numFmtId="8"/>
    <dataField name="Average of RIVN" fld="24" subtotal="average" baseField="43" baseItem="1"/>
    <dataField name="Average of AMZN" fld="41" subtotal="average" baseField="43" baseItem="1"/>
    <dataField name="Average of IAU" fld="34" subtotal="average" baseField="43" baseItem="1"/>
    <dataField name="Average of IBIT" fld="29" subtotal="average" baseField="43" baseItem="1"/>
    <dataField name="Average of VST" fld="6" subtotal="average" baseField="43" baseItem="1" numFmtId="8"/>
    <dataField name="Average of VIST" fld="14" subtotal="average" baseField="43" baseItem="1" numFmtId="8"/>
    <dataField name="Average of GEV" fld="7" subtotal="average" baseField="43" baseItem="1"/>
    <dataField name="Average of XOM" fld="4" subtotal="average" baseField="43" baseItem="1" numFmtId="8"/>
    <dataField name="Average of MA" fld="31" subtotal="average" baseField="43" baseItem="1" numFmtId="8"/>
    <dataField name="Average of JPM" fld="10" subtotal="average" baseField="43" baseItem="1" numFmtId="8"/>
    <dataField name="Average of KKR" fld="23" subtotal="average" baseField="43" baseItem="1" numFmtId="8"/>
    <dataField name="Average of GS" fld="11" subtotal="average" baseField="43" baseItem="1" numFmtId="8"/>
    <dataField name="Average of BX" fld="19" subtotal="average" baseField="43" baseItem="1" numFmtId="8"/>
    <dataField name="Average of SOFI" fld="18" subtotal="average" baseField="43" baseItem="1"/>
    <dataField name="Average of HOOD" fld="17" subtotal="average" baseField="43" baseItem="1"/>
    <dataField name="Average of KO" fld="5" subtotal="average" baseField="43" baseItem="1" numFmtId="8"/>
    <dataField name="Average of PM" fld="36" subtotal="average" baseField="43" baseItem="1" numFmtId="8"/>
    <dataField name="Average of VRTX" fld="28" subtotal="average" baseField="43" baseItem="1" numFmtId="8"/>
    <dataField name="Average of OSCR" fld="13" subtotal="average" baseField="43" baseItem="1"/>
    <dataField name="Average of CPRX" fld="35" subtotal="average" baseField="43" baseItem="1" numFmtId="8"/>
    <dataField name="Average of OPCH" fld="37" subtotal="average" baseField="43" baseItem="1" numFmtId="8"/>
    <dataField name="Average of J" fld="15" subtotal="average" baseField="43" baseItem="1" numFmtId="8"/>
    <dataField name="Average of DE" fld="32" subtotal="average" baseField="43" baseItem="1" numFmtId="8"/>
    <dataField name="Average of RKLB" fld="9" subtotal="average" baseField="43" baseItem="1"/>
    <dataField name="Average of RIO" fld="38" subtotal="average" baseField="43" baseItem="1" numFmtId="8"/>
    <dataField name="Average of PLD" fld="33" subtotal="average" baseField="43" baseItem="1" numFmtId="8"/>
    <dataField name="Average of CBRE" fld="16" subtotal="average" baseField="43" baseItem="1" numFmtId="8"/>
    <dataField name="Average of PLTR" fld="3" subtotal="average" baseField="43" baseItem="1"/>
    <dataField name="Average of AVGO" fld="8" subtotal="average" baseField="43" baseItem="1" numFmtId="8"/>
    <dataField name="Average of NVDA" fld="12" subtotal="average" baseField="43" baseItem="1" numFmtId="8"/>
    <dataField name="Average of SNOW" fld="20" subtotal="average" baseField="43" baseItem="1"/>
    <dataField name="Average of MSFT" fld="21" subtotal="average" baseField="43" baseItem="1" numFmtId="8"/>
    <dataField name="Average of AAPL" fld="22" subtotal="average" baseField="43" baseItem="1" numFmtId="8"/>
    <dataField name="Average of IONQ" fld="30" subtotal="average" baseField="4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B07791-1C8F-4DED-A46D-DE99F27CC66E}" name="Table2" displayName="Table2" ref="A3:J51" totalsRowCount="1" dataDxfId="102">
  <autoFilter ref="A3:J50" xr:uid="{43B07791-1C8F-4DED-A46D-DE99F27CC66E}"/>
  <tableColumns count="10">
    <tableColumn id="1" xr3:uid="{0752273F-8906-4C3F-908A-D933F7C5FC06}" name="Year" dataDxfId="101" totalsRowDxfId="100"/>
    <tableColumn id="2" xr3:uid="{B26307EE-28FB-49CB-9341-EBB1DE629EE1}" name="Age" dataDxfId="99" totalsRowDxfId="98"/>
    <tableColumn id="3" xr3:uid="{B2E82043-5364-4951-A47D-921757DEC0FA}" name="Comp." dataDxfId="97" totalsRowDxfId="96">
      <calculatedColumnFormula>C3*(1+'Problem Sheet (10%)'!$D$4)</calculatedColumnFormula>
    </tableColumn>
    <tableColumn id="4" xr3:uid="{3B38E6FA-F3CB-466F-9A85-A18310610E44}" name="401k Cont." dataDxfId="95" totalsRowDxfId="94">
      <calculatedColumnFormula>C4*'Problem Sheet (10%)'!$D$5</calculatedColumnFormula>
    </tableColumn>
    <tableColumn id="11" xr3:uid="{475746EE-B6FA-43CC-B44C-7CD01A285D81}" name="Account Value No Investing" dataDxfId="93" totalsRowDxfId="92">
      <calculatedColumnFormula>ABS(PV('Problem Sheet (10%)'!$D$4,Table2[[#This Row],[Year]],0,Table4[[#This Row],[Account Value No Investing]],0))</calculatedColumnFormula>
    </tableColumn>
    <tableColumn id="10" xr3:uid="{3A1305C1-F3BA-47ED-835C-C2F9F3A6C95C}" name="Market Modifier SPX" dataDxfId="91" totalsRowDxfId="90"/>
    <tableColumn id="12" xr3:uid="{15CE4AD9-03A1-4029-91A7-E8785D902ECD}" name="Market Modifier Port." dataDxfId="89" totalsRowDxfId="88"/>
    <tableColumn id="5" xr3:uid="{847D797D-7F82-4083-AB4B-8ADF0FCC943D}" name="401k. Account W. SPX Only" dataDxfId="87" totalsRowDxfId="86">
      <calculatedColumnFormula>ABS(PV($I$1,Table2[[#This Row],[Year]],0,Table4[[#This Row],[401k. Account W. SPX Only]],0))</calculatedColumnFormula>
    </tableColumn>
    <tableColumn id="6" xr3:uid="{9679670A-90CE-42C5-B9B3-5A383D8637DD}" name="Investment Rate " totalsRowDxfId="85">
      <calculatedColumnFormula>ABS(PV($I$1,Table2[[#This Row],[Year]],0,Table4[[#This Row],[Investment Rate ]],0))</calculatedColumnFormula>
    </tableColumn>
    <tableColumn id="7" xr3:uid="{2F6A9A9F-9545-43B9-9533-1429DA5BF711}" name="Compounded Investment rate " dataDxfId="84" totalsRowDxfId="83">
      <calculatedColumnFormula>ABS(PV($I$1,Table2[[#This Row],[Year]],0,Table4[[#This Row],[Compounded Investment rate ]],0))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F8A5BA-07A7-4296-9DF7-754C6842EDC9}" name="Table4" displayName="Table4" ref="A3:K50" totalsRowShown="0">
  <autoFilter ref="A3:K50" xr:uid="{85F8A5BA-07A7-4296-9DF7-754C6842EDC9}"/>
  <tableColumns count="11">
    <tableColumn id="1" xr3:uid="{A7395C9B-1E93-4B24-AFEA-D6DD16B5CC48}" name="Year" dataDxfId="82"/>
    <tableColumn id="2" xr3:uid="{A7A3E0D2-F364-49B7-A432-B3CBB5F0A611}" name="Age" dataDxfId="81"/>
    <tableColumn id="3" xr3:uid="{1DBFC1AB-8448-4803-BF67-84292B65F4AB}" name="Comp." dataDxfId="80">
      <calculatedColumnFormula>C3*(1+'Problem Sheet (10%)'!$D$4)</calculatedColumnFormula>
    </tableColumn>
    <tableColumn id="4" xr3:uid="{24791EC1-0200-4B31-B338-751F85ECB1B8}" name="401k Cont." dataDxfId="79">
      <calculatedColumnFormula>(C4*'Problem Sheet (10%)'!$D$5)/#REF!</calculatedColumnFormula>
    </tableColumn>
    <tableColumn id="5" xr3:uid="{6DCBC88C-BB63-4ABE-B961-2B3F2EF894AB}" name="Account Value No Investing" dataDxfId="78">
      <calculatedColumnFormula>((E3+Table2[[#This Row],[401k Cont.]])*(1+'Problem Sheet (10%)'!$F$5*Table2[[#This Row],[Market Modifier SPX]]))/#REF!</calculatedColumnFormula>
    </tableColumn>
    <tableColumn id="6" xr3:uid="{97A250FB-0CBB-4C84-82DC-8A0B607A53AA}" name="Market Modifier SPX"/>
    <tableColumn id="7" xr3:uid="{88BDDDD1-860F-4981-BFA6-1A92DE64E9E7}" name="Market Modifier Port."/>
    <tableColumn id="8" xr3:uid="{8EC0F690-7DA4-479B-BC99-4F7A093EBF9C}" name="Inflation Rate " dataDxfId="77">
      <calculatedColumnFormula>(1+$J$1)^(Table2[[#This Row],[Year]])</calculatedColumnFormula>
    </tableColumn>
    <tableColumn id="9" xr3:uid="{9CA2709E-0CB3-478A-A58D-C74BE6105543}" name="401k. Account W. SPX Only" dataDxfId="76">
      <calculatedColumnFormula>((I3+D4)*(1+$J$2*F4))/#REF!</calculatedColumnFormula>
    </tableColumn>
    <tableColumn id="10" xr3:uid="{D329E324-CA39-43B5-BE24-A32AFCA5E612}" name="Investment Rate " dataDxfId="75">
      <calculatedColumnFormula>((J3+D4)*(1+$D$2*Table2[[#This Row],[Market Modifier Port.]]))/#REF!</calculatedColumnFormula>
    </tableColumn>
    <tableColumn id="11" xr3:uid="{476336A5-1132-4979-ADAC-D20FB4AA27BE}" name="Compounded Investment rate " dataDxfId="74">
      <calculatedColumnFormula>((K3+D4)*(1+$D$1*Table2[[#This Row],[Market Modifier Port.]]))/#REF!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8EF19-2EA8-4949-B1AB-7D51EF6FA54E}" name="Table1" displayName="Table1" ref="A1:AP1258" totalsRowShown="0" headerRowDxfId="73">
  <autoFilter ref="A1:AP1258" xr:uid="{B7F8EF19-2EA8-4949-B1AB-7D51EF6FA54E}"/>
  <sortState xmlns:xlrd2="http://schemas.microsoft.com/office/spreadsheetml/2017/richdata2" ref="A2:AO1258">
    <sortCondition ref="A1:A1258"/>
  </sortState>
  <tableColumns count="42">
    <tableColumn id="1" xr3:uid="{C585EB1F-6AD0-42C7-ACC4-CD946D858AB6}" name="Date" dataDxfId="72"/>
    <tableColumn id="41" xr3:uid="{68DA6054-9506-4430-A9BA-D5955CE34416}" name="SPX" dataDxfId="71"/>
    <tableColumn id="2" xr3:uid="{A01E08E6-13DD-4AC6-8019-9481ABE2C295}" name="TSLA" dataDxfId="70"/>
    <tableColumn id="3" xr3:uid="{E8684920-D063-4048-805C-CF045690E1D5}" name="PLTR"/>
    <tableColumn id="4" xr3:uid="{9CED4049-0013-401B-9507-32204AE9B3B7}" name="XOM" dataDxfId="69"/>
    <tableColumn id="5" xr3:uid="{C1C7E858-27C8-472D-82FB-5D49709851BB}" name="KO" dataDxfId="68"/>
    <tableColumn id="6" xr3:uid="{E9F7A639-289A-48D1-A719-6061861E1AE5}" name="VST" dataDxfId="67"/>
    <tableColumn id="7" xr3:uid="{B5323D8F-06CC-4B48-B9AB-2B96AA4925F2}" name="GEV"/>
    <tableColumn id="8" xr3:uid="{EB63C824-F21D-4EB2-B8CE-96E9D0534617}" name="AVGO" dataDxfId="66"/>
    <tableColumn id="9" xr3:uid="{437E0907-EEA6-4F3C-9316-86EDDE4816E8}" name="RKLB" dataDxfId="65"/>
    <tableColumn id="10" xr3:uid="{216EF6B0-9763-4753-9944-309035FDE925}" name="JPM" dataDxfId="64"/>
    <tableColumn id="11" xr3:uid="{1BF1F0BD-6208-4726-9E2E-F227E4CC42EB}" name="GS" dataDxfId="63"/>
    <tableColumn id="12" xr3:uid="{07A82707-842A-4530-ABD9-89FC070C6955}" name="NVDA" dataDxfId="62"/>
    <tableColumn id="13" xr3:uid="{EC49EE74-59D7-4DA9-912B-4EAFE603087B}" name="OSCR"/>
    <tableColumn id="14" xr3:uid="{0360B0EF-BC36-40F6-91EB-AC0EB6740E43}" name="VIST" dataDxfId="61"/>
    <tableColumn id="15" xr3:uid="{D5F8B6B7-9ED0-4B95-B788-B9A5A5484C31}" name="J" dataDxfId="60"/>
    <tableColumn id="16" xr3:uid="{585EA93D-1F0C-48CA-992A-B4AEEFBE817F}" name="CBRE" dataDxfId="59"/>
    <tableColumn id="17" xr3:uid="{C745586A-9FE6-4C78-A88A-6AD72DE56E71}" name="HOOD"/>
    <tableColumn id="18" xr3:uid="{CEEB7AB4-C8D9-4E40-91B1-9E47B1256644}" name="SOFI"/>
    <tableColumn id="19" xr3:uid="{F805ADD9-23F7-49CB-A184-93451C7D1074}" name="BX" dataDxfId="58"/>
    <tableColumn id="20" xr3:uid="{6D2C788B-8393-4226-B54F-0AC100B8A6B9}" name="SNOW"/>
    <tableColumn id="21" xr3:uid="{162EC95D-60D1-42EC-98C3-F57D9BADAD80}" name="MSFT" dataDxfId="57"/>
    <tableColumn id="22" xr3:uid="{BD03A5D8-65C2-4D93-9772-E22FFA5DB714}" name="AAPL" dataDxfId="56"/>
    <tableColumn id="23" xr3:uid="{EFA7D307-038F-40A1-807C-F55911BAB29C}" name="KKR" dataDxfId="55"/>
    <tableColumn id="24" xr3:uid="{CC37349D-D3F9-4D05-9CC6-D0286DA5F42D}" name="RIVN"/>
    <tableColumn id="25" xr3:uid="{5790FF22-975E-41E6-A8D7-F4C0994847A8}" name="SPOT" dataDxfId="54"/>
    <tableColumn id="26" xr3:uid="{BADEDC2D-7F65-4A05-8B1B-D272B083FC42}" name="CMG" dataDxfId="53"/>
    <tableColumn id="27" xr3:uid="{EA254691-D89D-48FA-8A83-4B91E1F5F0A8}" name="CAVA"/>
    <tableColumn id="28" xr3:uid="{7C6D6C61-42FD-4CC9-9954-DFCED508F116}" name="VRTX" dataDxfId="52"/>
    <tableColumn id="29" xr3:uid="{1D411A12-34D1-492A-9DF1-D719D3D639B2}" name="IBIT"/>
    <tableColumn id="30" xr3:uid="{6E16D013-1064-4695-8FA4-2E2B81C1CCBB}" name="IONQ"/>
    <tableColumn id="31" xr3:uid="{57465ADE-8B7E-4289-81A6-3706561BACF3}" name="MA" dataDxfId="51"/>
    <tableColumn id="32" xr3:uid="{74901A0A-D061-4054-B046-0C948B00CBA2}" name="DE" dataDxfId="50"/>
    <tableColumn id="33" xr3:uid="{56CE7D6E-B468-4705-9812-0F91486BC5D7}" name="PLD" dataDxfId="49"/>
    <tableColumn id="34" xr3:uid="{CADA80EF-989C-4E2E-8BDB-D9C9C90FE95C}" name="IAU"/>
    <tableColumn id="35" xr3:uid="{EF95CE9D-CDF1-46EE-A6DA-D75C3441524E}" name="CPRX" dataDxfId="48"/>
    <tableColumn id="36" xr3:uid="{02D068FC-7D02-4E80-BA16-E629A71B450A}" name="PM" dataDxfId="47"/>
    <tableColumn id="37" xr3:uid="{9F9068D6-E471-4E35-BD92-BB815732CBCB}" name="OPCH" dataDxfId="46"/>
    <tableColumn id="38" xr3:uid="{E94C8A7E-B391-40EF-AE7B-3403E1AEAD03}" name="RIO" dataDxfId="45"/>
    <tableColumn id="39" xr3:uid="{A51967C1-9E2B-47EE-9CE6-65117B9AB13B}" name="F" dataDxfId="44"/>
    <tableColumn id="40" xr3:uid="{D433F7AB-52CD-4DE1-A988-774AA2BEAD45}" name="TKO" dataDxfId="43"/>
    <tableColumn id="42" xr3:uid="{8C4B7A7D-CF5D-49A1-BF44-7C8970326F6D}" name="AMZN" dataDxfId="4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C1A791-369B-4F4F-845C-3BBB7B2BB583}" name="Table5" displayName="Table5" ref="A1:AQ9" totalsRowShown="0">
  <autoFilter ref="A1:AQ9" xr:uid="{65C1A791-369B-4F4F-845C-3BBB7B2BB583}"/>
  <sortState xmlns:xlrd2="http://schemas.microsoft.com/office/spreadsheetml/2017/richdata2" ref="A2:AQ9">
    <sortCondition descending="1" ref="A1:A9"/>
  </sortState>
  <tableColumns count="43">
    <tableColumn id="45" xr3:uid="{41F9D073-7756-422E-81B3-E41904260B84}" name="Filter" dataDxfId="41"/>
    <tableColumn id="1" xr3:uid="{01F117A6-0BD8-4C45-9C35-C4C18286A641}" name="Date"/>
    <tableColumn id="2" xr3:uid="{E64729EB-DB3D-46FB-8AF4-A0BE5680CEFD}" name="SPX" dataDxfId="40"/>
    <tableColumn id="44" xr3:uid="{209DBC43-49B2-44F8-A2C9-B8F71B667F1E}" name="SPOT" dataDxfId="39"/>
    <tableColumn id="3" xr3:uid="{F9EB0ABD-1488-42F3-82F0-16A1DEFA15A2}" name="TKO" dataDxfId="38"/>
    <tableColumn id="4" xr3:uid="{402C5C21-32D1-4AB7-AA6A-1B1321ADEFE0}" name="TSLA" dataDxfId="37"/>
    <tableColumn id="5" xr3:uid="{863D8529-5F75-4E18-81AF-0288E41D11CE}" name="F" dataDxfId="36"/>
    <tableColumn id="6" xr3:uid="{FEC7F75B-CD49-4792-AE0F-F7C5519C540A}" name="CAVA" dataDxfId="35"/>
    <tableColumn id="7" xr3:uid="{76305CCF-3A6F-4332-8DDA-9347B67CC50B}" name="CMG" dataDxfId="34"/>
    <tableColumn id="8" xr3:uid="{02FEED85-AF42-4F2C-8BB2-02D39825036A}" name="RIVN" dataDxfId="33"/>
    <tableColumn id="9" xr3:uid="{D482A0F0-3EB6-438B-96B9-3EA1DD36AD0B}" name="AMZN" dataDxfId="32"/>
    <tableColumn id="10" xr3:uid="{90C60B17-0940-4696-9971-2A41884E7662}" name="IAU" dataDxfId="31"/>
    <tableColumn id="11" xr3:uid="{748F1C69-53DC-4BEE-8B5F-CEB4B30E2678}" name="IBIT" dataDxfId="30"/>
    <tableColumn id="12" xr3:uid="{46780AAF-AC00-4570-83E9-87F3619306E4}" name="VST" dataDxfId="29"/>
    <tableColumn id="13" xr3:uid="{D12DDBE9-DF82-40E5-990E-F9DF390542F2}" name="VIST" dataDxfId="28"/>
    <tableColumn id="14" xr3:uid="{EFBE71FC-9302-4209-BF4A-3FE9C756EE2A}" name="GEV" dataDxfId="27"/>
    <tableColumn id="15" xr3:uid="{67FA7D78-978A-4797-B384-0CA14E40C155}" name="XOM" dataDxfId="26"/>
    <tableColumn id="16" xr3:uid="{FC3C1AE0-6696-4B1F-BF7D-B03408536BE6}" name="MA" dataDxfId="25"/>
    <tableColumn id="17" xr3:uid="{0F7E0BDF-53C5-4CF1-BFD9-8E1A6A645568}" name="JPM" dataDxfId="24"/>
    <tableColumn id="18" xr3:uid="{10E1C955-CE3F-4B2C-8B34-CA5FC246CD2E}" name="KKR" dataDxfId="23"/>
    <tableColumn id="19" xr3:uid="{D1F4DF72-F769-40E3-B7E2-8CDD7AFCE7E9}" name="GS" dataDxfId="22"/>
    <tableColumn id="20" xr3:uid="{C867D0C5-E785-4EC1-BF37-DA8870F79B55}" name="BX" dataDxfId="21"/>
    <tableColumn id="21" xr3:uid="{BB9D33A5-42DD-4CDA-B0CB-3893B939C3A5}" name="SOFI" dataDxfId="20"/>
    <tableColumn id="22" xr3:uid="{C7205DAC-55B9-457C-9E79-7AA312B36A4D}" name="HOOD" dataDxfId="19"/>
    <tableColumn id="23" xr3:uid="{CA35FE2B-CA74-4D0D-B28F-C0208BDAE52B}" name="KO" dataDxfId="18"/>
    <tableColumn id="24" xr3:uid="{C8878DCB-4454-47EB-BCA4-1293AF7E987C}" name="PM" dataDxfId="17"/>
    <tableColumn id="25" xr3:uid="{4B979AF1-10E9-44DC-A248-39BEDDC47215}" name="VRTX" dataDxfId="16"/>
    <tableColumn id="26" xr3:uid="{8332AE36-1FF0-491C-93CC-854A003498C0}" name="OSCR" dataDxfId="15"/>
    <tableColumn id="27" xr3:uid="{253054A2-C842-4E43-BDC8-2A43E95368CF}" name="CPRX" dataDxfId="14"/>
    <tableColumn id="28" xr3:uid="{94466E77-DB78-492F-8C15-7286EDEEA8B8}" name="OPCH" dataDxfId="13"/>
    <tableColumn id="29" xr3:uid="{DED0FB5E-8D8C-4BAC-8FE7-7EC4030D41AE}" name="J" dataDxfId="12"/>
    <tableColumn id="30" xr3:uid="{6ABAC489-3833-4D19-AC55-7EEC493F470A}" name="DE" dataDxfId="11"/>
    <tableColumn id="31" xr3:uid="{8FE8DBF4-42ED-4020-B5F2-AEB3D0589244}" name="RKLB" dataDxfId="10"/>
    <tableColumn id="32" xr3:uid="{D23C11C7-1FD2-469F-96F1-3F9106189FA8}" name="RIO" dataDxfId="9"/>
    <tableColumn id="33" xr3:uid="{45C662E8-6BD7-40B7-B544-218642D641AC}" name="PLD" dataDxfId="8"/>
    <tableColumn id="34" xr3:uid="{4B0C8AF9-F23B-4FEE-9E7B-12F9DDF58211}" name="CBRE" dataDxfId="7"/>
    <tableColumn id="35" xr3:uid="{188541BC-7D02-4668-95BC-4EB92DC47800}" name="PLTR" dataDxfId="6"/>
    <tableColumn id="36" xr3:uid="{696F418D-1579-4492-A015-1F437B4CE74D}" name="AVGO" dataDxfId="5"/>
    <tableColumn id="37" xr3:uid="{22C3D48D-E5BD-43FD-A155-65342B715EA1}" name="NVDA" dataDxfId="4"/>
    <tableColumn id="38" xr3:uid="{01A16E57-E481-4E1A-B401-29777FE20B09}" name="SNOW" dataDxfId="3"/>
    <tableColumn id="39" xr3:uid="{A6C59593-29EB-41B1-A5AA-B8FF0C758D0B}" name="MSFT" dataDxfId="2"/>
    <tableColumn id="40" xr3:uid="{CA95F7C9-770A-4361-ADD8-026E9B6FF114}" name="APPL" dataDxfId="1"/>
    <tableColumn id="41" xr3:uid="{20BF87E5-44E2-4A6B-B983-EF2DF95CB557}" name="IONQ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E748-8576-4BB9-9DFA-25D88B837911}">
  <sheetPr>
    <tabColor theme="4"/>
  </sheetPr>
  <dimension ref="A1:J54"/>
  <sheetViews>
    <sheetView showGridLines="0" tabSelected="1" topLeftCell="A2" zoomScale="75" zoomScaleNormal="70" workbookViewId="0">
      <selection activeCell="J33" sqref="J33"/>
    </sheetView>
  </sheetViews>
  <sheetFormatPr baseColWidth="10" defaultColWidth="8.83203125" defaultRowHeight="15" x14ac:dyDescent="0.2"/>
  <cols>
    <col min="1" max="1" width="11" bestFit="1" customWidth="1"/>
    <col min="3" max="3" width="21" bestFit="1" customWidth="1"/>
    <col min="4" max="4" width="13.6640625" bestFit="1" customWidth="1"/>
    <col min="5" max="5" width="26.33203125" bestFit="1" customWidth="1"/>
    <col min="6" max="6" width="20.5" bestFit="1" customWidth="1"/>
    <col min="7" max="7" width="21.1640625" bestFit="1" customWidth="1"/>
    <col min="8" max="8" width="24.5" bestFit="1" customWidth="1"/>
    <col min="9" max="9" width="17" bestFit="1" customWidth="1"/>
    <col min="10" max="10" width="26" customWidth="1"/>
  </cols>
  <sheetData>
    <row r="1" spans="1:10" ht="19.5" customHeight="1" x14ac:dyDescent="0.2">
      <c r="A1" s="87" t="s">
        <v>0</v>
      </c>
      <c r="B1" s="88"/>
      <c r="C1" s="39" t="s">
        <v>1</v>
      </c>
      <c r="D1" s="40">
        <f>EXP('Problem Sheet (10%)'!E31)-1</f>
        <v>0.27408318253031738</v>
      </c>
      <c r="E1" s="4"/>
      <c r="F1" s="4"/>
      <c r="G1" s="4"/>
      <c r="H1" s="39" t="s">
        <v>2</v>
      </c>
      <c r="I1" s="4">
        <f>'Problem Sheet (10%)'!H3</f>
        <v>2.5000000000000001E-2</v>
      </c>
    </row>
    <row r="2" spans="1:10" ht="19.5" customHeight="1" x14ac:dyDescent="0.2">
      <c r="A2" s="89"/>
      <c r="B2" s="90"/>
      <c r="C2" s="39" t="s">
        <v>3</v>
      </c>
      <c r="D2" s="41">
        <f>'Problem Sheet (10%)'!E31</f>
        <v>0.24222684742849715</v>
      </c>
      <c r="E2" s="4"/>
      <c r="F2" s="4"/>
      <c r="G2" s="4"/>
      <c r="H2" s="39" t="s">
        <v>4</v>
      </c>
      <c r="I2" s="4">
        <f>'Problem Sheet (10%)'!F5</f>
        <v>8.6421441979443792E-2</v>
      </c>
    </row>
    <row r="3" spans="1:1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2">
      <c r="A4">
        <v>0</v>
      </c>
      <c r="B4">
        <v>21</v>
      </c>
      <c r="C4" s="3">
        <f>'Problem Sheet (10%)'!D3</f>
        <v>85000</v>
      </c>
      <c r="D4" s="3">
        <f>('Problem Sheet (10%)'!F3+'Retirement Account w. Inflation'!C4*'Problem Sheet (10%)'!D5)</f>
        <v>22750</v>
      </c>
      <c r="E4" s="10">
        <f>ABS(PV('Problem Sheet (10%)'!$D$4,Table2[[#This Row],[Year]],0,Table4[[#This Row],[Account Value No Investing]],0))</f>
        <v>22750</v>
      </c>
      <c r="F4">
        <v>1</v>
      </c>
      <c r="G4">
        <v>1</v>
      </c>
      <c r="H4" s="3">
        <f>ABS(PV($I$1,Table2[[#This Row],[Year]],0,Table4[[#This Row],[401k. Account W. SPX Only]],0))</f>
        <v>24716.087805032344</v>
      </c>
      <c r="I4" s="3">
        <f>ABS(PV($I$1,Table2[[#This Row],[Year]],0,Table4[[#This Row],[Investment Rate ]],0))</f>
        <v>28260.66077899831</v>
      </c>
      <c r="J4" s="3">
        <f>ABS(PV($I$1,Table2[[#This Row],[Year]],0,Table4[[#This Row],[Compounded Investment rate ]],0))</f>
        <v>28985.392402564721</v>
      </c>
    </row>
    <row r="5" spans="1:10" x14ac:dyDescent="0.2">
      <c r="A5">
        <v>1</v>
      </c>
      <c r="B5">
        <v>22</v>
      </c>
      <c r="C5" s="3">
        <f>C4*(1+'Problem Sheet (10%)'!$D$4)</f>
        <v>88060</v>
      </c>
      <c r="D5" s="3">
        <f>(C5*'Problem Sheet (10%)'!$D$5)</f>
        <v>13209</v>
      </c>
      <c r="E5" s="10">
        <f>ABS(PV('Problem Sheet (10%)'!$D$4,Table2[[#This Row],[Year]],0,Table4[[#This Row],[Account Value No Investing]],0))</f>
        <v>35442.893181512103</v>
      </c>
      <c r="F5" s="22">
        <v>0.244507122951684</v>
      </c>
      <c r="G5" s="22">
        <v>0.224637299869868</v>
      </c>
      <c r="H5" s="3">
        <f>ABS(PV($I$1,Table2[[#This Row],[Year]],0,Table4[[#This Row],[401k. Account W. SPX Only]],0))</f>
        <v>37781.921824741192</v>
      </c>
      <c r="I5" s="3">
        <f>ABS(PV($I$1,Table2[[#This Row],[Year]],0,Table4[[#This Row],[Investment Rate ]],0))</f>
        <v>42659.665464674101</v>
      </c>
      <c r="J5" s="3">
        <f>ABS(PV($I$1,Table2[[#This Row],[Year]],0,Table4[[#This Row],[Compounded Investment rate ]],0))</f>
        <v>43699.777426883265</v>
      </c>
    </row>
    <row r="6" spans="1:10" x14ac:dyDescent="0.2">
      <c r="A6">
        <v>2</v>
      </c>
      <c r="B6">
        <v>23</v>
      </c>
      <c r="C6" s="3">
        <f>C5*(1+'Problem Sheet (10%)'!$D$4)</f>
        <v>91230.16</v>
      </c>
      <c r="D6" s="3">
        <f>(C6*'Problem Sheet (10%)'!$D$5)</f>
        <v>13684.523999999999</v>
      </c>
      <c r="E6" s="10">
        <f>ABS(PV('Problem Sheet (10%)'!$D$4,Table2[[#This Row],[Year]],0,Table4[[#This Row],[Account Value No Investing]],0))</f>
        <v>48045.518326680103</v>
      </c>
      <c r="F6" s="22">
        <v>0.26715328071510303</v>
      </c>
      <c r="G6" s="22">
        <v>0.40922553960089098</v>
      </c>
      <c r="H6" s="3">
        <f>ABS(PV($I$1,Table2[[#This Row],[Year]],0,Table4[[#This Row],[401k. Account W. SPX Only]],0))</f>
        <v>51037.284410682776</v>
      </c>
      <c r="I6" s="3">
        <f>ABS(PV($I$1,Table2[[#This Row],[Year]],0,Table4[[#This Row],[Investment Rate ]],0))</f>
        <v>60060.952802807209</v>
      </c>
      <c r="J6" s="3">
        <f>ABS(PV($I$1,Table2[[#This Row],[Year]],0,Table4[[#This Row],[Compounded Investment rate ]],0))</f>
        <v>61901.878198628758</v>
      </c>
    </row>
    <row r="7" spans="1:10" x14ac:dyDescent="0.2">
      <c r="A7">
        <v>3</v>
      </c>
      <c r="B7">
        <v>24</v>
      </c>
      <c r="C7" s="3">
        <f>C6*(1+'Problem Sheet (10%)'!$D$4)</f>
        <v>94514.445760000002</v>
      </c>
      <c r="D7" s="3">
        <f>(C7*'Problem Sheet (10%)'!$D$5)</f>
        <v>14177.166864000001</v>
      </c>
      <c r="E7" s="10">
        <f>ABS(PV('Problem Sheet (10%)'!$D$4,Table2[[#This Row],[Year]],0,Table4[[#This Row],[Account Value No Investing]],0))</f>
        <v>59815.171024570962</v>
      </c>
      <c r="F7" s="22">
        <v>0.13487699379149901</v>
      </c>
      <c r="G7" s="22">
        <v>0.21398478256120201</v>
      </c>
      <c r="H7" s="3">
        <f>ABS(PV($I$1,Table2[[#This Row],[Year]],0,Table4[[#This Row],[401k. Account W. SPX Only]],0))</f>
        <v>63691.229270955322</v>
      </c>
      <c r="I7" s="3">
        <f>ABS(PV($I$1,Table2[[#This Row],[Year]],0,Table4[[#This Row],[Investment Rate ]],0))</f>
        <v>75480.536070893679</v>
      </c>
      <c r="J7" s="3">
        <f>ABS(PV($I$1,Table2[[#This Row],[Year]],0,Table4[[#This Row],[Compounded Investment rate ]],0))</f>
        <v>77871.075065190496</v>
      </c>
    </row>
    <row r="8" spans="1:10" x14ac:dyDescent="0.2">
      <c r="A8">
        <v>4</v>
      </c>
      <c r="B8">
        <v>25</v>
      </c>
      <c r="C8" s="3">
        <f>C7*(1+'Problem Sheet (10%)'!$D$4)</f>
        <v>97916.96580736</v>
      </c>
      <c r="D8" s="3">
        <f>(C8*'Problem Sheet (10%)'!$D$5)</f>
        <v>14687.544871103999</v>
      </c>
      <c r="E8" s="10">
        <f>ABS(PV('Problem Sheet (10%)'!$D$4,Table2[[#This Row],[Year]],0,Table4[[#This Row],[Account Value No Investing]],0))</f>
        <v>72965.196425121045</v>
      </c>
      <c r="F8" s="22">
        <v>0.40688192232610798</v>
      </c>
      <c r="G8" s="22">
        <v>0.32527052546143398</v>
      </c>
      <c r="H8" s="3">
        <f>ABS(PV($I$1,Table2[[#This Row],[Year]],0,Table4[[#This Row],[401k. Account W. SPX Only]],0))</f>
        <v>78096.836234487113</v>
      </c>
      <c r="I8" s="3">
        <f>ABS(PV($I$1,Table2[[#This Row],[Year]],0,Table4[[#This Row],[Investment Rate ]],0))</f>
        <v>93796.12797382295</v>
      </c>
      <c r="J8" s="3">
        <f>ABS(PV($I$1,Table2[[#This Row],[Year]],0,Table4[[#This Row],[Compounded Investment rate ]],0))</f>
        <v>97237.207858703085</v>
      </c>
    </row>
    <row r="9" spans="1:10" x14ac:dyDescent="0.2">
      <c r="A9">
        <v>5</v>
      </c>
      <c r="B9">
        <v>26</v>
      </c>
      <c r="C9" s="3">
        <f>C8*(1+'Problem Sheet (10%)'!$D$4)</f>
        <v>101441.97657642496</v>
      </c>
      <c r="D9" s="3">
        <f>(C9*'Problem Sheet (10%)'!$D$5)</f>
        <v>15216.296486463743</v>
      </c>
      <c r="E9" s="10">
        <f>ABS(PV('Problem Sheet (10%)'!$D$4,Table2[[#This Row],[Year]],0,Table4[[#This Row],[Account Value No Investing]],0))</f>
        <v>83895.549969422718</v>
      </c>
      <c r="F9" s="22">
        <v>9.9578842109757204E-2</v>
      </c>
      <c r="G9" s="22">
        <v>0.300284449287329</v>
      </c>
      <c r="H9" s="3">
        <f>ABS(PV($I$1,Table2[[#This Row],[Year]],0,Table4[[#This Row],[401k. Account W. SPX Only]],0))</f>
        <v>90412.452228537732</v>
      </c>
      <c r="I9" s="3">
        <f>ABS(PV($I$1,Table2[[#This Row],[Year]],0,Table4[[#This Row],[Investment Rate ]],0))</f>
        <v>112591.6886253593</v>
      </c>
      <c r="J9" s="3">
        <f>ABS(PV($I$1,Table2[[#This Row],[Year]],0,Table4[[#This Row],[Compounded Investment rate ]],0))</f>
        <v>117229.16162919549</v>
      </c>
    </row>
    <row r="10" spans="1:10" x14ac:dyDescent="0.2">
      <c r="A10">
        <v>6</v>
      </c>
      <c r="B10">
        <v>27</v>
      </c>
      <c r="C10" s="3">
        <f>C9*(1+'Problem Sheet (10%)'!$D$4)</f>
        <v>105093.88773317626</v>
      </c>
      <c r="D10" s="3">
        <f>(C10*'Problem Sheet (10%)'!$D$5)</f>
        <v>15764.083159976439</v>
      </c>
      <c r="E10" s="10">
        <f>ABS(PV('Problem Sheet (10%)'!$D$4,Table2[[#This Row],[Year]],0,Table4[[#This Row],[Account Value No Investing]],0))</f>
        <v>94544.238667481535</v>
      </c>
      <c r="F10" s="22">
        <v>0.10048734607812999</v>
      </c>
      <c r="G10" s="22">
        <v>0.188252249603304</v>
      </c>
      <c r="H10" s="3">
        <f>ABS(PV($I$1,Table2[[#This Row],[Year]],0,Table4[[#This Row],[401k. Account W. SPX Only]],0))</f>
        <v>102684.65289921586</v>
      </c>
      <c r="I10" s="3">
        <f>ABS(PV($I$1,Table2[[#This Row],[Year]],0,Table4[[#This Row],[Investment Rate ]],0))</f>
        <v>129067.65083558098</v>
      </c>
      <c r="J10" s="3">
        <f>ABS(PV($I$1,Table2[[#This Row],[Year]],0,Table4[[#This Row],[Compounded Investment rate ]],0))</f>
        <v>134565.7235326762</v>
      </c>
    </row>
    <row r="11" spans="1:10" x14ac:dyDescent="0.2">
      <c r="A11">
        <v>7</v>
      </c>
      <c r="B11">
        <v>28</v>
      </c>
      <c r="C11" s="3">
        <f>C10*(1+'Problem Sheet (10%)'!$D$4)</f>
        <v>108877.26769157061</v>
      </c>
      <c r="D11" s="3">
        <f>(C11*'Problem Sheet (10%)'!$D$5)</f>
        <v>16331.590153735591</v>
      </c>
      <c r="E11" s="10">
        <f>ABS(PV('Problem Sheet (10%)'!$D$4,Table2[[#This Row],[Year]],0,Table4[[#This Row],[Account Value No Investing]],0))</f>
        <v>105863.2150759736</v>
      </c>
      <c r="F11" s="22">
        <v>0.20629434073490499</v>
      </c>
      <c r="G11" s="22">
        <v>2.7413306149133499E-2</v>
      </c>
      <c r="H11" s="3">
        <f>ABS(PV($I$1,Table2[[#This Row],[Year]],0,Table4[[#This Row],[401k. Account W. SPX Only]],0))</f>
        <v>115950.33132055588</v>
      </c>
      <c r="I11" s="3">
        <f>ABS(PV($I$1,Table2[[#This Row],[Year]],0,Table4[[#This Row],[Investment Rate ]],0))</f>
        <v>140586.22654162376</v>
      </c>
      <c r="J11" s="3">
        <f>ABS(PV($I$1,Table2[[#This Row],[Year]],0,Table4[[#This Row],[Compounded Investment rate ]],0))</f>
        <v>146112.46458967656</v>
      </c>
    </row>
    <row r="12" spans="1:10" x14ac:dyDescent="0.2">
      <c r="A12">
        <v>8</v>
      </c>
      <c r="B12">
        <v>29</v>
      </c>
      <c r="C12" s="3">
        <f>C11*(1+'Problem Sheet (10%)'!$D$4)</f>
        <v>112796.84932846716</v>
      </c>
      <c r="D12" s="3">
        <f>(C12*'Problem Sheet (10%)'!$D$5)</f>
        <v>16919.527399270071</v>
      </c>
      <c r="E12" s="10">
        <f>ABS(PV('Problem Sheet (10%)'!$D$4,Table2[[#This Row],[Year]],0,Table4[[#This Row],[Account Value No Investing]],0))</f>
        <v>114053.15595520864</v>
      </c>
      <c r="F12" s="22">
        <v>-8.87376748769549E-2</v>
      </c>
      <c r="G12" s="22">
        <v>0.17752360786211399</v>
      </c>
      <c r="H12" s="3">
        <f>ABS(PV($I$1,Table2[[#This Row],[Year]],0,Table4[[#This Row],[401k. Account W. SPX Only]],0))</f>
        <v>126034.90775364282</v>
      </c>
      <c r="I12" s="3">
        <f>ABS(PV($I$1,Table2[[#This Row],[Year]],0,Table4[[#This Row],[Investment Rate ]],0))</f>
        <v>157538.97623429759</v>
      </c>
      <c r="J12" s="3">
        <f>ABS(PV($I$1,Table2[[#This Row],[Year]],0,Table4[[#This Row],[Compounded Investment rate ]],0))</f>
        <v>164046.94719893305</v>
      </c>
    </row>
    <row r="13" spans="1:10" x14ac:dyDescent="0.2">
      <c r="A13">
        <v>9</v>
      </c>
      <c r="B13">
        <v>30</v>
      </c>
      <c r="C13" s="3">
        <f>C12*(1+'Problem Sheet (10%)'!$D$4)</f>
        <v>116857.53590429197</v>
      </c>
      <c r="D13" s="3">
        <f>(C13*'Problem Sheet (10%)'!$D$5)</f>
        <v>17528.630385643795</v>
      </c>
      <c r="E13" s="10">
        <f>ABS(PV('Problem Sheet (10%)'!$D$4,Table2[[#This Row],[Year]],0,Table4[[#This Row],[Account Value No Investing]],0))</f>
        <v>119634.68571747749</v>
      </c>
      <c r="F13" s="22">
        <v>-0.30192466805016299</v>
      </c>
      <c r="G13" s="22">
        <v>0.27491637028836302</v>
      </c>
      <c r="H13" s="3">
        <f>ABS(PV($I$1,Table2[[#This Row],[Year]],0,Table4[[#This Row],[401k. Account W. SPX Only]],0))</f>
        <v>133421.93811073963</v>
      </c>
      <c r="I13" s="3">
        <f>ABS(PV($I$1,Table2[[#This Row],[Year]],0,Table4[[#This Row],[Investment Rate ]],0))</f>
        <v>178901.87965810159</v>
      </c>
      <c r="J13" s="3">
        <f>ABS(PV($I$1,Table2[[#This Row],[Year]],0,Table4[[#This Row],[Compounded Investment rate ]],0))</f>
        <v>187198.50461641108</v>
      </c>
    </row>
    <row r="14" spans="1:10" x14ac:dyDescent="0.2">
      <c r="A14">
        <v>10</v>
      </c>
      <c r="B14">
        <v>31</v>
      </c>
      <c r="C14" s="3">
        <f>C13*(1+'Problem Sheet (10%)'!$D$4)</f>
        <v>121064.40719684649</v>
      </c>
      <c r="D14" s="3">
        <f>(C14*'Problem Sheet (10%)'!$D$5)</f>
        <v>18159.661079526973</v>
      </c>
      <c r="E14" s="10">
        <f>ABS(PV('Problem Sheet (10%)'!$D$4,Table2[[#This Row],[Year]],0,Table4[[#This Row],[Account Value No Investing]],0))</f>
        <v>125055.90046902449</v>
      </c>
      <c r="F14" s="22">
        <v>-0.28620361132818101</v>
      </c>
      <c r="G14" s="22">
        <v>8.3077366518300902E-2</v>
      </c>
      <c r="H14" s="3">
        <f>ABS(PV($I$1,Table2[[#This Row],[Year]],0,Table4[[#This Row],[401k. Account W. SPX Only]],0))</f>
        <v>140783.57122565439</v>
      </c>
      <c r="I14" s="3">
        <f>ABS(PV($I$1,Table2[[#This Row],[Year]],0,Table4[[#This Row],[Investment Rate ]],0))</f>
        <v>192522.53218380714</v>
      </c>
      <c r="J14" s="3">
        <f>ABS(PV($I$1,Table2[[#This Row],[Year]],0,Table4[[#This Row],[Compounded Investment rate ]],0))</f>
        <v>201300.57540046462</v>
      </c>
    </row>
    <row r="15" spans="1:10" x14ac:dyDescent="0.2">
      <c r="A15">
        <v>11</v>
      </c>
      <c r="B15">
        <v>32</v>
      </c>
      <c r="C15" s="3">
        <f>C14*(1+'Problem Sheet (10%)'!$D$4)</f>
        <v>125422.72585593296</v>
      </c>
      <c r="D15" s="3">
        <f>(C15*'Problem Sheet (10%)'!$D$5)</f>
        <v>18813.408878389942</v>
      </c>
      <c r="E15" s="10">
        <f>ABS(PV('Problem Sheet (10%)'!$D$4,Table2[[#This Row],[Year]],0,Table4[[#This Row],[Account Value No Investing]],0))</f>
        <v>134265.93598186062</v>
      </c>
      <c r="F15" s="22">
        <v>6.9847315338233101E-2</v>
      </c>
      <c r="G15" s="22">
        <v>0.21491374439038399</v>
      </c>
      <c r="H15" s="3">
        <f>ABS(PV($I$1,Table2[[#This Row],[Year]],0,Table4[[#This Row],[401k. Account W. SPX Only]],0))</f>
        <v>152604.00435336313</v>
      </c>
      <c r="I15" s="3">
        <f>ABS(PV($I$1,Table2[[#This Row],[Year]],0,Table4[[#This Row],[Investment Rate ]],0))</f>
        <v>212689.70407210372</v>
      </c>
      <c r="J15" s="3">
        <f>ABS(PV($I$1,Table2[[#This Row],[Year]],0,Table4[[#This Row],[Compounded Investment rate ]],0))</f>
        <v>223142.19933110283</v>
      </c>
    </row>
    <row r="16" spans="1:10" x14ac:dyDescent="0.2">
      <c r="A16">
        <v>12</v>
      </c>
      <c r="B16">
        <v>33</v>
      </c>
      <c r="C16" s="3">
        <f>C15*(1+'Problem Sheet (10%)'!$D$4)</f>
        <v>129937.94398674656</v>
      </c>
      <c r="D16" s="3">
        <f>(C16*'Problem Sheet (10%)'!$D$5)</f>
        <v>19490.691598011981</v>
      </c>
      <c r="E16" s="10">
        <f>ABS(PV('Problem Sheet (10%)'!$D$4,Table2[[#This Row],[Year]],0,Table4[[#This Row],[Account Value No Investing]],0))</f>
        <v>140629.61727747435</v>
      </c>
      <c r="F16" s="22">
        <v>-0.139870769296811</v>
      </c>
      <c r="G16" s="22">
        <v>8.1694645976282496E-2</v>
      </c>
      <c r="H16" s="3">
        <f>ABS(PV($I$1,Table2[[#This Row],[Year]],0,Table4[[#This Row],[401k. Account W. SPX Only]],0))</f>
        <v>161399.53166604161</v>
      </c>
      <c r="I16" s="3">
        <f>ABS(PV($I$1,Table2[[#This Row],[Year]],0,Table4[[#This Row],[Investment Rate ]],0))</f>
        <v>226387.53859198024</v>
      </c>
      <c r="J16" s="3">
        <f>ABS(PV($I$1,Table2[[#This Row],[Year]],0,Table4[[#This Row],[Compounded Investment rate ]],0))</f>
        <v>237391.1688307891</v>
      </c>
    </row>
    <row r="17" spans="1:10" x14ac:dyDescent="0.2">
      <c r="A17">
        <v>13</v>
      </c>
      <c r="B17">
        <v>34</v>
      </c>
      <c r="C17" s="3">
        <f>C16*(1+'Problem Sheet (10%)'!$D$4)</f>
        <v>134615.70997026944</v>
      </c>
      <c r="D17" s="3">
        <f>(C17*'Problem Sheet (10%)'!$D$5)</f>
        <v>20192.356495540414</v>
      </c>
      <c r="E17" s="10">
        <f>ABS(PV('Problem Sheet (10%)'!$D$4,Table2[[#This Row],[Year]],0,Table4[[#This Row],[Account Value No Investing]],0))</f>
        <v>148471.60434695552</v>
      </c>
      <c r="F17" s="22">
        <v>-1.65740867877739E-3</v>
      </c>
      <c r="G17" s="22">
        <v>0.25232473218998502</v>
      </c>
      <c r="H17" s="3">
        <f>ABS(PV($I$1,Table2[[#This Row],[Year]],0,Table4[[#This Row],[401k. Account W. SPX Only]],0))</f>
        <v>172086.2521403642</v>
      </c>
      <c r="I17" s="3">
        <f>ABS(PV($I$1,Table2[[#This Row],[Year]],0,Table4[[#This Row],[Investment Rate ]],0))</f>
        <v>249908.40257624749</v>
      </c>
      <c r="J17" s="3">
        <f>ABS(PV($I$1,Table2[[#This Row],[Year]],0,Table4[[#This Row],[Compounded Investment rate ]],0))</f>
        <v>263279.17306301743</v>
      </c>
    </row>
    <row r="18" spans="1:10" x14ac:dyDescent="0.2">
      <c r="A18">
        <v>14</v>
      </c>
      <c r="B18">
        <v>35</v>
      </c>
      <c r="C18" s="3">
        <f>C17*(1+'Problem Sheet (10%)'!$D$4)</f>
        <v>139461.87552919914</v>
      </c>
      <c r="D18" s="3">
        <f>(C18*'Problem Sheet (10%)'!$D$5)</f>
        <v>20919.281329379872</v>
      </c>
      <c r="E18" s="10">
        <f>ABS(PV('Problem Sheet (10%)'!$D$4,Table2[[#This Row],[Year]],0,Table4[[#This Row],[Account Value No Investing]],0))</f>
        <v>154812.78942362568</v>
      </c>
      <c r="F18" s="22">
        <v>-9.2649036613345406E-2</v>
      </c>
      <c r="G18" s="22">
        <v>0.28174422426063001</v>
      </c>
      <c r="H18" s="3">
        <f>ABS(PV($I$1,Table2[[#This Row],[Year]],0,Table4[[#This Row],[401k. Account W. SPX Only]],0))</f>
        <v>181231.36353203258</v>
      </c>
      <c r="I18" s="3">
        <f>ABS(PV($I$1,Table2[[#This Row],[Year]],0,Table4[[#This Row],[Investment Rate ]],0))</f>
        <v>276267.88297575683</v>
      </c>
      <c r="J18" s="3">
        <f>ABS(PV($I$1,Table2[[#This Row],[Year]],0,Table4[[#This Row],[Compounded Investment rate ]],0))</f>
        <v>292641.04900552373</v>
      </c>
    </row>
    <row r="19" spans="1:10" x14ac:dyDescent="0.2">
      <c r="A19">
        <v>15</v>
      </c>
      <c r="B19">
        <v>36</v>
      </c>
      <c r="C19" s="3">
        <f>C18*(1+'Problem Sheet (10%)'!$D$4)</f>
        <v>144482.50304825031</v>
      </c>
      <c r="D19" s="3">
        <f>(C19*'Problem Sheet (10%)'!$D$5)</f>
        <v>21672.375457237544</v>
      </c>
      <c r="E19" s="10">
        <f>ABS(PV('Problem Sheet (10%)'!$D$4,Table2[[#This Row],[Year]],0,Table4[[#This Row],[Account Value No Investing]],0))</f>
        <v>162041.69057728411</v>
      </c>
      <c r="F19" s="22">
        <v>-1.0095803487820699E-2</v>
      </c>
      <c r="G19" s="22">
        <v>0.20758958335630201</v>
      </c>
      <c r="H19" s="3">
        <f>ABS(PV($I$1,Table2[[#This Row],[Year]],0,Table4[[#This Row],[401k. Account W. SPX Only]],0))</f>
        <v>191607.79254356024</v>
      </c>
      <c r="I19" s="3">
        <f>ABS(PV($I$1,Table2[[#This Row],[Year]],0,Table4[[#This Row],[Investment Rate ]],0))</f>
        <v>298799.08511581225</v>
      </c>
      <c r="J19" s="3">
        <f>ABS(PV($I$1,Table2[[#This Row],[Year]],0,Table4[[#This Row],[Compounded Investment rate ]],0))</f>
        <v>317563.13409399707</v>
      </c>
    </row>
    <row r="20" spans="1:10" x14ac:dyDescent="0.2">
      <c r="A20">
        <v>16</v>
      </c>
      <c r="B20">
        <v>37</v>
      </c>
      <c r="C20" s="3">
        <f>C19*(1+'Problem Sheet (10%)'!$D$4)</f>
        <v>149683.87315798731</v>
      </c>
      <c r="D20" s="3">
        <f>(C20*'Problem Sheet (10%)'!$D$5)</f>
        <v>22452.580973698095</v>
      </c>
      <c r="E20" s="10">
        <f>ABS(PV('Problem Sheet (10%)'!$D$4,Table2[[#This Row],[Year]],0,Table4[[#This Row],[Account Value No Investing]],0))</f>
        <v>166671.90397511117</v>
      </c>
      <c r="F20" s="22">
        <v>-0.17025599183440901</v>
      </c>
      <c r="G20" s="22">
        <v>0.44580868716765898</v>
      </c>
      <c r="H20" s="3">
        <f>ABS(PV($I$1,Table2[[#This Row],[Year]],0,Table4[[#This Row],[401k. Account W. SPX Only]],0))</f>
        <v>199086.00006481053</v>
      </c>
      <c r="I20" s="3">
        <f>ABS(PV($I$1,Table2[[#This Row],[Year]],0,Table4[[#This Row],[Investment Rate ]],0))</f>
        <v>339748.5628549137</v>
      </c>
      <c r="J20" s="3">
        <f>ABS(PV($I$1,Table2[[#This Row],[Year]],0,Table4[[#This Row],[Compounded Investment rate ]],0))</f>
        <v>364646.57684847177</v>
      </c>
    </row>
    <row r="21" spans="1:10" x14ac:dyDescent="0.2">
      <c r="A21">
        <v>17</v>
      </c>
      <c r="B21">
        <v>38</v>
      </c>
      <c r="C21" s="3">
        <f>C20*(1+'Problem Sheet (10%)'!$D$4)</f>
        <v>155072.49259167485</v>
      </c>
      <c r="D21" s="3">
        <f>(C21*'Problem Sheet (10%)'!$D$5)</f>
        <v>23260.873888751226</v>
      </c>
      <c r="E21" s="10">
        <f>ABS(PV('Problem Sheet (10%)'!$D$4,Table2[[#This Row],[Year]],0,Table4[[#This Row],[Account Value No Investing]],0))</f>
        <v>172399.40666475589</v>
      </c>
      <c r="F21" s="22">
        <v>-8.2024583710690005E-2</v>
      </c>
      <c r="G21" s="22">
        <v>0.122476563449344</v>
      </c>
      <c r="H21" s="3">
        <f>ABS(PV($I$1,Table2[[#This Row],[Year]],0,Table4[[#This Row],[401k. Account W. SPX Only]],0))</f>
        <v>208031.97451124908</v>
      </c>
      <c r="I21" s="3">
        <f>ABS(PV($I$1,Table2[[#This Row],[Year]],0,Table4[[#This Row],[Investment Rate ]],0))</f>
        <v>357035.9835857664</v>
      </c>
      <c r="J21" s="3">
        <f>ABS(PV($I$1,Table2[[#This Row],[Year]],0,Table4[[#This Row],[Compounded Investment rate ]],0))</f>
        <v>383495.03385848011</v>
      </c>
    </row>
    <row r="22" spans="1:10" x14ac:dyDescent="0.2">
      <c r="A22">
        <v>18</v>
      </c>
      <c r="B22">
        <v>39</v>
      </c>
      <c r="C22" s="3">
        <f>C21*(1+'Problem Sheet (10%)'!$D$4)</f>
        <v>160655.10232497516</v>
      </c>
      <c r="D22" s="3">
        <f>(C22*'Problem Sheet (10%)'!$D$5)</f>
        <v>24098.265348746274</v>
      </c>
      <c r="E22" s="10">
        <f>ABS(PV('Problem Sheet (10%)'!$D$4,Table2[[#This Row],[Year]],0,Table4[[#This Row],[Account Value No Investing]],0))</f>
        <v>183701.16790827317</v>
      </c>
      <c r="F22" s="22">
        <v>0.29338173681547802</v>
      </c>
      <c r="G22" s="22">
        <v>0.104350705558775</v>
      </c>
      <c r="H22" s="3">
        <f>ABS(PV($I$1,Table2[[#This Row],[Year]],0,Table4[[#This Row],[401k. Account W. SPX Only]],0))</f>
        <v>223946.6554240945</v>
      </c>
      <c r="I22" s="3">
        <f>ABS(PV($I$1,Table2[[#This Row],[Year]],0,Table4[[#This Row],[Investment Rate ]],0))</f>
        <v>372973.84472509299</v>
      </c>
      <c r="J22" s="3">
        <f>ABS(PV($I$1,Table2[[#This Row],[Year]],0,Table4[[#This Row],[Compounded Investment rate ]],0))</f>
        <v>400735.12900887424</v>
      </c>
    </row>
    <row r="23" spans="1:10" x14ac:dyDescent="0.2">
      <c r="A23">
        <v>19</v>
      </c>
      <c r="B23">
        <v>40</v>
      </c>
      <c r="C23" s="3">
        <f>C22*(1+'Problem Sheet (10%)'!$D$4)</f>
        <v>166438.68600867427</v>
      </c>
      <c r="D23" s="3">
        <f>(C23*'Problem Sheet (10%)'!$D$5)</f>
        <v>24965.80290130114</v>
      </c>
      <c r="E23" s="10">
        <f>ABS(PV('Problem Sheet (10%)'!$D$4,Table2[[#This Row],[Year]],0,Table4[[#This Row],[Account Value No Investing]],0))</f>
        <v>193374.75401009442</v>
      </c>
      <c r="F23" s="22">
        <v>0.20132953925071301</v>
      </c>
      <c r="G23" s="22">
        <v>2.22588751244693E-2</v>
      </c>
      <c r="H23" s="3">
        <f>ABS(PV($I$1,Table2[[#This Row],[Year]],0,Table4[[#This Row],[401k. Account W. SPX Only]],0))</f>
        <v>238174.51709879417</v>
      </c>
      <c r="I23" s="3">
        <f>ABS(PV($I$1,Table2[[#This Row],[Year]],0,Table4[[#This Row],[Investment Rate ]],0))</f>
        <v>381539.83858691278</v>
      </c>
      <c r="J23" s="3">
        <f>ABS(PV($I$1,Table2[[#This Row],[Year]],0,Table4[[#This Row],[Compounded Investment rate ]],0))</f>
        <v>409058.34684514272</v>
      </c>
    </row>
    <row r="24" spans="1:10" x14ac:dyDescent="0.2">
      <c r="A24">
        <v>20</v>
      </c>
      <c r="B24">
        <v>41</v>
      </c>
      <c r="C24" s="3">
        <f>C23*(1+'Problem Sheet (10%)'!$D$4)</f>
        <v>172430.47870498654</v>
      </c>
      <c r="D24" s="3">
        <f>(C24*'Problem Sheet (10%)'!$D$5)</f>
        <v>25864.571805747979</v>
      </c>
      <c r="E24" s="10">
        <f>ABS(PV('Problem Sheet (10%)'!$D$4,Table2[[#This Row],[Year]],0,Table4[[#This Row],[Account Value No Investing]],0))</f>
        <v>198901.48688071666</v>
      </c>
      <c r="F24" s="22">
        <v>-2.9227907334764502E-2</v>
      </c>
      <c r="G24" s="22">
        <v>0.26187347065212402</v>
      </c>
      <c r="H24" s="3">
        <f>ABS(PV($I$1,Table2[[#This Row],[Year]],0,Table4[[#This Row],[401k. Account W. SPX Only]],0))</f>
        <v>247522.97318940479</v>
      </c>
      <c r="I24" s="3">
        <f>ABS(PV($I$1,Table2[[#This Row],[Year]],0,Table4[[#This Row],[Investment Rate ]],0))</f>
        <v>412631.47239634878</v>
      </c>
      <c r="J24" s="3">
        <f>ABS(PV($I$1,Table2[[#This Row],[Year]],0,Table4[[#This Row],[Compounded Investment rate ]],0))</f>
        <v>444642.74439853022</v>
      </c>
    </row>
    <row r="25" spans="1:10" x14ac:dyDescent="0.2">
      <c r="A25" s="36">
        <v>21</v>
      </c>
      <c r="B25" s="36">
        <v>42</v>
      </c>
      <c r="C25" s="37">
        <f>C24*(1+'Problem Sheet (10%)'!$D$4)</f>
        <v>178637.97593836606</v>
      </c>
      <c r="D25" s="3">
        <f>(C25*'Problem Sheet (10%)'!$D$5)</f>
        <v>26795.696390754907</v>
      </c>
      <c r="E25" s="10">
        <f>ABS(PV('Problem Sheet (10%)'!$D$4,Table2[[#This Row],[Year]],0,Table4[[#This Row],[Account Value No Investing]],0))</f>
        <v>209707.77199685393</v>
      </c>
      <c r="F25" s="22">
        <v>0.28076998699931099</v>
      </c>
      <c r="G25" s="22">
        <v>0.25904092013221802</v>
      </c>
      <c r="H25" s="3">
        <f>ABS(PV($I$1,Table2[[#This Row],[Year]],0,Table4[[#This Row],[401k. Account W. SPX Only]],0))</f>
        <v>263686.27338753763</v>
      </c>
      <c r="I25" s="3">
        <f>ABS(PV($I$1,Table2[[#This Row],[Year]],0,Table4[[#This Row],[Investment Rate ]],0))</f>
        <v>444781.8824940052</v>
      </c>
      <c r="J25" s="3">
        <f>ABS(PV($I$1,Table2[[#This Row],[Year]],0,Table4[[#This Row],[Compounded Investment rate ]],0))</f>
        <v>481683.3946352753</v>
      </c>
    </row>
    <row r="26" spans="1:10" x14ac:dyDescent="0.2">
      <c r="A26" s="36">
        <v>22</v>
      </c>
      <c r="B26" s="36">
        <v>43</v>
      </c>
      <c r="C26" s="37">
        <f>C25*(1+'Problem Sheet (10%)'!$D$4)</f>
        <v>185068.94307214723</v>
      </c>
      <c r="D26" s="3">
        <f>(C26*'Problem Sheet (10%)'!$D$5)</f>
        <v>27760.341460822085</v>
      </c>
      <c r="E26" s="10">
        <f>ABS(PV('Problem Sheet (10%)'!$D$4,Table2[[#This Row],[Year]],0,Table4[[#This Row],[Account Value No Investing]],0))</f>
        <v>218009.26172236586</v>
      </c>
      <c r="F26" s="22">
        <v>0.152652757641763</v>
      </c>
      <c r="G26" s="22">
        <v>0.20654403382341199</v>
      </c>
      <c r="H26" s="3">
        <f>ABS(PV($I$1,Table2[[#This Row],[Year]],0,Table4[[#This Row],[401k. Account W. SPX Only]],0))</f>
        <v>276986.45897388028</v>
      </c>
      <c r="I26" s="3">
        <f>ABS(PV($I$1,Table2[[#This Row],[Year]],0,Table4[[#This Row],[Investment Rate ]],0))</f>
        <v>472575.20408475382</v>
      </c>
      <c r="J26" s="3">
        <f>ABS(PV($I$1,Table2[[#This Row],[Year]],0,Table4[[#This Row],[Compounded Investment rate ]],0))</f>
        <v>513575.99811302201</v>
      </c>
    </row>
    <row r="27" spans="1:10" x14ac:dyDescent="0.2">
      <c r="A27" s="36">
        <v>23</v>
      </c>
      <c r="B27" s="36">
        <v>44</v>
      </c>
      <c r="C27" s="37">
        <f>C26*(1+'Problem Sheet (10%)'!$D$4)</f>
        <v>191731.42502274454</v>
      </c>
      <c r="D27" s="3">
        <f>(C27*'Problem Sheet (10%)'!$D$5)</f>
        <v>28759.713753411681</v>
      </c>
      <c r="E27" s="10">
        <f>ABS(PV('Problem Sheet (10%)'!$D$4,Table2[[#This Row],[Year]],0,Table4[[#This Row],[Account Value No Investing]],0))</f>
        <v>222184.95810593889</v>
      </c>
      <c r="F27" s="22">
        <v>-5.1778298555113997E-2</v>
      </c>
      <c r="G27" s="22">
        <v>0.16001731017836501</v>
      </c>
      <c r="H27" s="3">
        <f>ABS(PV($I$1,Table2[[#This Row],[Year]],0,Table4[[#This Row],[401k. Account W. SPX Only]],0))</f>
        <v>285246.5960473736</v>
      </c>
      <c r="I27" s="3">
        <f>ABS(PV($I$1,Table2[[#This Row],[Year]],0,Table4[[#This Row],[Investment Rate ]],0))</f>
        <v>495849.23404795607</v>
      </c>
      <c r="J27" s="3">
        <f>ABS(PV($I$1,Table2[[#This Row],[Year]],0,Table4[[#This Row],[Compounded Investment rate ]],0))</f>
        <v>540037.67236920516</v>
      </c>
    </row>
    <row r="28" spans="1:10" x14ac:dyDescent="0.2">
      <c r="A28" s="36">
        <v>24</v>
      </c>
      <c r="B28" s="36">
        <v>45</v>
      </c>
      <c r="C28" s="37">
        <f>C27*(1+'Problem Sheet (10%)'!$D$4)</f>
        <v>198633.75632356334</v>
      </c>
      <c r="D28" s="3">
        <f>(C28*'Problem Sheet (10%)'!$D$5)</f>
        <v>29795.0634485345</v>
      </c>
      <c r="E28" s="10">
        <f>ABS(PV('Problem Sheet (10%)'!$D$4,Table2[[#This Row],[Year]],0,Table4[[#This Row],[Account Value No Investing]],0))</f>
        <v>229195.61827672817</v>
      </c>
      <c r="F28" s="22">
        <v>0.100904184356031</v>
      </c>
      <c r="G28" s="22">
        <v>0.35745802513543501</v>
      </c>
      <c r="H28" s="3">
        <f>ABS(PV($I$1,Table2[[#This Row],[Year]],0,Table4[[#This Row],[401k. Account W. SPX Only]],0))</f>
        <v>297332.72971051239</v>
      </c>
      <c r="I28" s="3">
        <f>ABS(PV($I$1,Table2[[#This Row],[Year]],0,Table4[[#This Row],[Investment Rate ]],0))</f>
        <v>543541.03994094592</v>
      </c>
      <c r="J28" s="3">
        <f>ABS(PV($I$1,Table2[[#This Row],[Year]],0,Table4[[#This Row],[Compounded Investment rate ]],0))</f>
        <v>596571.65445975296</v>
      </c>
    </row>
    <row r="29" spans="1:10" x14ac:dyDescent="0.2">
      <c r="A29" s="36">
        <v>25</v>
      </c>
      <c r="B29" s="36">
        <v>46</v>
      </c>
      <c r="C29" s="37">
        <f>C28*(1+'Problem Sheet (10%)'!$D$4)</f>
        <v>205784.57155121161</v>
      </c>
      <c r="D29" s="3">
        <f>(C29*'Problem Sheet (10%)'!$D$5)</f>
        <v>30867.685732681741</v>
      </c>
      <c r="E29" s="10">
        <f>ABS(PV('Problem Sheet (10%)'!$D$4,Table2[[#This Row],[Year]],0,Table4[[#This Row],[Account Value No Investing]],0))</f>
        <v>238461.10772775204</v>
      </c>
      <c r="F29" s="22">
        <v>0.221542743435269</v>
      </c>
      <c r="G29" s="22">
        <v>4.4106649404140601E-2</v>
      </c>
      <c r="H29" s="3">
        <f>ABS(PV($I$1,Table2[[#This Row],[Year]],0,Table4[[#This Row],[401k. Account W. SPX Only]],0))</f>
        <v>312603.12562810618</v>
      </c>
      <c r="I29" s="3">
        <f>ABS(PV($I$1,Table2[[#This Row],[Year]],0,Table4[[#This Row],[Investment Rate ]],0))</f>
        <v>552777.01866977941</v>
      </c>
      <c r="J29" s="3">
        <f>ABS(PV($I$1,Table2[[#This Row],[Year]],0,Table4[[#This Row],[Compounded Investment rate ]],0))</f>
        <v>605908.13224631862</v>
      </c>
    </row>
    <row r="30" spans="1:10" x14ac:dyDescent="0.2">
      <c r="A30" s="36">
        <v>26</v>
      </c>
      <c r="B30" s="36">
        <v>47</v>
      </c>
      <c r="C30" s="37">
        <f>C29*(1+'Problem Sheet (10%)'!$D$4)</f>
        <v>213192.81612705524</v>
      </c>
      <c r="D30" s="3">
        <f>(C30*'Problem Sheet (10%)'!$D$5)</f>
        <v>31978.922419058283</v>
      </c>
      <c r="E30" s="10">
        <f>ABS(PV('Problem Sheet (10%)'!$D$4,Table2[[#This Row],[Year]],0,Table4[[#This Row],[Account Value No Investing]],0))</f>
        <v>240796.29608271233</v>
      </c>
      <c r="F30" s="22">
        <v>-0.10138740459077999</v>
      </c>
      <c r="G30" s="22">
        <v>0.19721307995374199</v>
      </c>
      <c r="H30" s="3">
        <f>ABS(PV($I$1,Table2[[#This Row],[Year]],0,Table4[[#This Row],[401k. Account W. SPX Only]],0))</f>
        <v>318987.39015040203</v>
      </c>
      <c r="I30" s="3">
        <f>ABS(PV($I$1,Table2[[#This Row],[Year]],0,Table4[[#This Row],[Investment Rate ]],0))</f>
        <v>582689.23912464455</v>
      </c>
      <c r="J30" s="3">
        <f>ABS(PV($I$1,Table2[[#This Row],[Year]],0,Table4[[#This Row],[Compounded Investment rate ]],0))</f>
        <v>640820.14615076862</v>
      </c>
    </row>
    <row r="31" spans="1:10" x14ac:dyDescent="0.2">
      <c r="A31" s="36">
        <v>27</v>
      </c>
      <c r="B31" s="36">
        <v>48</v>
      </c>
      <c r="C31" s="37">
        <f>C30*(1+'Problem Sheet (10%)'!$D$4)</f>
        <v>220867.75750762923</v>
      </c>
      <c r="D31" s="3">
        <f>(C31*'Problem Sheet (10%)'!$D$5)</f>
        <v>33130.163626144385</v>
      </c>
      <c r="E31" s="10">
        <f>ABS(PV('Problem Sheet (10%)'!$D$4,Table2[[#This Row],[Year]],0,Table4[[#This Row],[Account Value No Investing]],0))</f>
        <v>239849.08503252469</v>
      </c>
      <c r="F31" s="22">
        <v>-0.251538300045893</v>
      </c>
      <c r="G31" s="22">
        <v>0.30796403209342899</v>
      </c>
      <c r="H31" s="3">
        <f>ABS(PV($I$1,Table2[[#This Row],[Year]],0,Table4[[#This Row],[401k. Account W. SPX Only]],0))</f>
        <v>321081.36324434198</v>
      </c>
      <c r="I31" s="3">
        <f>ABS(PV($I$1,Table2[[#This Row],[Year]],0,Table4[[#This Row],[Investment Rate ]],0))</f>
        <v>629161.93843185389</v>
      </c>
      <c r="J31" s="3">
        <f>ABS(PV($I$1,Table2[[#This Row],[Year]],0,Table4[[#This Row],[Compounded Investment rate ]],0))</f>
        <v>696406.01790953951</v>
      </c>
    </row>
    <row r="32" spans="1:10" x14ac:dyDescent="0.2">
      <c r="A32" s="36">
        <v>28</v>
      </c>
      <c r="B32" s="36">
        <v>49</v>
      </c>
      <c r="C32" s="37">
        <f>C31*(1+'Problem Sheet (10%)'!$D$4)</f>
        <v>228818.9967779039</v>
      </c>
      <c r="D32" s="3">
        <f>(C32*'Problem Sheet (10%)'!$D$5)</f>
        <v>34322.849516685586</v>
      </c>
      <c r="E32" s="10">
        <f>ABS(PV('Problem Sheet (10%)'!$D$4,Table2[[#This Row],[Year]],0,Table4[[#This Row],[Account Value No Investing]],0))</f>
        <v>244362.71941462246</v>
      </c>
      <c r="F32" s="22">
        <v>4.6499283743926499E-3</v>
      </c>
      <c r="G32" s="22">
        <v>0.34347556879068802</v>
      </c>
      <c r="H32" s="3">
        <f>ABS(PV($I$1,Table2[[#This Row],[Year]],0,Table4[[#This Row],[401k. Account W. SPX Only]],0))</f>
        <v>330574.45241962653</v>
      </c>
      <c r="I32" s="3">
        <f>ABS(PV($I$1,Table2[[#This Row],[Year]],0,Table4[[#This Row],[Investment Rate ]],0))</f>
        <v>683507.32183025288</v>
      </c>
      <c r="J32" s="3">
        <f>ABS(PV($I$1,Table2[[#This Row],[Year]],0,Table4[[#This Row],[Compounded Investment rate ]],0))</f>
        <v>762191.72815739829</v>
      </c>
    </row>
    <row r="33" spans="1:10" x14ac:dyDescent="0.2">
      <c r="A33" s="36">
        <v>29</v>
      </c>
      <c r="B33" s="36">
        <v>50</v>
      </c>
      <c r="C33" s="37">
        <f>C32*(1+'Problem Sheet (10%)'!$D$4)</f>
        <v>237056.48066190846</v>
      </c>
      <c r="D33" s="3">
        <f>(C33*'Problem Sheet (10%)'!$D$5)</f>
        <v>35558.472099286264</v>
      </c>
      <c r="E33" s="10">
        <f>ABS(PV('Problem Sheet (10%)'!$D$4,Table2[[#This Row],[Year]],0,Table4[[#This Row],[Account Value No Investing]],0))</f>
        <v>242693.67713888583</v>
      </c>
      <c r="F33" s="22">
        <v>-0.27588262848339501</v>
      </c>
      <c r="G33" s="22">
        <v>0.20564306934986501</v>
      </c>
      <c r="H33" s="3">
        <f>ABS(PV($I$1,Table2[[#This Row],[Year]],0,Table4[[#This Row],[401k. Account W. SPX Only]],0))</f>
        <v>331784.0463253198</v>
      </c>
      <c r="I33" s="3">
        <f>ABS(PV($I$1,Table2[[#This Row],[Year]],0,Table4[[#This Row],[Investment Rate ]],0))</f>
        <v>718294.63642671437</v>
      </c>
      <c r="J33" s="3">
        <f>ABS(PV($I$1,Table2[[#This Row],[Year]],0,Table4[[#This Row],[Compounded Investment rate ]],0))</f>
        <v>803868.95506126573</v>
      </c>
    </row>
    <row r="34" spans="1:10" x14ac:dyDescent="0.2">
      <c r="A34" s="36">
        <v>30</v>
      </c>
      <c r="B34" s="36">
        <v>51</v>
      </c>
      <c r="C34" s="37">
        <f>C33*(1+'Problem Sheet (10%)'!$D$4)</f>
        <v>245590.51396573716</v>
      </c>
      <c r="D34" s="3">
        <f>(C34*'Problem Sheet (10%)'!$D$5)</f>
        <v>36838.577094860571</v>
      </c>
      <c r="E34" s="10">
        <f>ABS(PV('Problem Sheet (10%)'!$D$4,Table2[[#This Row],[Year]],0,Table4[[#This Row],[Account Value No Investing]],0))</f>
        <v>249778.78648224002</v>
      </c>
      <c r="F34" s="22">
        <v>0.129689514710534</v>
      </c>
      <c r="G34" s="22">
        <v>0.34839390301359502</v>
      </c>
      <c r="H34" s="3">
        <f>ABS(PV($I$1,Table2[[#This Row],[Year]],0,Table4[[#This Row],[401k. Account W. SPX Only]],0))</f>
        <v>345079.03718501539</v>
      </c>
      <c r="I34" s="3">
        <f>ABS(PV($I$1,Table2[[#This Row],[Year]],0,Table4[[#This Row],[Investment Rate ]],0))</f>
        <v>778958.55852784612</v>
      </c>
      <c r="J34" s="3">
        <f>ABS(PV($I$1,Table2[[#This Row],[Year]],0,Table4[[#This Row],[Compounded Investment rate ]],0))</f>
        <v>878390.3044813826</v>
      </c>
    </row>
    <row r="35" spans="1:10" x14ac:dyDescent="0.2">
      <c r="A35" s="36">
        <v>31</v>
      </c>
      <c r="B35" s="36">
        <v>52</v>
      </c>
      <c r="C35" s="37">
        <f>C34*(1+'Problem Sheet (10%)'!$D$4)</f>
        <v>254431.77246850371</v>
      </c>
      <c r="D35" s="3">
        <f>(C35*'Problem Sheet (10%)'!$D$5)</f>
        <v>38164.765870275558</v>
      </c>
      <c r="E35" s="10">
        <f>ABS(PV('Problem Sheet (10%)'!$D$4,Table2[[#This Row],[Year]],0,Table4[[#This Row],[Account Value No Investing]],0))</f>
        <v>254027.43621007336</v>
      </c>
      <c r="F35" s="22">
        <v>8.1238643232065099E-3</v>
      </c>
      <c r="G35" s="22">
        <v>0.21937122481513099</v>
      </c>
      <c r="H35" s="3">
        <f>ABS(PV($I$1,Table2[[#This Row],[Year]],0,Table4[[#This Row],[401k. Account W. SPX Only]],0))</f>
        <v>354662.29853073595</v>
      </c>
      <c r="I35" s="3">
        <f>ABS(PV($I$1,Table2[[#This Row],[Year]],0,Table4[[#This Row],[Investment Rate ]],0))</f>
        <v>819036.24050502165</v>
      </c>
      <c r="J35" s="3">
        <f>ABS(PV($I$1,Table2[[#This Row],[Year]],0,Table4[[#This Row],[Compounded Investment rate ]],0))</f>
        <v>927310.36003937444</v>
      </c>
    </row>
    <row r="36" spans="1:10" x14ac:dyDescent="0.2">
      <c r="A36" s="36">
        <v>32</v>
      </c>
      <c r="B36" s="36">
        <v>53</v>
      </c>
      <c r="C36" s="37">
        <f>C35*(1+'Problem Sheet (10%)'!$D$4)</f>
        <v>263591.31627736986</v>
      </c>
      <c r="D36" s="3">
        <f>(C36*'Problem Sheet (10%)'!$D$5)</f>
        <v>39538.69744160548</v>
      </c>
      <c r="E36" s="10">
        <f>ABS(PV('Problem Sheet (10%)'!$D$4,Table2[[#This Row],[Year]],0,Table4[[#This Row],[Account Value No Investing]],0))</f>
        <v>256034.18810034118</v>
      </c>
      <c r="F36" s="22">
        <v>-8.5950246100904196E-2</v>
      </c>
      <c r="G36" s="22">
        <v>0.107088152879925</v>
      </c>
      <c r="H36" s="3">
        <f>ABS(PV($I$1,Table2[[#This Row],[Year]],0,Table4[[#This Row],[401k. Account W. SPX Only]],0))</f>
        <v>361250.06883653539</v>
      </c>
      <c r="I36" s="3">
        <f>ABS(PV($I$1,Table2[[#This Row],[Year]],0,Table4[[#This Row],[Investment Rate ]],0))</f>
        <v>838193.94978333288</v>
      </c>
      <c r="J36" s="3">
        <f>ABS(PV($I$1,Table2[[#This Row],[Year]],0,Table4[[#This Row],[Compounded Investment rate ]],0))</f>
        <v>949714.833796005</v>
      </c>
    </row>
    <row r="37" spans="1:10" x14ac:dyDescent="0.2">
      <c r="A37" s="36">
        <v>33</v>
      </c>
      <c r="B37" s="36">
        <v>54</v>
      </c>
      <c r="C37" s="37">
        <f>C36*(1+'Problem Sheet (10%)'!$D$4)</f>
        <v>273080.60366335517</v>
      </c>
      <c r="D37" s="3">
        <f>(C37*'Problem Sheet (10%)'!$D$5)</f>
        <v>40962.090549503271</v>
      </c>
      <c r="E37" s="10">
        <f>ABS(PV('Problem Sheet (10%)'!$D$4,Table2[[#This Row],[Year]],0,Table4[[#This Row],[Account Value No Investing]],0))</f>
        <v>260827.83960477755</v>
      </c>
      <c r="F37" s="22">
        <v>4.1878873359129598E-2</v>
      </c>
      <c r="G37" s="22">
        <v>0.39069333650786903</v>
      </c>
      <c r="H37" s="3">
        <f>ABS(PV($I$1,Table2[[#This Row],[Year]],0,Table4[[#This Row],[401k. Account W. SPX Only]],0))</f>
        <v>371914.32132787682</v>
      </c>
      <c r="I37" s="3">
        <f>ABS(PV($I$1,Table2[[#This Row],[Year]],0,Table4[[#This Row],[Investment Rate ]],0))</f>
        <v>914989.32179552293</v>
      </c>
      <c r="J37" s="3">
        <f>ABS(PV($I$1,Table2[[#This Row],[Year]],0,Table4[[#This Row],[Compounded Investment rate ]],0))</f>
        <v>1045844.3132058282</v>
      </c>
    </row>
    <row r="38" spans="1:10" x14ac:dyDescent="0.2">
      <c r="A38" s="36">
        <v>34</v>
      </c>
      <c r="B38" s="36">
        <v>55</v>
      </c>
      <c r="C38" s="37">
        <f>C37*(1+'Problem Sheet (10%)'!$D$4)</f>
        <v>282911.50539523596</v>
      </c>
      <c r="D38" s="3">
        <f>(C38*'Problem Sheet (10%)'!$D$5)</f>
        <v>42436.725809285395</v>
      </c>
      <c r="E38" s="10">
        <f>ABS(PV('Problem Sheet (10%)'!$D$4,Table2[[#This Row],[Year]],0,Table4[[#This Row],[Account Value No Investing]],0))</f>
        <v>262438.62763199623</v>
      </c>
      <c r="F38" s="22">
        <v>-9.0801518237050002E-2</v>
      </c>
      <c r="G38" s="22">
        <v>0.35150365532133598</v>
      </c>
      <c r="H38" s="3">
        <f>ABS(PV($I$1,Table2[[#This Row],[Year]],0,Table4[[#This Row],[401k. Account W. SPX Only]],0))</f>
        <v>378180.75760028837</v>
      </c>
      <c r="I38" s="3">
        <f>ABS(PV($I$1,Table2[[#This Row],[Year]],0,Table4[[#This Row],[Investment Rate ]],0))</f>
        <v>988567.09616120928</v>
      </c>
      <c r="J38" s="3">
        <f>ABS(PV($I$1,Table2[[#This Row],[Year]],0,Table4[[#This Row],[Compounded Investment rate ]],0))</f>
        <v>1138730.7965168674</v>
      </c>
    </row>
    <row r="39" spans="1:10" x14ac:dyDescent="0.2">
      <c r="A39" s="36">
        <v>35</v>
      </c>
      <c r="B39" s="36">
        <v>56</v>
      </c>
      <c r="C39" s="37">
        <f>C38*(1+'Problem Sheet (10%)'!$D$4)</f>
        <v>293096.31958946446</v>
      </c>
      <c r="D39" s="3">
        <f>(C39*'Problem Sheet (10%)'!$D$5)</f>
        <v>43964.447938419667</v>
      </c>
      <c r="E39" s="10">
        <f>ABS(PV('Problem Sheet (10%)'!$D$4,Table2[[#This Row],[Year]],0,Table4[[#This Row],[Account Value No Investing]],0))</f>
        <v>271225.45508678758</v>
      </c>
      <c r="F39" s="22">
        <v>0.224245403757145</v>
      </c>
      <c r="G39" s="22">
        <v>0.16832002726609699</v>
      </c>
      <c r="H39" s="3">
        <f>ABS(PV($I$1,Table2[[#This Row],[Year]],0,Table4[[#This Row],[401k. Account W. SPX Only]],0))</f>
        <v>394991.43702794891</v>
      </c>
      <c r="I39" s="3">
        <f>ABS(PV($I$1,Table2[[#This Row],[Year]],0,Table4[[#This Row],[Investment Rate ]],0))</f>
        <v>1023058.7891166918</v>
      </c>
      <c r="J39" s="3">
        <f>ABS(PV($I$1,Table2[[#This Row],[Year]],0,Table4[[#This Row],[Compounded Investment rate ]],0))</f>
        <v>1181589.402199422</v>
      </c>
    </row>
    <row r="40" spans="1:10" x14ac:dyDescent="0.2">
      <c r="A40" s="36">
        <v>36</v>
      </c>
      <c r="B40" s="36">
        <v>57</v>
      </c>
      <c r="C40" s="37">
        <f>C39*(1+'Problem Sheet (10%)'!$D$4)</f>
        <v>303647.78709468519</v>
      </c>
      <c r="D40" s="3">
        <f>(C40*'Problem Sheet (10%)'!$D$5)</f>
        <v>45547.168064202779</v>
      </c>
      <c r="E40" s="10">
        <f>ABS(PV('Problem Sheet (10%)'!$D$4,Table2[[#This Row],[Year]],0,Table4[[#This Row],[Account Value No Investing]],0))</f>
        <v>279870.4611511706</v>
      </c>
      <c r="F40" s="22">
        <v>0.22420934082626201</v>
      </c>
      <c r="G40" s="22">
        <v>0.41089295182955199</v>
      </c>
      <c r="H40" s="3">
        <f>ABS(PV($I$1,Table2[[#This Row],[Year]],0,Table4[[#This Row],[401k. Account W. SPX Only]],0))</f>
        <v>411911.34041564661</v>
      </c>
      <c r="I40" s="3">
        <f>ABS(PV($I$1,Table2[[#This Row],[Year]],0,Table4[[#This Row],[Investment Rate ]],0))</f>
        <v>1118034.7020995442</v>
      </c>
      <c r="J40" s="3">
        <f>ABS(PV($I$1,Table2[[#This Row],[Year]],0,Table4[[#This Row],[Compounded Investment rate ]],0))</f>
        <v>1303426.6421816496</v>
      </c>
    </row>
    <row r="41" spans="1:10" x14ac:dyDescent="0.2">
      <c r="A41" s="36">
        <v>37</v>
      </c>
      <c r="B41" s="36">
        <v>58</v>
      </c>
      <c r="C41" s="37">
        <f>C40*(1+'Problem Sheet (10%)'!$D$4)</f>
        <v>314579.10743009386</v>
      </c>
      <c r="D41" s="3">
        <f>(C41*'Problem Sheet (10%)'!$D$5)</f>
        <v>47186.86611451408</v>
      </c>
      <c r="E41" s="10">
        <f>ABS(PV('Problem Sheet (10%)'!$D$4,Table2[[#This Row],[Year]],0,Table4[[#This Row],[Account Value No Investing]],0))</f>
        <v>286920.04674174119</v>
      </c>
      <c r="F41" s="22">
        <v>0.16462609413350701</v>
      </c>
      <c r="G41" s="22">
        <v>0.41384929509044499</v>
      </c>
      <c r="H41" s="3">
        <f>ABS(PV($I$1,Table2[[#This Row],[Year]],0,Table4[[#This Row],[401k. Account W. SPX Only]],0))</f>
        <v>426776.49061614939</v>
      </c>
      <c r="I41" s="3">
        <f>ABS(PV($I$1,Table2[[#This Row],[Year]],0,Table4[[#This Row],[Investment Rate ]],0))</f>
        <v>1220932.0553391988</v>
      </c>
      <c r="J41" s="3">
        <f>ABS(PV($I$1,Table2[[#This Row],[Year]],0,Table4[[#This Row],[Compounded Investment rate ]],0))</f>
        <v>1436948.0418798649</v>
      </c>
    </row>
    <row r="42" spans="1:10" x14ac:dyDescent="0.2">
      <c r="A42" s="36">
        <v>38</v>
      </c>
      <c r="B42" s="36">
        <v>59</v>
      </c>
      <c r="C42" s="37">
        <f>C41*(1+'Problem Sheet (10%)'!$D$4)</f>
        <v>325903.95529757725</v>
      </c>
      <c r="D42" s="3">
        <f>(C42*'Problem Sheet (10%)'!$D$5)</f>
        <v>48885.593294636587</v>
      </c>
      <c r="E42" s="10">
        <f>ABS(PV('Problem Sheet (10%)'!$D$4,Table2[[#This Row],[Year]],0,Table4[[#This Row],[Account Value No Investing]],0))</f>
        <v>284117.71910669858</v>
      </c>
      <c r="F42" s="22">
        <v>-0.22296176561346101</v>
      </c>
      <c r="G42" s="22">
        <v>0.33132250048613598</v>
      </c>
      <c r="H42" s="3">
        <f>ABS(PV($I$1,Table2[[#This Row],[Year]],0,Table4[[#This Row],[401k. Account W. SPX Only]],0))</f>
        <v>427104.08125636377</v>
      </c>
      <c r="I42" s="3">
        <f>ABS(PV($I$1,Table2[[#This Row],[Year]],0,Table4[[#This Row],[Investment Rate ]],0))</f>
        <v>1307412.8036070312</v>
      </c>
      <c r="J42" s="3">
        <f>ABS(PV($I$1,Table2[[#This Row],[Year]],0,Table4[[#This Row],[Compounded Investment rate ]],0))</f>
        <v>1550072.2367357705</v>
      </c>
    </row>
    <row r="43" spans="1:10" x14ac:dyDescent="0.2">
      <c r="A43" s="36">
        <v>39</v>
      </c>
      <c r="B43" s="36">
        <v>60</v>
      </c>
      <c r="C43" s="37">
        <f>C42*(1+'Problem Sheet (10%)'!$D$4)</f>
        <v>337636.49768829002</v>
      </c>
      <c r="D43" s="3">
        <f>(C43*'Problem Sheet (10%)'!$D$5)</f>
        <v>50645.474653243502</v>
      </c>
      <c r="E43" s="10">
        <f>ABS(PV('Problem Sheet (10%)'!$D$4,Table2[[#This Row],[Year]],0,Table4[[#This Row],[Account Value No Investing]],0))</f>
        <v>291535.17778829014</v>
      </c>
      <c r="F43" s="22">
        <v>0.18305706023572499</v>
      </c>
      <c r="G43" s="22">
        <v>0.20677696105934801</v>
      </c>
      <c r="H43" s="3">
        <f>ABS(PV($I$1,Table2[[#This Row],[Year]],0,Table4[[#This Row],[401k. Account W. SPX Only]],0))</f>
        <v>442918.24887684878</v>
      </c>
      <c r="I43" s="3">
        <f>ABS(PV($I$1,Table2[[#This Row],[Year]],0,Table4[[#This Row],[Investment Rate ]],0))</f>
        <v>1359713.6321467529</v>
      </c>
      <c r="J43" s="3">
        <f>ABS(PV($I$1,Table2[[#This Row],[Year]],0,Table4[[#This Row],[Compounded Investment rate ]],0))</f>
        <v>1618401.0505104642</v>
      </c>
    </row>
    <row r="44" spans="1:10" x14ac:dyDescent="0.2">
      <c r="A44" s="36">
        <v>40</v>
      </c>
      <c r="B44" s="36">
        <v>61</v>
      </c>
      <c r="C44" s="37">
        <f>C43*(1+'Problem Sheet (10%)'!$D$4)</f>
        <v>349791.41160506848</v>
      </c>
      <c r="D44" s="3">
        <f>(C44*'Problem Sheet (10%)'!$D$5)</f>
        <v>52468.711740760271</v>
      </c>
      <c r="E44" s="10">
        <f>ABS(PV('Problem Sheet (10%)'!$D$4,Table2[[#This Row],[Year]],0,Table4[[#This Row],[Account Value No Investing]],0))</f>
        <v>298826.12819843268</v>
      </c>
      <c r="F44" s="22">
        <v>0.18376411648032501</v>
      </c>
      <c r="G44" s="22">
        <v>1.91590094887896E-2</v>
      </c>
      <c r="H44" s="3">
        <f>ABS(PV($I$1,Table2[[#This Row],[Year]],0,Table4[[#This Row],[401k. Account W. SPX Only]],0))</f>
        <v>458829.14604434988</v>
      </c>
      <c r="I44" s="3">
        <f>ABS(PV($I$1,Table2[[#This Row],[Year]],0,Table4[[#This Row],[Investment Rate ]],0))</f>
        <v>1352337.8140587681</v>
      </c>
      <c r="J44" s="3">
        <f>ABS(PV($I$1,Table2[[#This Row],[Year]],0,Table4[[#This Row],[Compounded Investment rate ]],0))</f>
        <v>1606862.6283350652</v>
      </c>
    </row>
    <row r="45" spans="1:10" x14ac:dyDescent="0.2">
      <c r="A45" s="36">
        <v>41</v>
      </c>
      <c r="B45" s="36">
        <v>62</v>
      </c>
      <c r="C45" s="37">
        <f>C44*(1+'Problem Sheet (10%)'!$D$4)</f>
        <v>362383.90242285095</v>
      </c>
      <c r="D45" s="3">
        <f>(C45*'Problem Sheet (10%)'!$D$5)</f>
        <v>54357.585363427643</v>
      </c>
      <c r="E45" s="10">
        <f>ABS(PV('Problem Sheet (10%)'!$D$4,Table2[[#This Row],[Year]],0,Table4[[#This Row],[Account Value No Investing]],0))</f>
        <v>304759.52647665323</v>
      </c>
      <c r="F45" s="22">
        <v>0.13704921682437299</v>
      </c>
      <c r="G45" s="22">
        <v>0.27967917461241598</v>
      </c>
      <c r="H45" s="3">
        <f>ABS(PV($I$1,Table2[[#This Row],[Year]],0,Table4[[#This Row],[401k. Account W. SPX Only]],0))</f>
        <v>472924.60346478241</v>
      </c>
      <c r="I45" s="3">
        <f>ABS(PV($I$1,Table2[[#This Row],[Year]],0,Table4[[#This Row],[Investment Rate ]],0))</f>
        <v>1429823.3484478476</v>
      </c>
      <c r="J45" s="3">
        <f>ABS(PV($I$1,Table2[[#This Row],[Year]],0,Table4[[#This Row],[Compounded Investment rate ]],0))</f>
        <v>1709105.8850758355</v>
      </c>
    </row>
    <row r="46" spans="1:10" x14ac:dyDescent="0.2">
      <c r="A46" s="36">
        <v>42</v>
      </c>
      <c r="B46" s="36">
        <v>63</v>
      </c>
      <c r="C46" s="37">
        <f>C45*(1+'Problem Sheet (10%)'!$D$4)</f>
        <v>375429.72291007359</v>
      </c>
      <c r="D46" s="3">
        <f>(C46*'Problem Sheet (10%)'!$D$5)</f>
        <v>56314.458436511035</v>
      </c>
      <c r="E46" s="10">
        <f>ABS(PV('Problem Sheet (10%)'!$D$4,Table2[[#This Row],[Year]],0,Table4[[#This Row],[Account Value No Investing]],0))</f>
        <v>317308.6206438574</v>
      </c>
      <c r="F46" s="22">
        <v>0.391684106711227</v>
      </c>
      <c r="G46" s="22">
        <v>0.182414420191816</v>
      </c>
      <c r="H46" s="3">
        <f>ABS(PV($I$1,Table2[[#This Row],[Year]],0,Table4[[#This Row],[401k. Account W. SPX Only]],0))</f>
        <v>497646.21402505442</v>
      </c>
      <c r="I46" s="3">
        <f>ABS(PV($I$1,Table2[[#This Row],[Year]],0,Table4[[#This Row],[Investment Rate ]],0))</f>
        <v>1477431.074170386</v>
      </c>
      <c r="J46" s="3">
        <f>ABS(PV($I$1,Table2[[#This Row],[Year]],0,Table4[[#This Row],[Compounded Investment rate ]],0))</f>
        <v>1771746.6202348028</v>
      </c>
    </row>
    <row r="47" spans="1:10" x14ac:dyDescent="0.2">
      <c r="A47" s="36">
        <v>43</v>
      </c>
      <c r="B47" s="36">
        <v>64</v>
      </c>
      <c r="C47" s="37">
        <f>C46*(1+'Problem Sheet (10%)'!$D$4)</f>
        <v>388945.19293483626</v>
      </c>
      <c r="D47" s="3">
        <f>(C47*'Problem Sheet (10%)'!$D$5)</f>
        <v>58341.778940225435</v>
      </c>
      <c r="E47" s="10">
        <f>ABS(PV('Problem Sheet (10%)'!$D$4,Table2[[#This Row],[Year]],0,Table4[[#This Row],[Account Value No Investing]],0))</f>
        <v>311553.08944434073</v>
      </c>
      <c r="F47" s="22">
        <v>-0.27127404043397801</v>
      </c>
      <c r="G47" s="22">
        <v>0.18424921737949501</v>
      </c>
      <c r="H47" s="3">
        <f>ABS(PV($I$1,Table2[[#This Row],[Year]],0,Table4[[#This Row],[401k. Account W. SPX Only]],0))</f>
        <v>493830.12192971591</v>
      </c>
      <c r="I47" s="3">
        <f>ABS(PV($I$1,Table2[[#This Row],[Year]],0,Table4[[#This Row],[Investment Rate ]],0))</f>
        <v>1526803.1846638743</v>
      </c>
      <c r="J47" s="3">
        <f>ABS(PV($I$1,Table2[[#This Row],[Year]],0,Table4[[#This Row],[Compounded Investment rate ]],0))</f>
        <v>1837019.3256927128</v>
      </c>
    </row>
    <row r="48" spans="1:10" x14ac:dyDescent="0.2">
      <c r="A48" s="36">
        <v>44</v>
      </c>
      <c r="B48" s="36">
        <v>65</v>
      </c>
      <c r="C48" s="37">
        <f>C47*(1+'Problem Sheet (10%)'!$D$4)</f>
        <v>402947.21988049039</v>
      </c>
      <c r="D48" s="3">
        <f>(C48*'Problem Sheet (10%)'!$D$5)</f>
        <v>60442.082982073553</v>
      </c>
      <c r="E48" s="10">
        <f>ABS(PV('Problem Sheet (10%)'!$D$4,Table2[[#This Row],[Year]],0,Table4[[#This Row],[Account Value No Investing]],0))</f>
        <v>313133.14251098025</v>
      </c>
      <c r="F48" s="22">
        <v>-1.2689682344688801E-2</v>
      </c>
      <c r="G48" s="22">
        <v>0.276527901073298</v>
      </c>
      <c r="H48" s="3">
        <f>ABS(PV($I$1,Table2[[#This Row],[Year]],0,Table4[[#This Row],[401k. Account W. SPX Only]],0))</f>
        <v>501628.15128699725</v>
      </c>
      <c r="I48" s="3">
        <f>ABS(PV($I$1,Table2[[#This Row],[Year]],0,Table4[[#This Row],[Investment Rate ]],0))</f>
        <v>1611098.1674135388</v>
      </c>
      <c r="J48" s="3">
        <f>ABS(PV($I$1,Table2[[#This Row],[Year]],0,Table4[[#This Row],[Compounded Investment rate ]],0))</f>
        <v>1949987.8602765158</v>
      </c>
    </row>
    <row r="49" spans="1:10" x14ac:dyDescent="0.2">
      <c r="A49" s="36">
        <v>45</v>
      </c>
      <c r="B49" s="36">
        <v>66</v>
      </c>
      <c r="C49" s="37">
        <f>C48*(1+'Problem Sheet (10%)'!$D$4)</f>
        <v>417453.31979618804</v>
      </c>
      <c r="D49" s="3">
        <f>(C49*'Problem Sheet (10%)'!$D$5)</f>
        <v>62617.997969428201</v>
      </c>
      <c r="E49" s="10">
        <f>ABS(PV('Problem Sheet (10%)'!$D$4,Table2[[#This Row],[Year]],0,Table4[[#This Row],[Account Value No Investing]],0))</f>
        <v>308755.38414266793</v>
      </c>
      <c r="F49" s="22">
        <v>-0.22946403056505499</v>
      </c>
      <c r="G49" s="22">
        <v>0.29702971479037199</v>
      </c>
      <c r="H49" s="3">
        <f>ABS(PV($I$1,Table2[[#This Row],[Year]],0,Table4[[#This Row],[401k. Account W. SPX Only]],0))</f>
        <v>499891.83787113533</v>
      </c>
      <c r="I49" s="3">
        <f>ABS(PV($I$1,Table2[[#This Row],[Year]],0,Table4[[#This Row],[Investment Rate ]],0))</f>
        <v>1706987.3405393527</v>
      </c>
      <c r="J49" s="3">
        <f>ABS(PV($I$1,Table2[[#This Row],[Year]],0,Table4[[#This Row],[Compounded Investment rate ]],0))</f>
        <v>2079595.6960019255</v>
      </c>
    </row>
    <row r="50" spans="1:10" x14ac:dyDescent="0.2">
      <c r="A50" s="36">
        <v>46</v>
      </c>
      <c r="B50" s="36">
        <v>67</v>
      </c>
      <c r="C50" s="37">
        <f>C49*(1+'Problem Sheet (10%)'!$D$4)</f>
        <v>432481.6393088508</v>
      </c>
      <c r="D50" s="3">
        <f>(C50*'Problem Sheet (10%)'!$D$5)</f>
        <v>64872.245896327615</v>
      </c>
      <c r="E50" s="10">
        <f>ABS(PV('Problem Sheet (10%)'!$D$4,Table2[[#This Row],[Year]],0,Table4[[#This Row],[Account Value No Investing]],0))</f>
        <v>307138.86310006538</v>
      </c>
      <c r="F50" s="22">
        <v>-0.13543836759779301</v>
      </c>
      <c r="G50" s="22">
        <v>0.34762722117032102</v>
      </c>
      <c r="H50" s="3">
        <f>ABS(PV($I$1,Table2[[#This Row],[Year]],0,Table4[[#This Row],[401k. Account W. SPX Only]],0))</f>
        <v>502580.5366457862</v>
      </c>
      <c r="I50" s="3">
        <f>ABS(PV($I$1,Table2[[#This Row],[Year]],0,Table4[[#This Row],[Investment Rate ]],0))</f>
        <v>1828171.7246072455</v>
      </c>
      <c r="J50" s="3">
        <f>ABS(PV($I$1,Table2[[#This Row],[Year]],0,Table4[[#This Row],[Compounded Investment rate ]],0))</f>
        <v>2245000.8969878149</v>
      </c>
    </row>
    <row r="51" spans="1:10" x14ac:dyDescent="0.2">
      <c r="A51" s="36"/>
      <c r="B51" s="36"/>
      <c r="C51" s="37"/>
      <c r="D51" s="37"/>
      <c r="E51" s="37"/>
      <c r="F51" s="37"/>
      <c r="G51" s="37"/>
      <c r="H51" s="37"/>
      <c r="I51" s="37"/>
      <c r="J51" s="37"/>
    </row>
    <row r="53" spans="1:10" x14ac:dyDescent="0.2">
      <c r="H53" s="3"/>
    </row>
    <row r="54" spans="1:10" x14ac:dyDescent="0.2">
      <c r="I54" s="3"/>
    </row>
  </sheetData>
  <mergeCells count="1">
    <mergeCell ref="A1:B2"/>
  </mergeCells>
  <phoneticPr fontId="9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D1B1-6E57-4A6F-A34C-59DE50E25E1B}">
  <sheetPr>
    <tabColor theme="3" tint="0.499984740745262"/>
  </sheetPr>
  <dimension ref="A1:K54"/>
  <sheetViews>
    <sheetView showGridLines="0" zoomScale="70" zoomScaleNormal="70" workbookViewId="0">
      <selection activeCell="K50" sqref="K50"/>
    </sheetView>
  </sheetViews>
  <sheetFormatPr baseColWidth="10" defaultColWidth="8.83203125" defaultRowHeight="15" x14ac:dyDescent="0.2"/>
  <cols>
    <col min="3" max="3" width="21.5" bestFit="1" customWidth="1"/>
    <col min="4" max="4" width="13.5" bestFit="1" customWidth="1"/>
    <col min="5" max="5" width="23.83203125" customWidth="1"/>
    <col min="6" max="6" width="18" customWidth="1"/>
    <col min="7" max="7" width="18.6640625" customWidth="1"/>
    <col min="8" max="8" width="13.33203125" customWidth="1"/>
    <col min="9" max="9" width="23.6640625" customWidth="1"/>
    <col min="10" max="10" width="17" bestFit="1" customWidth="1"/>
    <col min="11" max="11" width="26" customWidth="1"/>
  </cols>
  <sheetData>
    <row r="1" spans="1:11" x14ac:dyDescent="0.2">
      <c r="A1" s="87" t="s">
        <v>0</v>
      </c>
      <c r="B1" s="88"/>
      <c r="C1" s="39" t="s">
        <v>1</v>
      </c>
      <c r="D1" s="40">
        <f>EXP('Problem Sheet (10%)'!E31)-1</f>
        <v>0.27408318253031738</v>
      </c>
      <c r="E1" s="4"/>
      <c r="F1" s="4"/>
      <c r="G1" s="4"/>
      <c r="H1" s="4"/>
      <c r="I1" s="39" t="s">
        <v>2</v>
      </c>
      <c r="J1" s="4">
        <v>2.5000000000000001E-2</v>
      </c>
    </row>
    <row r="2" spans="1:11" x14ac:dyDescent="0.2">
      <c r="A2" s="89"/>
      <c r="B2" s="90"/>
      <c r="C2" s="39" t="s">
        <v>3</v>
      </c>
      <c r="D2" s="41">
        <f>'Problem Sheet (10%)'!E31</f>
        <v>0.24222684742849715</v>
      </c>
      <c r="E2" s="4"/>
      <c r="F2" s="4"/>
      <c r="G2" s="4"/>
      <c r="H2" s="4"/>
      <c r="I2" s="39" t="s">
        <v>4</v>
      </c>
      <c r="J2" s="4">
        <f>'Problem Sheet (10%)'!F5</f>
        <v>8.6421441979443792E-2</v>
      </c>
    </row>
    <row r="3" spans="1:11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15</v>
      </c>
      <c r="I3" t="s">
        <v>12</v>
      </c>
      <c r="J3" t="s">
        <v>13</v>
      </c>
      <c r="K3" t="s">
        <v>14</v>
      </c>
    </row>
    <row r="4" spans="1:11" x14ac:dyDescent="0.2">
      <c r="A4">
        <v>0</v>
      </c>
      <c r="B4">
        <v>21</v>
      </c>
      <c r="C4" s="3">
        <f>'Problem Sheet (10%)'!D3</f>
        <v>85000</v>
      </c>
      <c r="D4" s="3">
        <f>('Problem Sheet (10%)'!F3+'Retirement Account w. Inflation'!C4*'Problem Sheet (10%)'!D5)/Table4[[#This Row],[Inflation Rate ]]</f>
        <v>22750</v>
      </c>
      <c r="E4" s="3">
        <f>Table2[[#This Row],[401k Cont.]]</f>
        <v>22750</v>
      </c>
      <c r="F4">
        <v>1</v>
      </c>
      <c r="G4">
        <v>1</v>
      </c>
      <c r="H4" s="4">
        <v>1</v>
      </c>
      <c r="I4" s="3">
        <f>($D$4*(1+$J$2*Table2[[#This Row],[Market Modifier SPX]]))/Table4[[#This Row],[Inflation Rate ]]</f>
        <v>24716.087805032344</v>
      </c>
      <c r="J4" s="3">
        <f>(D4*(1+$D$2*Table2[[#This Row],[Market Modifier Port.]]))/Table4[[#This Row],[Inflation Rate ]]</f>
        <v>28260.66077899831</v>
      </c>
      <c r="K4" s="3">
        <f>(D4*(1+$D$1*Table2[[#This Row],[Market Modifier Port.]]))/Table4[[#This Row],[Inflation Rate ]]</f>
        <v>28985.392402564721</v>
      </c>
    </row>
    <row r="5" spans="1:11" x14ac:dyDescent="0.2">
      <c r="A5">
        <v>1</v>
      </c>
      <c r="B5">
        <v>22</v>
      </c>
      <c r="C5" s="3">
        <f>C4*(1+'Problem Sheet (10%)'!$D$4)</f>
        <v>88060</v>
      </c>
      <c r="D5" s="3">
        <f>(C5*'Problem Sheet (10%)'!$D$5)/Table4[[#This Row],[Inflation Rate ]]</f>
        <v>13209</v>
      </c>
      <c r="E5" s="3">
        <f>((E4+Table2[[#This Row],[401k Cont.]])*(1+'Problem Sheet (10%)'!$F$5*Table2[[#This Row],[Market Modifier SPX]]))/Table4[[#This Row],[Inflation Rate ]]</f>
        <v>36718.837336046541</v>
      </c>
      <c r="F5" s="22">
        <v>0.244507122951684</v>
      </c>
      <c r="G5" s="22">
        <v>0.224637299869868</v>
      </c>
      <c r="H5" s="4">
        <v>1</v>
      </c>
      <c r="I5" s="3">
        <f>((I4+D5)*(1+$J$2*F5))/Table4[[#This Row],[Inflation Rate ]]</f>
        <v>38726.469870359717</v>
      </c>
      <c r="J5" s="3">
        <f>((J4+D5)*(1+$D$2*Table2[[#This Row],[Market Modifier Port.]]))/Table4[[#This Row],[Inflation Rate ]]</f>
        <v>43726.157101290948</v>
      </c>
      <c r="K5" s="3">
        <f>((K4+D5)*(1+$D$1*Table2[[#This Row],[Market Modifier Port.]]))/Table4[[#This Row],[Inflation Rate ]]</f>
        <v>44792.271862555346</v>
      </c>
    </row>
    <row r="6" spans="1:11" x14ac:dyDescent="0.2">
      <c r="A6">
        <v>2</v>
      </c>
      <c r="B6">
        <v>23</v>
      </c>
      <c r="C6" s="3">
        <f>C5*(1+'Problem Sheet (10%)'!$D$4)</f>
        <v>91230.16</v>
      </c>
      <c r="D6" s="3">
        <f>(C6*'Problem Sheet (10%)'!$D$5)/Table4[[#This Row],[Inflation Rate ]]</f>
        <v>13684.523999999999</v>
      </c>
      <c r="E6" s="3">
        <f>((E5+Table2[[#This Row],[401k Cont.]])*(1+'Problem Sheet (10%)'!$F$5*Table2[[#This Row],[Market Modifier SPX]]))/Table4[[#This Row],[Inflation Rate ]]</f>
        <v>51567.062637952447</v>
      </c>
      <c r="F6" s="22">
        <v>0.26715328071510303</v>
      </c>
      <c r="G6" s="22">
        <v>0.40922553960089098</v>
      </c>
      <c r="H6" s="4">
        <v>1</v>
      </c>
      <c r="I6" s="3">
        <f>((I5+D6)*(1+$J$2*F6))/Table4[[#This Row],[Inflation Rate ]]</f>
        <v>53621.046933973586</v>
      </c>
      <c r="J6" s="3">
        <f>((J5+D6)*(1+$D$2*Table2[[#This Row],[Market Modifier Port.]]))/Table4[[#This Row],[Inflation Rate ]]</f>
        <v>63101.53853844932</v>
      </c>
      <c r="K6" s="3">
        <f>((K5+D6)*(1+$D$1*Table2[[#This Row],[Market Modifier Port.]]))/Table4[[#This Row],[Inflation Rate ]]</f>
        <v>65035.66078243433</v>
      </c>
    </row>
    <row r="7" spans="1:11" x14ac:dyDescent="0.2">
      <c r="A7">
        <v>3</v>
      </c>
      <c r="B7">
        <v>24</v>
      </c>
      <c r="C7" s="3">
        <f>C6*(1+'Problem Sheet (10%)'!$D$4)</f>
        <v>94514.445760000002</v>
      </c>
      <c r="D7" s="3">
        <f>(C7*'Problem Sheet (10%)'!$D$5)/Table4[[#This Row],[Inflation Rate ]]</f>
        <v>14177.166864000001</v>
      </c>
      <c r="E7" s="3">
        <f>((E6+Table2[[#This Row],[401k Cont.]])*(1+'Problem Sheet (10%)'!$F$5*Table2[[#This Row],[Market Modifier SPX]]))/Table4[[#This Row],[Inflation Rate ]]</f>
        <v>66510.561616787483</v>
      </c>
      <c r="F7" s="22">
        <v>0.13487699379149901</v>
      </c>
      <c r="G7" s="22">
        <v>0.21398478256120201</v>
      </c>
      <c r="H7" s="4">
        <v>1</v>
      </c>
      <c r="I7" s="3">
        <f>((I6+D7)*(1+$J$2*F7))/Table4[[#This Row],[Inflation Rate ]]</f>
        <v>68588.487696617362</v>
      </c>
      <c r="J7" s="3">
        <f>((J6+D7)*(1+$D$2*Table2[[#This Row],[Market Modifier Port.]]))/Table4[[#This Row],[Inflation Rate ]]</f>
        <v>81284.281664719732</v>
      </c>
      <c r="K7" s="3">
        <f>((K6+D7)*(1+$D$1*Table2[[#This Row],[Market Modifier Port.]]))/Table4[[#This Row],[Inflation Rate ]]</f>
        <v>83858.630696374894</v>
      </c>
    </row>
    <row r="8" spans="1:11" x14ac:dyDescent="0.2">
      <c r="A8">
        <v>4</v>
      </c>
      <c r="B8">
        <v>25</v>
      </c>
      <c r="C8" s="3">
        <f>C7*(1+'Problem Sheet (10%)'!$D$4)</f>
        <v>97916.96580736</v>
      </c>
      <c r="D8" s="3">
        <f>(C8*'Problem Sheet (10%)'!$D$5)/Table4[[#This Row],[Inflation Rate ]]</f>
        <v>14687.544871103999</v>
      </c>
      <c r="E8" s="3">
        <f>((E7+Table2[[#This Row],[401k Cont.]])*(1+'Problem Sheet (10%)'!$F$5*Table2[[#This Row],[Market Modifier SPX]]))/Table4[[#This Row],[Inflation Rate ]]</f>
        <v>84053.30168806923</v>
      </c>
      <c r="F8" s="22">
        <v>0.40688192232610798</v>
      </c>
      <c r="G8" s="22">
        <v>0.32527052546143398</v>
      </c>
      <c r="H8" s="4">
        <v>1</v>
      </c>
      <c r="I8" s="3">
        <f>((I7+D8)*(1+$J$2*F8))/Table4[[#This Row],[Inflation Rate ]]</f>
        <v>86204.294552656444</v>
      </c>
      <c r="J8" s="3">
        <f>((J7+D8)*(1+$D$2*Table2[[#This Row],[Market Modifier Port.]]))/Table4[[#This Row],[Inflation Rate ]]</f>
        <v>103533.37514821791</v>
      </c>
      <c r="K8" s="3">
        <f>((K7+D8)*(1+$D$1*Table2[[#This Row],[Market Modifier Port.]]))/Table4[[#This Row],[Inflation Rate ]]</f>
        <v>107331.68348281899</v>
      </c>
    </row>
    <row r="9" spans="1:11" x14ac:dyDescent="0.2">
      <c r="A9">
        <v>5</v>
      </c>
      <c r="B9">
        <v>26</v>
      </c>
      <c r="C9" s="3">
        <f>C8*(1+'Problem Sheet (10%)'!$D$4)</f>
        <v>101441.97657642496</v>
      </c>
      <c r="D9" s="3">
        <f>(C9*'Problem Sheet (10%)'!$D$5)/Table4[[#This Row],[Inflation Rate ]]</f>
        <v>15216.296486463743</v>
      </c>
      <c r="E9" s="3">
        <f>((E8+Table2[[#This Row],[401k Cont.]])*(1+'Problem Sheet (10%)'!$F$5*Table2[[#This Row],[Market Modifier SPX]]))/Table4[[#This Row],[Inflation Rate ]]</f>
        <v>100123.88723369966</v>
      </c>
      <c r="F9" s="22">
        <v>9.9578842109757204E-2</v>
      </c>
      <c r="G9" s="22">
        <v>0.300284449287329</v>
      </c>
      <c r="H9" s="4">
        <v>1</v>
      </c>
      <c r="I9" s="3">
        <f>((I8+D9)*(1+$J$2*F9))/Table4[[#This Row],[Inflation Rate ]]</f>
        <v>102293.39099894885</v>
      </c>
      <c r="J9" s="3">
        <f>((J8+D9)*(1+$D$2*Table2[[#This Row],[Market Modifier Port.]]))/Table4[[#This Row],[Inflation Rate ]]</f>
        <v>127387.16121395543</v>
      </c>
      <c r="K9" s="3">
        <f>((K8+D9)*(1+$D$1*Table2[[#This Row],[Market Modifier Port.]]))/Table4[[#This Row],[Inflation Rate ]]</f>
        <v>132634.03625755425</v>
      </c>
    </row>
    <row r="10" spans="1:11" x14ac:dyDescent="0.2">
      <c r="A10">
        <v>6</v>
      </c>
      <c r="B10">
        <v>27</v>
      </c>
      <c r="C10" s="3">
        <f>C9*(1+'Problem Sheet (10%)'!$D$4)</f>
        <v>105093.88773317626</v>
      </c>
      <c r="D10" s="3">
        <f>(C10*'Problem Sheet (10%)'!$D$5)/Table4[[#This Row],[Inflation Rate ]]</f>
        <v>15764.083159976439</v>
      </c>
      <c r="E10" s="3">
        <f>((E9+Table2[[#This Row],[401k Cont.]])*(1+'Problem Sheet (10%)'!$F$5*Table2[[#This Row],[Market Modifier SPX]]))/Table4[[#This Row],[Inflation Rate ]]</f>
        <v>116894.37181575208</v>
      </c>
      <c r="F10" s="22">
        <v>0.10048734607812999</v>
      </c>
      <c r="G10" s="22">
        <v>0.188252249603304</v>
      </c>
      <c r="H10" s="4">
        <v>1</v>
      </c>
      <c r="I10" s="3">
        <f>((I9+D10)*(1+$J$2*F10))/Table4[[#This Row],[Inflation Rate ]]</f>
        <v>119082.7161186958</v>
      </c>
      <c r="J10" s="3">
        <f>((J9+D10)*(1+$D$2*Table2[[#This Row],[Market Modifier Port.]]))/Table4[[#This Row],[Inflation Rate ]]</f>
        <v>149678.90517822269</v>
      </c>
      <c r="K10" s="3">
        <f>((K9+D10)*(1+$D$1*Table2[[#This Row],[Market Modifier Port.]]))/Table4[[#This Row],[Inflation Rate ]]</f>
        <v>156054.98389790003</v>
      </c>
    </row>
    <row r="11" spans="1:11" x14ac:dyDescent="0.2">
      <c r="A11">
        <v>7</v>
      </c>
      <c r="B11">
        <v>28</v>
      </c>
      <c r="C11" s="3">
        <f>C10*(1+'Problem Sheet (10%)'!$D$4)</f>
        <v>108877.26769157061</v>
      </c>
      <c r="D11" s="3">
        <f>(C11*'Problem Sheet (10%)'!$D$5)/Table4[[#This Row],[Inflation Rate ]]</f>
        <v>16331.590153735591</v>
      </c>
      <c r="E11" s="3">
        <f>((E10+Table2[[#This Row],[401k Cont.]])*(1+'Problem Sheet (10%)'!$F$5*Table2[[#This Row],[Market Modifier SPX]]))/Table4[[#This Row],[Inflation Rate ]]</f>
        <v>135601.14831196578</v>
      </c>
      <c r="F11" s="22">
        <v>0.20629434073490499</v>
      </c>
      <c r="G11" s="22">
        <v>2.7413306149133499E-2</v>
      </c>
      <c r="H11" s="4">
        <v>1</v>
      </c>
      <c r="I11" s="3">
        <f>((I10+D11)*(1+$J$2*F11))/Table4[[#This Row],[Inflation Rate ]]</f>
        <v>137828.50697385392</v>
      </c>
      <c r="J11" s="3">
        <f>((J10+D11)*(1+$D$2*Table2[[#This Row],[Market Modifier Port.]]))/Table4[[#This Row],[Inflation Rate ]]</f>
        <v>167112.84465200009</v>
      </c>
      <c r="K11" s="3">
        <f>((K10+D11)*(1+$D$1*Table2[[#This Row],[Market Modifier Port.]]))/Table4[[#This Row],[Inflation Rate ]]</f>
        <v>173681.8050910997</v>
      </c>
    </row>
    <row r="12" spans="1:11" x14ac:dyDescent="0.2">
      <c r="A12">
        <v>8</v>
      </c>
      <c r="B12">
        <v>29</v>
      </c>
      <c r="C12" s="3">
        <f>C11*(1+'Problem Sheet (10%)'!$D$4)</f>
        <v>112796.84932846716</v>
      </c>
      <c r="D12" s="3">
        <f>(C12*'Problem Sheet (10%)'!$D$5)/Table4[[#This Row],[Inflation Rate ]]</f>
        <v>16919.527399270071</v>
      </c>
      <c r="E12" s="3">
        <f>((E11+Table2[[#This Row],[401k Cont.]])*(1+'Problem Sheet (10%)'!$F$5*Table2[[#This Row],[Market Modifier SPX]]))/Table4[[#This Row],[Inflation Rate ]]</f>
        <v>151351.01938489219</v>
      </c>
      <c r="F12" s="22">
        <v>-8.87376748769549E-2</v>
      </c>
      <c r="G12" s="22">
        <v>0.17752360786211399</v>
      </c>
      <c r="H12" s="4">
        <v>1</v>
      </c>
      <c r="I12" s="3">
        <f>((I11+D12)*(1+$J$2*F12))/Table4[[#This Row],[Inflation Rate ]]</f>
        <v>153561.29679443361</v>
      </c>
      <c r="J12" s="3">
        <f>((J11+D12)*(1+$D$2*Table2[[#This Row],[Market Modifier Port.]]))/Table4[[#This Row],[Inflation Rate ]]</f>
        <v>191945.94511461424</v>
      </c>
      <c r="K12" s="3">
        <f>((K11+D12)*(1+$D$1*Table2[[#This Row],[Market Modifier Port.]]))/Table4[[#This Row],[Inflation Rate ]]</f>
        <v>199875.27579483649</v>
      </c>
    </row>
    <row r="13" spans="1:11" x14ac:dyDescent="0.2">
      <c r="A13">
        <v>9</v>
      </c>
      <c r="B13">
        <v>30</v>
      </c>
      <c r="C13" s="3">
        <f>C12*(1+'Problem Sheet (10%)'!$D$4)</f>
        <v>116857.53590429197</v>
      </c>
      <c r="D13" s="3">
        <f>(C13*'Problem Sheet (10%)'!$D$5)/Table4[[#This Row],[Inflation Rate ]]</f>
        <v>17528.630385643795</v>
      </c>
      <c r="E13" s="3">
        <f>((E12+Table2[[#This Row],[401k Cont.]])*(1+'Problem Sheet (10%)'!$F$5*Table2[[#This Row],[Market Modifier SPX]]))/Table4[[#This Row],[Inflation Rate ]]</f>
        <v>164473.11272504486</v>
      </c>
      <c r="F13" s="22">
        <v>-0.30192466805016299</v>
      </c>
      <c r="G13" s="22">
        <v>0.27491637028836302</v>
      </c>
      <c r="H13" s="4">
        <v>1</v>
      </c>
      <c r="I13" s="3">
        <f>((I12+D13)*(1+$J$2*F13))/Table4[[#This Row],[Inflation Rate ]]</f>
        <v>166625.71788515191</v>
      </c>
      <c r="J13" s="3">
        <f>((J12+D13)*(1+$D$2*Table2[[#This Row],[Market Modifier Port.]]))/Table4[[#This Row],[Inflation Rate ]]</f>
        <v>223423.93275903657</v>
      </c>
      <c r="K13" s="3">
        <f>((K12+D13)*(1+$D$1*Table2[[#This Row],[Market Modifier Port.]]))/Table4[[#This Row],[Inflation Rate ]]</f>
        <v>233785.2804450129</v>
      </c>
    </row>
    <row r="14" spans="1:11" x14ac:dyDescent="0.2">
      <c r="A14">
        <v>10</v>
      </c>
      <c r="B14">
        <v>31</v>
      </c>
      <c r="C14" s="3">
        <f>C13*(1+'Problem Sheet (10%)'!$D$4)</f>
        <v>121064.40719684649</v>
      </c>
      <c r="D14" s="3">
        <f>(C14*'Problem Sheet (10%)'!$D$5)/Table4[[#This Row],[Inflation Rate ]]</f>
        <v>18159.661079526973</v>
      </c>
      <c r="E14" s="3">
        <f>((E13+Table2[[#This Row],[401k Cont.]])*(1+'Problem Sheet (10%)'!$F$5*Table2[[#This Row],[Market Modifier SPX]]))/Table4[[#This Row],[Inflation Rate ]]</f>
        <v>178115.51125588574</v>
      </c>
      <c r="F14" s="22">
        <v>-0.28620361132818101</v>
      </c>
      <c r="G14" s="22">
        <v>8.3077366518300902E-2</v>
      </c>
      <c r="H14" s="4">
        <v>1</v>
      </c>
      <c r="I14" s="3">
        <f>((I13+D14)*(1+$J$2*F14))/Table4[[#This Row],[Inflation Rate ]]</f>
        <v>180214.87360272717</v>
      </c>
      <c r="J14" s="3">
        <f>((J13+D14)*(1+$D$2*Table2[[#This Row],[Market Modifier Port.]]))/Table4[[#This Row],[Inflation Rate ]]</f>
        <v>246445.11785803727</v>
      </c>
      <c r="K14" s="3">
        <f>((K13+D14)*(1+$D$1*Table2[[#This Row],[Market Modifier Port.]]))/Table4[[#This Row],[Inflation Rate ]]</f>
        <v>257681.75530796815</v>
      </c>
    </row>
    <row r="15" spans="1:11" x14ac:dyDescent="0.2">
      <c r="A15">
        <v>11</v>
      </c>
      <c r="B15">
        <v>32</v>
      </c>
      <c r="C15" s="3">
        <f>C14*(1+'Problem Sheet (10%)'!$D$4)</f>
        <v>125422.72585593296</v>
      </c>
      <c r="D15" s="3">
        <f>(C15*'Problem Sheet (10%)'!$D$5)/Table4[[#This Row],[Inflation Rate ]]</f>
        <v>18813.408878389942</v>
      </c>
      <c r="E15" s="3">
        <f>((E14+Table2[[#This Row],[401k Cont.]])*(1+'Problem Sheet (10%)'!$F$5*Table2[[#This Row],[Market Modifier SPX]]))/Table4[[#This Row],[Inflation Rate ]]</f>
        <v>198117.64329933119</v>
      </c>
      <c r="F15" s="22">
        <v>6.9847315338233101E-2</v>
      </c>
      <c r="G15" s="22">
        <v>0.21491374439038399</v>
      </c>
      <c r="H15" s="4">
        <v>1</v>
      </c>
      <c r="I15" s="3">
        <f>((I14+D15)*(1+$J$2*F15))/Table4[[#This Row],[Inflation Rate ]]</f>
        <v>200229.67803909405</v>
      </c>
      <c r="J15" s="3">
        <f>((J14+D15)*(1+$D$2*Table2[[#This Row],[Market Modifier Port.]]))/Table4[[#This Row],[Inflation Rate ]]</f>
        <v>279067.32296470687</v>
      </c>
      <c r="K15" s="3">
        <f>((K14+D15)*(1+$D$1*Table2[[#This Row],[Market Modifier Port.]]))/Table4[[#This Row],[Inflation Rate ]]</f>
        <v>292781.9025347706</v>
      </c>
    </row>
    <row r="16" spans="1:11" x14ac:dyDescent="0.2">
      <c r="A16">
        <v>12</v>
      </c>
      <c r="B16">
        <v>33</v>
      </c>
      <c r="C16" s="3">
        <f>C15*(1+'Problem Sheet (10%)'!$D$4)</f>
        <v>129937.94398674656</v>
      </c>
      <c r="D16" s="3">
        <f>(C16*'Problem Sheet (10%)'!$D$5)/Table4[[#This Row],[Inflation Rate ]]</f>
        <v>19490.691598011981</v>
      </c>
      <c r="E16" s="3">
        <f>((E15+Table2[[#This Row],[401k Cont.]])*(1+'Problem Sheet (10%)'!$F$5*Table2[[#This Row],[Market Modifier SPX]]))/Table4[[#This Row],[Inflation Rate ]]</f>
        <v>214977.92156091845</v>
      </c>
      <c r="F16" s="22">
        <v>-0.139870769296811</v>
      </c>
      <c r="G16" s="22">
        <v>8.1694645976282496E-2</v>
      </c>
      <c r="H16" s="4">
        <v>1</v>
      </c>
      <c r="I16" s="3">
        <f>((I15+D16)*(1+$J$2*F16))/Table4[[#This Row],[Inflation Rate ]]</f>
        <v>217064.42637624577</v>
      </c>
      <c r="J16" s="3">
        <f>((J15+D16)*(1+$D$2*Table2[[#This Row],[Market Modifier Port.]]))/Table4[[#This Row],[Inflation Rate ]]</f>
        <v>304466.07060098159</v>
      </c>
      <c r="K16" s="3">
        <f>((K15+D16)*(1+$D$1*Table2[[#This Row],[Market Modifier Port.]]))/Table4[[#This Row],[Inflation Rate ]]</f>
        <v>319264.72993529425</v>
      </c>
    </row>
    <row r="17" spans="1:11" x14ac:dyDescent="0.2">
      <c r="A17">
        <v>13</v>
      </c>
      <c r="B17">
        <v>34</v>
      </c>
      <c r="C17" s="3">
        <f>C16*(1+'Problem Sheet (10%)'!$D$4)</f>
        <v>134615.70997026944</v>
      </c>
      <c r="D17" s="3">
        <f>(C17*'Problem Sheet (10%)'!$D$5)/Table4[[#This Row],[Inflation Rate ]]</f>
        <v>20192.356495540414</v>
      </c>
      <c r="E17" s="3">
        <f>((E16+Table2[[#This Row],[401k Cont.]])*(1+'Problem Sheet (10%)'!$F$5*Table2[[#This Row],[Market Modifier SPX]]))/Table4[[#This Row],[Inflation Rate ]]</f>
        <v>235136.59328929835</v>
      </c>
      <c r="F17" s="22">
        <v>-1.65740867877739E-3</v>
      </c>
      <c r="G17" s="22">
        <v>0.25232473218998502</v>
      </c>
      <c r="H17" s="4">
        <v>1</v>
      </c>
      <c r="I17" s="3">
        <f>((I16+D17)*(1+$J$2*F17))/Table4[[#This Row],[Inflation Rate ]]</f>
        <v>237222.79924275647</v>
      </c>
      <c r="J17" s="3">
        <f>((J16+D17)*(1+$D$2*Table2[[#This Row],[Market Modifier Port.]]))/Table4[[#This Row],[Inflation Rate ]]</f>
        <v>344501.49315279088</v>
      </c>
      <c r="K17" s="3">
        <f>((K16+D17)*(1+$D$1*Table2[[#This Row],[Market Modifier Port.]]))/Table4[[#This Row],[Inflation Rate ]]</f>
        <v>362933.24794699042</v>
      </c>
    </row>
    <row r="18" spans="1:11" x14ac:dyDescent="0.2">
      <c r="A18">
        <v>14</v>
      </c>
      <c r="B18">
        <v>35</v>
      </c>
      <c r="C18" s="3">
        <f>C17*(1+'Problem Sheet (10%)'!$D$4)</f>
        <v>139461.87552919914</v>
      </c>
      <c r="D18" s="3">
        <f>(C18*'Problem Sheet (10%)'!$D$5)/Table4[[#This Row],[Inflation Rate ]]</f>
        <v>20919.281329379872</v>
      </c>
      <c r="E18" s="3">
        <f>((E17+Table2[[#This Row],[401k Cont.]])*(1+'Problem Sheet (10%)'!$F$5*Table2[[#This Row],[Market Modifier SPX]]))/Table4[[#This Row],[Inflation Rate ]]</f>
        <v>254005.67022265648</v>
      </c>
      <c r="F18" s="22">
        <v>-9.2649036613345406E-2</v>
      </c>
      <c r="G18" s="22">
        <v>0.28174422426063001</v>
      </c>
      <c r="H18" s="4">
        <v>1</v>
      </c>
      <c r="I18" s="3">
        <f>((I17+D18)*(1+$J$2*F18))/Table4[[#This Row],[Inflation Rate ]]</f>
        <v>256075.17221014173</v>
      </c>
      <c r="J18" s="3">
        <f>((J17+D18)*(1+$D$2*Table2[[#This Row],[Market Modifier Port.]]))/Table4[[#This Row],[Inflation Rate ]]</f>
        <v>390359.28622058837</v>
      </c>
      <c r="K18" s="3">
        <f>((K17+D18)*(1+$D$1*Table2[[#This Row],[Market Modifier Port.]]))/Table4[[#This Row],[Inflation Rate ]]</f>
        <v>413494.14118710597</v>
      </c>
    </row>
    <row r="19" spans="1:11" x14ac:dyDescent="0.2">
      <c r="A19">
        <v>15</v>
      </c>
      <c r="B19">
        <v>36</v>
      </c>
      <c r="C19" s="3">
        <f>C18*(1+'Problem Sheet (10%)'!$D$4)</f>
        <v>144482.50304825031</v>
      </c>
      <c r="D19" s="3">
        <f>(C19*'Problem Sheet (10%)'!$D$5)/Table4[[#This Row],[Inflation Rate ]]</f>
        <v>21672.375457237544</v>
      </c>
      <c r="E19" s="3">
        <f>((E18+Table2[[#This Row],[401k Cont.]])*(1+'Problem Sheet (10%)'!$F$5*Table2[[#This Row],[Market Modifier SPX]]))/Table4[[#This Row],[Inflation Rate ]]</f>
        <v>275437.51826795394</v>
      </c>
      <c r="F19" s="22">
        <v>-1.0095803487820699E-2</v>
      </c>
      <c r="G19" s="22">
        <v>0.20758958335630201</v>
      </c>
      <c r="H19" s="4">
        <v>1</v>
      </c>
      <c r="I19" s="3">
        <f>((I18+D19)*(1+$J$2*F19))/Table4[[#This Row],[Inflation Rate ]]</f>
        <v>277505.21462758863</v>
      </c>
      <c r="J19" s="3">
        <f>((J18+D19)*(1+$D$2*Table2[[#This Row],[Market Modifier Port.]]))/Table4[[#This Row],[Inflation Rate ]]</f>
        <v>432750.16712454375</v>
      </c>
      <c r="K19" s="3">
        <f>((K18+D19)*(1+$D$1*Table2[[#This Row],[Market Modifier Port.]]))/Table4[[#This Row],[Inflation Rate ]]</f>
        <v>459926.10485572956</v>
      </c>
    </row>
    <row r="20" spans="1:11" x14ac:dyDescent="0.2">
      <c r="A20">
        <v>16</v>
      </c>
      <c r="B20">
        <v>37</v>
      </c>
      <c r="C20" s="3">
        <f>C19*(1+'Problem Sheet (10%)'!$D$4)</f>
        <v>149683.87315798731</v>
      </c>
      <c r="D20" s="3">
        <f>(C20*'Problem Sheet (10%)'!$D$5)/Table4[[#This Row],[Inflation Rate ]]</f>
        <v>22452.580973698095</v>
      </c>
      <c r="E20" s="3">
        <f>((E19+Table2[[#This Row],[401k Cont.]])*(1+'Problem Sheet (10%)'!$F$5*Table2[[#This Row],[Market Modifier SPX]]))/Table4[[#This Row],[Inflation Rate ]]</f>
        <v>293507.01333659748</v>
      </c>
      <c r="F20" s="22">
        <v>-0.17025599183440901</v>
      </c>
      <c r="G20" s="22">
        <v>0.44580868716765898</v>
      </c>
      <c r="H20" s="4">
        <v>1</v>
      </c>
      <c r="I20" s="3">
        <f>((I19+D20)*(1+$J$2*F20))/Table4[[#This Row],[Inflation Rate ]]</f>
        <v>295544.28609104047</v>
      </c>
      <c r="J20" s="3">
        <f>((J19+D20)*(1+$D$2*Table2[[#This Row],[Market Modifier Port.]]))/Table4[[#This Row],[Inflation Rate ]]</f>
        <v>504358.65116946801</v>
      </c>
      <c r="K20" s="3">
        <f>((K19+D20)*(1+$D$1*Table2[[#This Row],[Market Modifier Port.]]))/Table4[[#This Row],[Inflation Rate ]]</f>
        <v>541319.89288619033</v>
      </c>
    </row>
    <row r="21" spans="1:11" x14ac:dyDescent="0.2">
      <c r="A21">
        <v>17</v>
      </c>
      <c r="B21">
        <v>38</v>
      </c>
      <c r="C21" s="3">
        <f>C20*(1+'Problem Sheet (10%)'!$D$4)</f>
        <v>155072.49259167485</v>
      </c>
      <c r="D21" s="3">
        <f>(C21*'Problem Sheet (10%)'!$D$5)/Table4[[#This Row],[Inflation Rate ]]</f>
        <v>23260.873888751226</v>
      </c>
      <c r="E21" s="3">
        <f>((E20+Table2[[#This Row],[401k Cont.]])*(1+'Problem Sheet (10%)'!$F$5*Table2[[#This Row],[Market Modifier SPX]]))/Table4[[#This Row],[Inflation Rate ]]</f>
        <v>314522.42015093536</v>
      </c>
      <c r="F21" s="22">
        <v>-8.2024583710690005E-2</v>
      </c>
      <c r="G21" s="22">
        <v>0.122476563449344</v>
      </c>
      <c r="H21" s="4">
        <v>1</v>
      </c>
      <c r="I21" s="3">
        <f>((I20+D21)*(1+$J$2*F21))/Table4[[#This Row],[Inflation Rate ]]</f>
        <v>316545.25132504082</v>
      </c>
      <c r="J21" s="3">
        <f>((J20+D21)*(1+$D$2*Table2[[#This Row],[Market Modifier Port.]]))/Table4[[#This Row],[Inflation Rate ]]</f>
        <v>543272.47252142127</v>
      </c>
      <c r="K21" s="3">
        <f>((K20+D21)*(1+$D$1*Table2[[#This Row],[Market Modifier Port.]]))/Table4[[#This Row],[Inflation Rate ]]</f>
        <v>583533.04658978479</v>
      </c>
    </row>
    <row r="22" spans="1:11" x14ac:dyDescent="0.2">
      <c r="A22">
        <v>18</v>
      </c>
      <c r="B22">
        <v>39</v>
      </c>
      <c r="C22" s="3">
        <f>C21*(1+'Problem Sheet (10%)'!$D$4)</f>
        <v>160655.10232497516</v>
      </c>
      <c r="D22" s="3">
        <f>(C22*'Problem Sheet (10%)'!$D$5)/Table4[[#This Row],[Inflation Rate ]]</f>
        <v>24098.265348746274</v>
      </c>
      <c r="E22" s="3">
        <f>((E21+Table2[[#This Row],[401k Cont.]])*(1+'Problem Sheet (10%)'!$F$5*Table2[[#This Row],[Market Modifier SPX]]))/Table4[[#This Row],[Inflation Rate ]]</f>
        <v>347206.23444142437</v>
      </c>
      <c r="F22" s="22">
        <v>0.29338173681547802</v>
      </c>
      <c r="G22" s="22">
        <v>0.104350705558775</v>
      </c>
      <c r="H22" s="4">
        <v>1</v>
      </c>
      <c r="I22" s="3">
        <f>((I21+D22)*(1+$J$2*F22))/Table4[[#This Row],[Inflation Rate ]]</f>
        <v>349280.35343340354</v>
      </c>
      <c r="J22" s="3">
        <f>((J21+D22)*(1+$D$2*Table2[[#This Row],[Market Modifier Port.]]))/Table4[[#This Row],[Inflation Rate ]]</f>
        <v>581711.90840200323</v>
      </c>
      <c r="K22" s="3">
        <f>((K21+D22)*(1+$D$1*Table2[[#This Row],[Market Modifier Port.]]))/Table4[[#This Row],[Inflation Rate ]]</f>
        <v>625010.03744993126</v>
      </c>
    </row>
    <row r="23" spans="1:11" x14ac:dyDescent="0.2">
      <c r="A23">
        <v>19</v>
      </c>
      <c r="B23">
        <v>40</v>
      </c>
      <c r="C23" s="3">
        <f>C22*(1+'Problem Sheet (10%)'!$D$4)</f>
        <v>166438.68600867427</v>
      </c>
      <c r="D23" s="3">
        <f>(C23*'Problem Sheet (10%)'!$D$5)/Table4[[#This Row],[Inflation Rate ]]</f>
        <v>24965.80290130114</v>
      </c>
      <c r="E23" s="3">
        <f>((E22+Table2[[#This Row],[401k Cont.]])*(1+'Problem Sheet (10%)'!$F$5*Table2[[#This Row],[Market Modifier SPX]]))/Table4[[#This Row],[Inflation Rate ]]</f>
        <v>378647.52899636159</v>
      </c>
      <c r="F23" s="22">
        <v>0.20132953925071301</v>
      </c>
      <c r="G23" s="22">
        <v>2.22588751244693E-2</v>
      </c>
      <c r="H23" s="4">
        <v>1</v>
      </c>
      <c r="I23" s="3">
        <f>((I22+D23)*(1+$J$2*F23))/Table4[[#This Row],[Inflation Rate ]]</f>
        <v>380757.73597688793</v>
      </c>
      <c r="J23" s="3">
        <f>((J22+D23)*(1+$D$2*Table2[[#This Row],[Market Modifier Port.]]))/Table4[[#This Row],[Inflation Rate ]]</f>
        <v>609948.73378952115</v>
      </c>
      <c r="K23" s="3">
        <f>((K22+D23)*(1+$D$1*Table2[[#This Row],[Market Modifier Port.]]))/Table4[[#This Row],[Inflation Rate ]]</f>
        <v>653941.20212532859</v>
      </c>
    </row>
    <row r="24" spans="1:11" x14ac:dyDescent="0.2">
      <c r="A24">
        <v>20</v>
      </c>
      <c r="B24">
        <v>41</v>
      </c>
      <c r="C24" s="3">
        <f>C23*(1+'Problem Sheet (10%)'!$D$4)</f>
        <v>172430.47870498654</v>
      </c>
      <c r="D24" s="3">
        <f>(C24*'Problem Sheet (10%)'!$D$5)/Table4[[#This Row],[Inflation Rate ]]</f>
        <v>25864.571805747979</v>
      </c>
      <c r="E24" s="3">
        <f>((E23+Table2[[#This Row],[401k Cont.]])*(1+'Problem Sheet (10%)'!$F$5*Table2[[#This Row],[Market Modifier SPX]]))/Table4[[#This Row],[Inflation Rate ]]</f>
        <v>403490.33644677157</v>
      </c>
      <c r="F24" s="22">
        <v>-2.9227907334764502E-2</v>
      </c>
      <c r="G24" s="22">
        <v>0.26187347065212402</v>
      </c>
      <c r="H24" s="4">
        <v>1</v>
      </c>
      <c r="I24" s="3">
        <f>((I23+D24)*(1+$J$2*F24))/Table4[[#This Row],[Inflation Rate ]]</f>
        <v>405595.21321771748</v>
      </c>
      <c r="J24" s="3">
        <f>((J23+D24)*(1+$D$2*Table2[[#This Row],[Market Modifier Port.]]))/Table4[[#This Row],[Inflation Rate ]]</f>
        <v>676144.71444988961</v>
      </c>
      <c r="K24" s="3">
        <f>((K23+D24)*(1+$D$1*Table2[[#This Row],[Market Modifier Port.]]))/Table4[[#This Row],[Inflation Rate ]]</f>
        <v>728598.91102727177</v>
      </c>
    </row>
    <row r="25" spans="1:11" x14ac:dyDescent="0.2">
      <c r="A25" s="36">
        <v>21</v>
      </c>
      <c r="B25" s="36">
        <v>42</v>
      </c>
      <c r="C25" s="37">
        <f>C24*(1+'Problem Sheet (10%)'!$D$4)</f>
        <v>178637.97593836606</v>
      </c>
      <c r="D25" s="3">
        <f>(C25*'Problem Sheet (10%)'!$D$5)/Table4[[#This Row],[Inflation Rate ]]</f>
        <v>26795.696390754907</v>
      </c>
      <c r="E25" s="3">
        <f>((E24+Table2[[#This Row],[401k Cont.]])*(1+'Problem Sheet (10%)'!$F$5*Table2[[#This Row],[Market Modifier SPX]]))/Table4[[#This Row],[Inflation Rate ]]</f>
        <v>440726.72856543947</v>
      </c>
      <c r="F25" s="22">
        <v>0.28076998699931099</v>
      </c>
      <c r="G25" s="22">
        <v>0.25904092013221802</v>
      </c>
      <c r="H25" s="4">
        <v>1</v>
      </c>
      <c r="I25" s="3">
        <f>((I24+D25)*(1+$J$2*F25))/Table4[[#This Row],[Inflation Rate ]]</f>
        <v>442882.67921802006</v>
      </c>
      <c r="J25" s="3">
        <f>((J24+D25)*(1+$D$2*Table2[[#This Row],[Market Modifier Port.]]))/Table4[[#This Row],[Inflation Rate ]]</f>
        <v>747047.57762293739</v>
      </c>
      <c r="K25" s="3">
        <f>((K24+D25)*(1+$D$1*Table2[[#This Row],[Market Modifier Port.]]))/Table4[[#This Row],[Inflation Rate ]]</f>
        <v>809026.68770085473</v>
      </c>
    </row>
    <row r="26" spans="1:11" x14ac:dyDescent="0.2">
      <c r="A26" s="36">
        <v>22</v>
      </c>
      <c r="B26" s="36">
        <v>43</v>
      </c>
      <c r="C26" s="37">
        <f>C25*(1+'Problem Sheet (10%)'!$D$4)</f>
        <v>185068.94307214723</v>
      </c>
      <c r="D26" s="3">
        <f>(C26*'Problem Sheet (10%)'!$D$5)/Table4[[#This Row],[Inflation Rate ]]</f>
        <v>27760.341460822085</v>
      </c>
      <c r="E26" s="3">
        <f>((E25+Table2[[#This Row],[401k Cont.]])*(1+'Problem Sheet (10%)'!$F$5*Table2[[#This Row],[Market Modifier SPX]]))/Table4[[#This Row],[Inflation Rate ]]</f>
        <v>474667.57231643971</v>
      </c>
      <c r="F26" s="22">
        <v>0.152652757641763</v>
      </c>
      <c r="G26" s="22">
        <v>0.20654403382341199</v>
      </c>
      <c r="H26" s="4">
        <v>1</v>
      </c>
      <c r="I26" s="3">
        <f>((I25+D26)*(1+$J$2*F26))/Table4[[#This Row],[Inflation Rate ]]</f>
        <v>476851.9652864252</v>
      </c>
      <c r="J26" s="3">
        <f>((J25+D26)*(1+$D$2*Table2[[#This Row],[Market Modifier Port.]]))/Table4[[#This Row],[Inflation Rate ]]</f>
        <v>813571.95455788902</v>
      </c>
      <c r="K26" s="3">
        <f>((K25+D26)*(1+$D$1*Table2[[#This Row],[Market Modifier Port.]]))/Table4[[#This Row],[Inflation Rate ]]</f>
        <v>884157.74883502838</v>
      </c>
    </row>
    <row r="27" spans="1:11" x14ac:dyDescent="0.2">
      <c r="A27" s="36">
        <v>23</v>
      </c>
      <c r="B27" s="36">
        <v>44</v>
      </c>
      <c r="C27" s="37">
        <f>C26*(1+'Problem Sheet (10%)'!$D$4)</f>
        <v>191731.42502274454</v>
      </c>
      <c r="D27" s="3">
        <f>(C27*'Problem Sheet (10%)'!$D$5)/Table4[[#This Row],[Inflation Rate ]]</f>
        <v>28759.713753411681</v>
      </c>
      <c r="E27" s="3">
        <f>((E26+Table2[[#This Row],[401k Cont.]])*(1+'Problem Sheet (10%)'!$F$5*Table2[[#This Row],[Market Modifier SPX]]))/Table4[[#This Row],[Inflation Rate ]]</f>
        <v>501174.57219141733</v>
      </c>
      <c r="F27" s="22">
        <v>-5.1778298555113997E-2</v>
      </c>
      <c r="G27" s="22">
        <v>0.16001731017836501</v>
      </c>
      <c r="H27" s="4">
        <v>1</v>
      </c>
      <c r="I27" s="3">
        <f>((I26+D27)*(1+$J$2*F27))/Table4[[#This Row],[Inflation Rate ]]</f>
        <v>503349.19053754827</v>
      </c>
      <c r="J27" s="3">
        <f>((J26+D27)*(1+$D$2*Table2[[#This Row],[Market Modifier Port.]]))/Table4[[#This Row],[Inflation Rate ]]</f>
        <v>874980.85532018414</v>
      </c>
      <c r="K27" s="3">
        <f>((K26+D27)*(1+$D$1*Table2[[#This Row],[Market Modifier Port.]]))/Table4[[#This Row],[Inflation Rate ]]</f>
        <v>952956.24562571873</v>
      </c>
    </row>
    <row r="28" spans="1:11" x14ac:dyDescent="0.2">
      <c r="A28" s="36">
        <v>24</v>
      </c>
      <c r="B28" s="36">
        <v>45</v>
      </c>
      <c r="C28" s="37">
        <f>C27*(1+'Problem Sheet (10%)'!$D$4)</f>
        <v>198633.75632356334</v>
      </c>
      <c r="D28" s="3">
        <f>(C28*'Problem Sheet (10%)'!$D$5)/Table4[[#This Row],[Inflation Rate ]]</f>
        <v>29795.0634485345</v>
      </c>
      <c r="E28" s="3">
        <f>((E27+Table2[[#This Row],[401k Cont.]])*(1+'Problem Sheet (10%)'!$F$5*Table2[[#This Row],[Market Modifier SPX]]))/Table4[[#This Row],[Inflation Rate ]]</f>
        <v>535599.84224950674</v>
      </c>
      <c r="F28" s="22">
        <v>0.100904184356031</v>
      </c>
      <c r="G28" s="22">
        <v>0.35745802513543501</v>
      </c>
      <c r="H28" s="4">
        <v>1</v>
      </c>
      <c r="I28" s="3">
        <f>((I27+D28)*(1+$J$2*F28))/Table4[[#This Row],[Inflation Rate ]]</f>
        <v>537793.42388762976</v>
      </c>
      <c r="J28" s="3">
        <f>((J27+D28)*(1+$D$2*Table2[[#This Row],[Market Modifier Port.]]))/Table4[[#This Row],[Inflation Rate ]]</f>
        <v>983116.78360429523</v>
      </c>
      <c r="K28" s="3">
        <f>((K27+D28)*(1+$D$1*Table2[[#This Row],[Market Modifier Port.]]))/Table4[[#This Row],[Inflation Rate ]]</f>
        <v>1079034.6322067727</v>
      </c>
    </row>
    <row r="29" spans="1:11" x14ac:dyDescent="0.2">
      <c r="A29" s="36">
        <v>25</v>
      </c>
      <c r="B29" s="36">
        <v>46</v>
      </c>
      <c r="C29" s="37">
        <f>C28*(1+'Problem Sheet (10%)'!$D$4)</f>
        <v>205784.57155121161</v>
      </c>
      <c r="D29" s="3">
        <f>(C29*'Problem Sheet (10%)'!$D$5)/Table4[[#This Row],[Inflation Rate ]]</f>
        <v>30867.685732681741</v>
      </c>
      <c r="E29" s="3">
        <f>((E28+Table2[[#This Row],[401k Cont.]])*(1+'Problem Sheet (10%)'!$F$5*Table2[[#This Row],[Market Modifier SPX]]))/Table4[[#This Row],[Inflation Rate ]]</f>
        <v>577313.13982803281</v>
      </c>
      <c r="F29" s="22">
        <v>0.221542743435269</v>
      </c>
      <c r="G29" s="22">
        <v>4.4106649404140601E-2</v>
      </c>
      <c r="H29" s="4">
        <v>1</v>
      </c>
      <c r="I29" s="3">
        <f>((I28+D29)*(1+$J$2*F29))/Table4[[#This Row],[Inflation Rate ]]</f>
        <v>579548.7198752861</v>
      </c>
      <c r="J29" s="3">
        <f>((J28+D29)*(1+$D$2*Table2[[#This Row],[Market Modifier Port.]]))/Table4[[#This Row],[Inflation Rate ]]</f>
        <v>1024817.6914509523</v>
      </c>
      <c r="K29" s="3">
        <f>((K28+D29)*(1+$D$1*Table2[[#This Row],[Market Modifier Port.]]))/Table4[[#This Row],[Inflation Rate ]]</f>
        <v>1123319.8059034613</v>
      </c>
    </row>
    <row r="30" spans="1:11" x14ac:dyDescent="0.2">
      <c r="A30" s="36">
        <v>26</v>
      </c>
      <c r="B30" s="36">
        <v>47</v>
      </c>
      <c r="C30" s="37">
        <f>C29*(1+'Problem Sheet (10%)'!$D$4)</f>
        <v>213192.81612705524</v>
      </c>
      <c r="D30" s="3">
        <f>(C30*'Problem Sheet (10%)'!$D$5)/Table4[[#This Row],[Inflation Rate ]]</f>
        <v>31978.922419058283</v>
      </c>
      <c r="E30" s="3">
        <f>((E29+Table2[[#This Row],[401k Cont.]])*(1+'Problem Sheet (10%)'!$F$5*Table2[[#This Row],[Market Modifier SPX]]))/Table4[[#This Row],[Inflation Rate ]]</f>
        <v>603953.41735103121</v>
      </c>
      <c r="F30" s="22">
        <v>-0.10138740459077999</v>
      </c>
      <c r="G30" s="22">
        <v>0.19721307995374199</v>
      </c>
      <c r="H30" s="4">
        <v>1</v>
      </c>
      <c r="I30" s="3">
        <f>((I29+D30)*(1+$J$2*F30))/Table4[[#This Row],[Inflation Rate ]]</f>
        <v>606169.40914373705</v>
      </c>
      <c r="J30" s="3">
        <f>((J29+D30)*(1+$D$2*Table2[[#This Row],[Market Modifier Port.]]))/Table4[[#This Row],[Inflation Rate ]]</f>
        <v>1107280.1079317348</v>
      </c>
      <c r="K30" s="3">
        <f>((K29+D30)*(1+$D$1*Table2[[#This Row],[Market Modifier Port.]]))/Table4[[#This Row],[Inflation Rate ]]</f>
        <v>1217745.8462432111</v>
      </c>
    </row>
    <row r="31" spans="1:11" x14ac:dyDescent="0.2">
      <c r="A31" s="36">
        <v>27</v>
      </c>
      <c r="B31" s="36">
        <v>48</v>
      </c>
      <c r="C31" s="37">
        <f>C30*(1+'Problem Sheet (10%)'!$D$4)</f>
        <v>220867.75750762923</v>
      </c>
      <c r="D31" s="3">
        <f>(C31*'Problem Sheet (10%)'!$D$5)/Table4[[#This Row],[Inflation Rate ]]</f>
        <v>33130.163626144385</v>
      </c>
      <c r="E31" s="3">
        <f>((E30+Table2[[#This Row],[401k Cont.]])*(1+'Problem Sheet (10%)'!$F$5*Table2[[#This Row],[Market Modifier SPX]]))/Table4[[#This Row],[Inflation Rate ]]</f>
        <v>623234.46531047556</v>
      </c>
      <c r="F31" s="22">
        <v>-0.251538300045893</v>
      </c>
      <c r="G31" s="22">
        <v>0.30796403209342899</v>
      </c>
      <c r="H31" s="4">
        <v>1</v>
      </c>
      <c r="I31" s="3">
        <f>((I30+D31)*(1+$J$2*F31))/Table4[[#This Row],[Inflation Rate ]]</f>
        <v>625402.28520302579</v>
      </c>
      <c r="J31" s="3">
        <f>((J30+D31)*(1+$D$2*Table2[[#This Row],[Market Modifier Port.]]))/Table4[[#This Row],[Inflation Rate ]]</f>
        <v>1225481.6351910473</v>
      </c>
      <c r="K31" s="3">
        <f>((K30+D31)*(1+$D$1*Table2[[#This Row],[Market Modifier Port.]]))/Table4[[#This Row],[Inflation Rate ]]</f>
        <v>1356459.6544282308</v>
      </c>
    </row>
    <row r="32" spans="1:11" x14ac:dyDescent="0.2">
      <c r="A32" s="36">
        <v>28</v>
      </c>
      <c r="B32" s="36">
        <v>49</v>
      </c>
      <c r="C32" s="37">
        <f>C31*(1+'Problem Sheet (10%)'!$D$4)</f>
        <v>228818.9967779039</v>
      </c>
      <c r="D32" s="3">
        <f>(C32*'Problem Sheet (10%)'!$D$5)/Table4[[#This Row],[Inflation Rate ]]</f>
        <v>34322.849516685586</v>
      </c>
      <c r="E32" s="3">
        <f>((E31+Table2[[#This Row],[401k Cont.]])*(1+'Problem Sheet (10%)'!$F$5*Table2[[#This Row],[Market Modifier SPX]]))/Table4[[#This Row],[Inflation Rate ]]</f>
        <v>657821.5565455805</v>
      </c>
      <c r="F32" s="22">
        <v>4.6499283743926499E-3</v>
      </c>
      <c r="G32" s="22">
        <v>0.34347556879068802</v>
      </c>
      <c r="H32" s="4">
        <v>1</v>
      </c>
      <c r="I32" s="3">
        <f>((I31+D32)*(1+$J$2*F32))/Table4[[#This Row],[Inflation Rate ]]</f>
        <v>659990.24758417497</v>
      </c>
      <c r="J32" s="3">
        <f>((J31+D32)*(1+$D$2*Table2[[#This Row],[Market Modifier Port.]]))/Table4[[#This Row],[Inflation Rate ]]</f>
        <v>1364618.9633181775</v>
      </c>
      <c r="K32" s="3">
        <f>((K31+D32)*(1+$D$1*Table2[[#This Row],[Market Modifier Port.]]))/Table4[[#This Row],[Inflation Rate ]]</f>
        <v>1521711.9886041912</v>
      </c>
    </row>
    <row r="33" spans="1:11" x14ac:dyDescent="0.2">
      <c r="A33" s="36">
        <v>29</v>
      </c>
      <c r="B33" s="36">
        <v>50</v>
      </c>
      <c r="C33" s="37">
        <f>C32*(1+'Problem Sheet (10%)'!$D$4)</f>
        <v>237056.48066190846</v>
      </c>
      <c r="D33" s="3">
        <f>(C33*'Problem Sheet (10%)'!$D$5)/Table4[[#This Row],[Inflation Rate ]]</f>
        <v>35558.472099286264</v>
      </c>
      <c r="E33" s="3">
        <f>((E32+Table2[[#This Row],[401k Cont.]])*(1+'Problem Sheet (10%)'!$F$5*Table2[[#This Row],[Market Modifier SPX]]))/Table4[[#This Row],[Inflation Rate ]]</f>
        <v>676848.34095813835</v>
      </c>
      <c r="F33" s="22">
        <v>-0.27588262848339501</v>
      </c>
      <c r="G33" s="22">
        <v>0.20564306934986501</v>
      </c>
      <c r="H33" s="4">
        <v>1</v>
      </c>
      <c r="I33" s="3">
        <f>((I32+D33)*(1+$J$2*F33))/Table4[[#This Row],[Inflation Rate ]]</f>
        <v>678965.32568640099</v>
      </c>
      <c r="J33" s="3">
        <f>((J32+D33)*(1+$D$2*Table2[[#This Row],[Market Modifier Port.]]))/Table4[[#This Row],[Inflation Rate ]]</f>
        <v>1469923.4552166017</v>
      </c>
      <c r="K33" s="3">
        <f>((K32+D33)*(1+$D$1*Table2[[#This Row],[Market Modifier Port.]]))/Table4[[#This Row],[Inflation Rate ]]</f>
        <v>1645043.373626211</v>
      </c>
    </row>
    <row r="34" spans="1:11" x14ac:dyDescent="0.2">
      <c r="A34" s="36">
        <v>30</v>
      </c>
      <c r="B34" s="36">
        <v>51</v>
      </c>
      <c r="C34" s="37">
        <f>C33*(1+'Problem Sheet (10%)'!$D$4)</f>
        <v>245590.51396573716</v>
      </c>
      <c r="D34" s="3">
        <f>(C34*'Problem Sheet (10%)'!$D$5)/Table4[[#This Row],[Inflation Rate ]]</f>
        <v>36838.577094860571</v>
      </c>
      <c r="E34" s="3">
        <f>((E33+Table2[[#This Row],[401k Cont.]])*(1+'Problem Sheet (10%)'!$F$5*Table2[[#This Row],[Market Modifier SPX]]))/Table4[[#This Row],[Inflation Rate ]]</f>
        <v>721685.88882248767</v>
      </c>
      <c r="F34" s="22">
        <v>0.129689514710534</v>
      </c>
      <c r="G34" s="22">
        <v>0.34839390301359502</v>
      </c>
      <c r="H34" s="4">
        <v>1</v>
      </c>
      <c r="I34" s="3">
        <f>((I33+D34)*(1+$J$2*F34))/Table4[[#This Row],[Inflation Rate ]]</f>
        <v>723826.60062004707</v>
      </c>
      <c r="J34" s="3">
        <f>((J33+D34)*(1+$D$2*Table2[[#This Row],[Market Modifier Port.]]))/Table4[[#This Row],[Inflation Rate ]]</f>
        <v>1633918.2178162935</v>
      </c>
      <c r="K34" s="3">
        <f>((K33+D34)*(1+$D$1*Table2[[#This Row],[Market Modifier Port.]]))/Table4[[#This Row],[Inflation Rate ]]</f>
        <v>1842483.0244599283</v>
      </c>
    </row>
    <row r="35" spans="1:11" x14ac:dyDescent="0.2">
      <c r="A35" s="36">
        <v>31</v>
      </c>
      <c r="B35" s="36">
        <v>52</v>
      </c>
      <c r="C35" s="37">
        <f>C34*(1+'Problem Sheet (10%)'!$D$4)</f>
        <v>254431.77246850371</v>
      </c>
      <c r="D35" s="3">
        <f>(C35*'Problem Sheet (10%)'!$D$5)/Table4[[#This Row],[Inflation Rate ]]</f>
        <v>38164.765870275558</v>
      </c>
      <c r="E35" s="3">
        <f>((E34+Table2[[#This Row],[401k Cont.]])*(1+'Problem Sheet (10%)'!$F$5*Table2[[#This Row],[Market Modifier SPX]]))/Table4[[#This Row],[Inflation Rate ]]</f>
        <v>760384.1276536322</v>
      </c>
      <c r="F35" s="22">
        <v>8.1238643232065099E-3</v>
      </c>
      <c r="G35" s="22">
        <v>0.21937122481513099</v>
      </c>
      <c r="H35" s="4">
        <v>1</v>
      </c>
      <c r="I35" s="3">
        <f>((I34+D35)*(1+$J$2*F35))/Table4[[#This Row],[Inflation Rate ]]</f>
        <v>762526.34239371587</v>
      </c>
      <c r="J35" s="3">
        <f>((J34+D35)*(1+$D$2*Table2[[#This Row],[Market Modifier Port.]]))/Table4[[#This Row],[Inflation Rate ]]</f>
        <v>1760933.460780777</v>
      </c>
      <c r="K35" s="3">
        <f>((K34+D35)*(1+$D$1*Table2[[#This Row],[Market Modifier Port.]]))/Table4[[#This Row],[Inflation Rate ]]</f>
        <v>1993723.5506393837</v>
      </c>
    </row>
    <row r="36" spans="1:11" x14ac:dyDescent="0.2">
      <c r="A36" s="36">
        <v>32</v>
      </c>
      <c r="B36" s="36">
        <v>53</v>
      </c>
      <c r="C36" s="37">
        <f>C35*(1+'Problem Sheet (10%)'!$D$4)</f>
        <v>263591.31627736986</v>
      </c>
      <c r="D36" s="3">
        <f>(C36*'Problem Sheet (10%)'!$D$5)/Table4[[#This Row],[Inflation Rate ]]</f>
        <v>39538.69744160548</v>
      </c>
      <c r="E36" s="3">
        <f>((E35+Table2[[#This Row],[401k Cont.]])*(1+'Problem Sheet (10%)'!$F$5*Table2[[#This Row],[Market Modifier SPX]]))/Table4[[#This Row],[Inflation Rate ]]</f>
        <v>793981.04298090178</v>
      </c>
      <c r="F36" s="22">
        <v>-8.5950246100904196E-2</v>
      </c>
      <c r="G36" s="22">
        <v>0.107088152879925</v>
      </c>
      <c r="H36" s="4">
        <v>1</v>
      </c>
      <c r="I36" s="3">
        <f>((I35+D36)*(1+$J$2*F36))/Table4[[#This Row],[Inflation Rate ]]</f>
        <v>796107.34546941775</v>
      </c>
      <c r="J36" s="3">
        <f>((J35+D36)*(1+$D$2*Table2[[#This Row],[Market Modifier Port.]]))/Table4[[#This Row],[Inflation Rate ]]</f>
        <v>1847175.732034209</v>
      </c>
      <c r="K36" s="3">
        <f>((K35+D36)*(1+$D$1*Table2[[#This Row],[Market Modifier Port.]]))/Table4[[#This Row],[Inflation Rate ]]</f>
        <v>2092940.6538836912</v>
      </c>
    </row>
    <row r="37" spans="1:11" x14ac:dyDescent="0.2">
      <c r="A37" s="36">
        <v>33</v>
      </c>
      <c r="B37" s="36">
        <v>54</v>
      </c>
      <c r="C37" s="37">
        <f>C36*(1+'Problem Sheet (10%)'!$D$4)</f>
        <v>273080.60366335517</v>
      </c>
      <c r="D37" s="3">
        <f>(C37*'Problem Sheet (10%)'!$D$5)/Table4[[#This Row],[Inflation Rate ]]</f>
        <v>40962.090549503271</v>
      </c>
      <c r="E37" s="3">
        <f>((E36+Table2[[#This Row],[401k Cont.]])*(1+'Problem Sheet (10%)'!$F$5*Table2[[#This Row],[Market Modifier SPX]]))/Table4[[#This Row],[Inflation Rate ]]</f>
        <v>837964.98695860535</v>
      </c>
      <c r="F37" s="22">
        <v>4.1878873359129598E-2</v>
      </c>
      <c r="G37" s="22">
        <v>0.39069333650786903</v>
      </c>
      <c r="H37" s="4">
        <v>1</v>
      </c>
      <c r="I37" s="3">
        <f>((I36+D37)*(1+$J$2*F37))/Table4[[#This Row],[Inflation Rate ]]</f>
        <v>840098.98503045656</v>
      </c>
      <c r="J37" s="3">
        <f>((J36+D37)*(1+$D$2*Table2[[#This Row],[Market Modifier Port.]]))/Table4[[#This Row],[Inflation Rate ]]</f>
        <v>2066824.4175422888</v>
      </c>
      <c r="K37" s="3">
        <f>((K36+D37)*(1+$D$1*Table2[[#This Row],[Market Modifier Port.]]))/Table4[[#This Row],[Inflation Rate ]]</f>
        <v>2362406.3275840161</v>
      </c>
    </row>
    <row r="38" spans="1:11" x14ac:dyDescent="0.2">
      <c r="A38" s="36">
        <v>34</v>
      </c>
      <c r="B38" s="36">
        <v>55</v>
      </c>
      <c r="C38" s="37">
        <f>C37*(1+'Problem Sheet (10%)'!$D$4)</f>
        <v>282911.50539523596</v>
      </c>
      <c r="D38" s="3">
        <f>(C38*'Problem Sheet (10%)'!$D$5)/Table4[[#This Row],[Inflation Rate ]]</f>
        <v>42436.725809285395</v>
      </c>
      <c r="E38" s="3">
        <f>((E37+Table2[[#This Row],[401k Cont.]])*(1+'Problem Sheet (10%)'!$F$5*Table2[[#This Row],[Market Modifier SPX]]))/Table4[[#This Row],[Inflation Rate ]]</f>
        <v>873493.02608503343</v>
      </c>
      <c r="F38" s="22">
        <v>-9.0801518237050002E-2</v>
      </c>
      <c r="G38" s="22">
        <v>0.35150365532133598</v>
      </c>
      <c r="H38" s="4">
        <v>1</v>
      </c>
      <c r="I38" s="3">
        <f>((I37+D38)*(1+$J$2*F38))/Table4[[#This Row],[Inflation Rate ]]</f>
        <v>875610.2782511845</v>
      </c>
      <c r="J38" s="3">
        <f>((J37+D38)*(1+$D$2*Table2[[#This Row],[Market Modifier Port.]]))/Table4[[#This Row],[Inflation Rate ]]</f>
        <v>2288851.2774480251</v>
      </c>
      <c r="K38" s="3">
        <f>((K37+D38)*(1+$D$1*Table2[[#This Row],[Market Modifier Port.]]))/Table4[[#This Row],[Inflation Rate ]]</f>
        <v>2636528.6164167514</v>
      </c>
    </row>
    <row r="39" spans="1:11" x14ac:dyDescent="0.2">
      <c r="A39" s="36">
        <v>35</v>
      </c>
      <c r="B39" s="36">
        <v>56</v>
      </c>
      <c r="C39" s="37">
        <f>C38*(1+'Problem Sheet (10%)'!$D$4)</f>
        <v>293096.31958946446</v>
      </c>
      <c r="D39" s="3">
        <f>(C39*'Problem Sheet (10%)'!$D$5)/Table4[[#This Row],[Inflation Rate ]]</f>
        <v>43964.447938419667</v>
      </c>
      <c r="E39" s="3">
        <f>((E38+Table2[[#This Row],[401k Cont.]])*(1+'Problem Sheet (10%)'!$F$5*Table2[[#This Row],[Market Modifier SPX]]))/Table4[[#This Row],[Inflation Rate ]]</f>
        <v>935237.44311664766</v>
      </c>
      <c r="F39" s="22">
        <v>0.224245403757145</v>
      </c>
      <c r="G39" s="22">
        <v>0.16832002726609699</v>
      </c>
      <c r="H39" s="4">
        <v>1</v>
      </c>
      <c r="I39" s="3">
        <f>((I38+D39)*(1+$J$2*F39))/Table4[[#This Row],[Inflation Rate ]]</f>
        <v>937395.72680648509</v>
      </c>
      <c r="J39" s="3">
        <f>((J38+D39)*(1+$D$2*Table2[[#This Row],[Market Modifier Port.]]))/Table4[[#This Row],[Inflation Rate ]]</f>
        <v>2427928.4239823809</v>
      </c>
      <c r="K39" s="3">
        <f>((K38+D39)*(1+$D$1*Table2[[#This Row],[Market Modifier Port.]]))/Table4[[#This Row],[Inflation Rate ]]</f>
        <v>2804154.0971005769</v>
      </c>
    </row>
    <row r="40" spans="1:11" x14ac:dyDescent="0.2">
      <c r="A40" s="36">
        <v>36</v>
      </c>
      <c r="B40" s="36">
        <v>57</v>
      </c>
      <c r="C40" s="37">
        <f>C39*(1+'Problem Sheet (10%)'!$D$4)</f>
        <v>303647.78709468519</v>
      </c>
      <c r="D40" s="3">
        <f>(C40*'Problem Sheet (10%)'!$D$5)/Table4[[#This Row],[Inflation Rate ]]</f>
        <v>45547.168064202779</v>
      </c>
      <c r="E40" s="3">
        <f>((E39+Table2[[#This Row],[401k Cont.]])*(1+'Problem Sheet (10%)'!$F$5*Table2[[#This Row],[Market Modifier SPX]]))/Table4[[#This Row],[Inflation Rate ]]</f>
        <v>999788.77884378855</v>
      </c>
      <c r="F40" s="22">
        <v>0.22420934082626201</v>
      </c>
      <c r="G40" s="22">
        <v>0.41089295182955199</v>
      </c>
      <c r="H40" s="4">
        <v>1</v>
      </c>
      <c r="I40" s="3">
        <f>((I39+D40)*(1+$J$2*F40))/Table4[[#This Row],[Inflation Rate ]]</f>
        <v>1001988.8825057568</v>
      </c>
      <c r="J40" s="3">
        <f>((J39+D40)*(1+$D$2*Table2[[#This Row],[Market Modifier Port.]]))/Table4[[#This Row],[Inflation Rate ]]</f>
        <v>2719658.897055279</v>
      </c>
      <c r="K40" s="3">
        <f>((K39+D40)*(1+$D$1*Table2[[#This Row],[Market Modifier Port.]]))/Table4[[#This Row],[Inflation Rate ]]</f>
        <v>3170631.3385544564</v>
      </c>
    </row>
    <row r="41" spans="1:11" x14ac:dyDescent="0.2">
      <c r="A41" s="36">
        <v>37</v>
      </c>
      <c r="B41" s="36">
        <v>58</v>
      </c>
      <c r="C41" s="37">
        <f>C40*(1+'Problem Sheet (10%)'!$D$4)</f>
        <v>314579.10743009386</v>
      </c>
      <c r="D41" s="3">
        <f>(C41*'Problem Sheet (10%)'!$D$5)/Table4[[#This Row],[Inflation Rate ]]</f>
        <v>47186.86611451408</v>
      </c>
      <c r="E41" s="3">
        <f>((E40+Table2[[#This Row],[401k Cont.]])*(1+'Problem Sheet (10%)'!$F$5*Table2[[#This Row],[Market Modifier SPX]]))/Table4[[#This Row],[Inflation Rate ]]</f>
        <v>1061871.202444915</v>
      </c>
      <c r="F41" s="22">
        <v>0.16462609413350701</v>
      </c>
      <c r="G41" s="22">
        <v>0.41384929509044499</v>
      </c>
      <c r="H41" s="4">
        <v>1</v>
      </c>
      <c r="I41" s="3">
        <f>((I40+D41)*(1+$J$2*F41))/Table4[[#This Row],[Inflation Rate ]]</f>
        <v>1064102.6074754789</v>
      </c>
      <c r="J41" s="3">
        <f>((J40+D41)*(1+$D$2*Table2[[#This Row],[Market Modifier Port.]]))/Table4[[#This Row],[Inflation Rate ]]</f>
        <v>3044209.3512722538</v>
      </c>
      <c r="K41" s="3">
        <f>((K40+D41)*(1+$D$1*Table2[[#This Row],[Market Modifier Port.]]))/Table4[[#This Row],[Inflation Rate ]]</f>
        <v>3582812.530192561</v>
      </c>
    </row>
    <row r="42" spans="1:11" x14ac:dyDescent="0.2">
      <c r="A42" s="36">
        <v>38</v>
      </c>
      <c r="B42" s="36">
        <v>59</v>
      </c>
      <c r="C42" s="37">
        <f>C41*(1+'Problem Sheet (10%)'!$D$4)</f>
        <v>325903.95529757725</v>
      </c>
      <c r="D42" s="3">
        <f>(C42*'Problem Sheet (10%)'!$D$5)/Table4[[#This Row],[Inflation Rate ]]</f>
        <v>48885.593294636587</v>
      </c>
      <c r="E42" s="3">
        <f>((E41+Table2[[#This Row],[401k Cont.]])*(1+'Problem Sheet (10%)'!$F$5*Table2[[#This Row],[Market Modifier SPX]]))/Table4[[#This Row],[Inflation Rate ]]</f>
        <v>1089353.9814941073</v>
      </c>
      <c r="F42" s="22">
        <v>-0.22296176561346101</v>
      </c>
      <c r="G42" s="22">
        <v>0.33132250048613598</v>
      </c>
      <c r="H42" s="4">
        <v>1</v>
      </c>
      <c r="I42" s="3">
        <f>((I41+D42)*(1+$J$2*F42))/Table4[[#This Row],[Inflation Rate ]]</f>
        <v>1091542.3903012327</v>
      </c>
      <c r="J42" s="3">
        <f>((J41+D42)*(1+$D$2*Table2[[#This Row],[Market Modifier Port.]]))/Table4[[#This Row],[Inflation Rate ]]</f>
        <v>3341331.9127312633</v>
      </c>
      <c r="K42" s="3">
        <f>((K41+D42)*(1+$D$1*Table2[[#This Row],[Market Modifier Port.]]))/Table4[[#This Row],[Inflation Rate ]]</f>
        <v>3961492.35907338</v>
      </c>
    </row>
    <row r="43" spans="1:11" x14ac:dyDescent="0.2">
      <c r="A43" s="36">
        <v>39</v>
      </c>
      <c r="B43" s="36">
        <v>60</v>
      </c>
      <c r="C43" s="37">
        <f>C42*(1+'Problem Sheet (10%)'!$D$4)</f>
        <v>337636.49768829002</v>
      </c>
      <c r="D43" s="3">
        <f>(C43*'Problem Sheet (10%)'!$D$5)/Table4[[#This Row],[Inflation Rate ]]</f>
        <v>50645.474653243502</v>
      </c>
      <c r="E43" s="3">
        <f>((E42+Table2[[#This Row],[401k Cont.]])*(1+'Problem Sheet (10%)'!$F$5*Table2[[#This Row],[Market Modifier SPX]]))/Table4[[#This Row],[Inflation Rate ]]</f>
        <v>1158034.3103690739</v>
      </c>
      <c r="F43" s="22">
        <v>0.18305706023572499</v>
      </c>
      <c r="G43" s="22">
        <v>0.20677696105934801</v>
      </c>
      <c r="H43" s="4">
        <v>1</v>
      </c>
      <c r="I43" s="3">
        <f>((I42+D43)*(1+$J$2*F43))/Table4[[#This Row],[Inflation Rate ]]</f>
        <v>1160257.3399241313</v>
      </c>
      <c r="J43" s="3">
        <f>((J42+D43)*(1+$D$2*Table2[[#This Row],[Market Modifier Port.]]))/Table4[[#This Row],[Inflation Rate ]]</f>
        <v>3561871.1260908535</v>
      </c>
      <c r="K43" s="3">
        <f>((K42+D43)*(1+$D$1*Table2[[#This Row],[Market Modifier Port.]]))/Table4[[#This Row],[Inflation Rate ]]</f>
        <v>4239522.0846224222</v>
      </c>
    </row>
    <row r="44" spans="1:11" x14ac:dyDescent="0.2">
      <c r="A44" s="36">
        <v>40</v>
      </c>
      <c r="B44" s="36">
        <v>61</v>
      </c>
      <c r="C44" s="37">
        <f>C43*(1+'Problem Sheet (10%)'!$D$4)</f>
        <v>349791.41160506848</v>
      </c>
      <c r="D44" s="3">
        <f>(C44*'Problem Sheet (10%)'!$D$5)/Table4[[#This Row],[Inflation Rate ]]</f>
        <v>52468.711740760271</v>
      </c>
      <c r="E44" s="3">
        <f>((E43+Table2[[#This Row],[401k Cont.]])*(1+'Problem Sheet (10%)'!$F$5*Table2[[#This Row],[Market Modifier SPX]]))/Table4[[#This Row],[Inflation Rate ]]</f>
        <v>1229727.2142000818</v>
      </c>
      <c r="F44" s="22">
        <v>0.18376411648032501</v>
      </c>
      <c r="G44" s="22">
        <v>1.91590094887896E-2</v>
      </c>
      <c r="H44" s="4">
        <v>1</v>
      </c>
      <c r="I44" s="3">
        <f>((I43+D44)*(1+$J$2*F44))/Table4[[#This Row],[Inflation Rate ]]</f>
        <v>1231985.5480430329</v>
      </c>
      <c r="J44" s="3">
        <f>((J43+D44)*(1+$D$2*Table2[[#This Row],[Market Modifier Port.]]))/Table4[[#This Row],[Inflation Rate ]]</f>
        <v>3631113.3618165338</v>
      </c>
      <c r="K44" s="3">
        <f>((K43+D44)*(1+$D$1*Table2[[#This Row],[Market Modifier Port.]]))/Table4[[#This Row],[Inflation Rate ]]</f>
        <v>4314528.7366027413</v>
      </c>
    </row>
    <row r="45" spans="1:11" x14ac:dyDescent="0.2">
      <c r="A45" s="36">
        <v>41</v>
      </c>
      <c r="B45" s="36">
        <v>62</v>
      </c>
      <c r="C45" s="37">
        <f>C44*(1+'Problem Sheet (10%)'!$D$4)</f>
        <v>362383.90242285095</v>
      </c>
      <c r="D45" s="3">
        <f>(C45*'Problem Sheet (10%)'!$D$5)/Table4[[#This Row],[Inflation Rate ]]</f>
        <v>54357.585363427643</v>
      </c>
      <c r="E45" s="3">
        <f>((E44+Table2[[#This Row],[401k Cont.]])*(1+'Problem Sheet (10%)'!$F$5*Table2[[#This Row],[Market Modifier SPX]]))/Table4[[#This Row],[Inflation Rate ]]</f>
        <v>1299293.4882958799</v>
      </c>
      <c r="F45" s="22">
        <v>0.13704921682437299</v>
      </c>
      <c r="G45" s="22">
        <v>0.27967917461241598</v>
      </c>
      <c r="H45" s="4">
        <v>1</v>
      </c>
      <c r="I45" s="3">
        <f>((I44+D45)*(1+$J$2*F45))/Table4[[#This Row],[Inflation Rate ]]</f>
        <v>1301578.5698244069</v>
      </c>
      <c r="J45" s="3">
        <f>((J44+D45)*(1+$D$2*Table2[[#This Row],[Market Modifier Port.]]))/Table4[[#This Row],[Inflation Rate ]]</f>
        <v>3935146.1424080478</v>
      </c>
      <c r="K45" s="3">
        <f>((K44+D45)*(1+$D$1*Table2[[#This Row],[Market Modifier Port.]]))/Table4[[#This Row],[Inflation Rate ]]</f>
        <v>4703784.86819652</v>
      </c>
    </row>
    <row r="46" spans="1:11" x14ac:dyDescent="0.2">
      <c r="A46" s="36">
        <v>42</v>
      </c>
      <c r="B46" s="36">
        <v>63</v>
      </c>
      <c r="C46" s="37">
        <f>C45*(1+'Problem Sheet (10%)'!$D$4)</f>
        <v>375429.72291007359</v>
      </c>
      <c r="D46" s="3">
        <f>(C46*'Problem Sheet (10%)'!$D$5)/Table4[[#This Row],[Inflation Rate ]]</f>
        <v>56314.458436511035</v>
      </c>
      <c r="E46" s="3">
        <f>((E45+Table2[[#This Row],[401k Cont.]])*(1+'Problem Sheet (10%)'!$F$5*Table2[[#This Row],[Market Modifier SPX]]))/Table4[[#This Row],[Inflation Rate ]]</f>
        <v>1401495.1473564832</v>
      </c>
      <c r="F46" s="22">
        <v>0.391684106711227</v>
      </c>
      <c r="G46" s="22">
        <v>0.182414420191816</v>
      </c>
      <c r="H46" s="4">
        <v>1</v>
      </c>
      <c r="I46" s="3">
        <f>((I45+D46)*(1+$J$2*F46))/Table4[[#This Row],[Inflation Rate ]]</f>
        <v>1403857.578678359</v>
      </c>
      <c r="J46" s="3">
        <f>((J45+D46)*(1+$D$2*Table2[[#This Row],[Market Modifier Port.]]))/Table4[[#This Row],[Inflation Rate ]]</f>
        <v>4167825.9614863312</v>
      </c>
      <c r="K46" s="3">
        <f>((K45+D46)*(1+$D$1*Table2[[#This Row],[Market Modifier Port.]]))/Table4[[#This Row],[Inflation Rate ]]</f>
        <v>4998088.7028092053</v>
      </c>
    </row>
    <row r="47" spans="1:11" x14ac:dyDescent="0.2">
      <c r="A47" s="36">
        <v>43</v>
      </c>
      <c r="B47" s="36">
        <v>64</v>
      </c>
      <c r="C47" s="37">
        <f>C46*(1+'Problem Sheet (10%)'!$D$4)</f>
        <v>388945.19293483626</v>
      </c>
      <c r="D47" s="3">
        <f>(C47*'Problem Sheet (10%)'!$D$5)/Table4[[#This Row],[Inflation Rate ]]</f>
        <v>58341.778940225435</v>
      </c>
      <c r="E47" s="3">
        <f>((E46+Table2[[#This Row],[401k Cont.]])*(1+'Problem Sheet (10%)'!$F$5*Table2[[#This Row],[Market Modifier SPX]]))/Table4[[#This Row],[Inflation Rate ]]</f>
        <v>1425612.6645102757</v>
      </c>
      <c r="F47" s="22">
        <v>-0.27127404043397801</v>
      </c>
      <c r="G47" s="22">
        <v>0.18424921737949501</v>
      </c>
      <c r="H47" s="4">
        <v>1</v>
      </c>
      <c r="I47" s="3">
        <f>((I46+D47)*(1+$J$2*F47))/Table4[[#This Row],[Inflation Rate ]]</f>
        <v>1427919.7112432595</v>
      </c>
      <c r="J47" s="3">
        <f>((J46+D47)*(1+$D$2*Table2[[#This Row],[Market Modifier Port.]]))/Table4[[#This Row],[Inflation Rate ]]</f>
        <v>4414782.0591649078</v>
      </c>
      <c r="K47" s="3">
        <f>((K46+D47)*(1+$D$1*Table2[[#This Row],[Market Modifier Port.]]))/Table4[[#This Row],[Inflation Rate ]]</f>
        <v>5311778.258566332</v>
      </c>
    </row>
    <row r="48" spans="1:11" x14ac:dyDescent="0.2">
      <c r="A48" s="36">
        <v>44</v>
      </c>
      <c r="B48" s="36">
        <v>65</v>
      </c>
      <c r="C48" s="37">
        <f>C47*(1+'Problem Sheet (10%)'!$D$4)</f>
        <v>402947.21988049039</v>
      </c>
      <c r="D48" s="3">
        <f>(C48*'Problem Sheet (10%)'!$D$5)/Table4[[#This Row],[Inflation Rate ]]</f>
        <v>60442.082982073553</v>
      </c>
      <c r="E48" s="3">
        <f>((E47+Table2[[#This Row],[401k Cont.]])*(1+'Problem Sheet (10%)'!$F$5*Table2[[#This Row],[Market Modifier SPX]]))/Table4[[#This Row],[Inflation Rate ]]</f>
        <v>1484425.0497322462</v>
      </c>
      <c r="F48" s="22">
        <v>-1.2689682344688801E-2</v>
      </c>
      <c r="G48" s="22">
        <v>0.276527901073298</v>
      </c>
      <c r="H48" s="4">
        <v>1</v>
      </c>
      <c r="I48" s="3">
        <f>((I47+D48)*(1+$J$2*F48))/Table4[[#This Row],[Inflation Rate ]]</f>
        <v>1486729.5664178682</v>
      </c>
      <c r="J48" s="3">
        <f>((J47+D48)*(1+$D$2*Table2[[#This Row],[Market Modifier Port.]]))/Table4[[#This Row],[Inflation Rate ]]</f>
        <v>4774985.7613651846</v>
      </c>
      <c r="K48" s="3">
        <f>((K47+D48)*(1+$D$1*Table2[[#This Row],[Market Modifier Port.]]))/Table4[[#This Row],[Inflation Rate ]]</f>
        <v>5779389.7702729646</v>
      </c>
    </row>
    <row r="49" spans="1:11" x14ac:dyDescent="0.2">
      <c r="A49" s="36">
        <v>45</v>
      </c>
      <c r="B49" s="36">
        <v>66</v>
      </c>
      <c r="C49" s="37">
        <f>C48*(1+'Problem Sheet (10%)'!$D$4)</f>
        <v>417453.31979618804</v>
      </c>
      <c r="D49" s="3">
        <f>(C49*'Problem Sheet (10%)'!$D$5)/Table4[[#This Row],[Inflation Rate ]]</f>
        <v>62617.997969428201</v>
      </c>
      <c r="E49" s="3">
        <f>((E48+Table2[[#This Row],[401k Cont.]])*(1+'Problem Sheet (10%)'!$F$5*Table2[[#This Row],[Market Modifier SPX]]))/Table4[[#This Row],[Inflation Rate ]]</f>
        <v>1516364.2366506362</v>
      </c>
      <c r="F49" s="22">
        <v>-0.22946403056505499</v>
      </c>
      <c r="G49" s="22">
        <v>0.29702971479037199</v>
      </c>
      <c r="H49" s="4">
        <v>1</v>
      </c>
      <c r="I49" s="3">
        <f>((I48+D49)*(1+$J$2*F49))/Table4[[#This Row],[Inflation Rate ]]</f>
        <v>1518623.0533590873</v>
      </c>
      <c r="J49" s="3">
        <f>((J48+D49)*(1+$D$2*Table2[[#This Row],[Market Modifier Port.]]))/Table4[[#This Row],[Inflation Rate ]]</f>
        <v>5185662.4388482794</v>
      </c>
      <c r="K49" s="3">
        <f>((K48+D49)*(1+$D$1*Table2[[#This Row],[Market Modifier Port.]]))/Table4[[#This Row],[Inflation Rate ]]</f>
        <v>6317610.5836498523</v>
      </c>
    </row>
    <row r="50" spans="1:11" x14ac:dyDescent="0.2">
      <c r="A50" s="36">
        <v>46</v>
      </c>
      <c r="B50" s="36">
        <v>67</v>
      </c>
      <c r="C50" s="37">
        <f>C49*(1+'Problem Sheet (10%)'!$D$4)</f>
        <v>432481.6393088508</v>
      </c>
      <c r="D50" s="3">
        <f>(C50*'Problem Sheet (10%)'!$D$5)/Table4[[#This Row],[Inflation Rate ]]</f>
        <v>64872.245896327615</v>
      </c>
      <c r="E50" s="3">
        <f>((E49+Table2[[#This Row],[401k Cont.]])*(1+'Problem Sheet (10%)'!$F$5*Table2[[#This Row],[Market Modifier SPX]]))/Table4[[#This Row],[Inflation Rate ]]</f>
        <v>1562728.4589290943</v>
      </c>
      <c r="F50" s="22">
        <v>-0.13543836759779301</v>
      </c>
      <c r="G50" s="22">
        <v>0.34762722117032102</v>
      </c>
      <c r="H50" s="4">
        <v>1</v>
      </c>
      <c r="I50" s="3">
        <f>((I49+D50)*(1+$J$2*F50))/Table4[[#This Row],[Inflation Rate ]]</f>
        <v>1564960.8366871101</v>
      </c>
      <c r="J50" s="3">
        <f>((J49+D50)*(1+$D$2*Table2[[#This Row],[Market Modifier Port.]]))/Table4[[#This Row],[Inflation Rate ]]</f>
        <v>5692654.0984723587</v>
      </c>
      <c r="K50" s="3">
        <f>((K49+D50)*(1+$D$1*Table2[[#This Row],[Market Modifier Port.]]))/Table4[[#This Row],[Inflation Rate ]]</f>
        <v>6990597.975722108</v>
      </c>
    </row>
    <row r="54" spans="1:11" x14ac:dyDescent="0.2">
      <c r="K54" s="10"/>
    </row>
  </sheetData>
  <mergeCells count="1">
    <mergeCell ref="A1:B2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A0F5-2490-4E20-94EB-96FE007CDFDC}">
  <sheetPr>
    <tabColor rgb="FF7030A0"/>
  </sheetPr>
  <dimension ref="A1:AL52"/>
  <sheetViews>
    <sheetView showGridLines="0" zoomScale="80" zoomScaleNormal="80" workbookViewId="0">
      <selection activeCell="C47" sqref="C47"/>
    </sheetView>
  </sheetViews>
  <sheetFormatPr baseColWidth="10" defaultColWidth="8.83203125" defaultRowHeight="15" x14ac:dyDescent="0.2"/>
  <cols>
    <col min="1" max="1" width="12.33203125" bestFit="1" customWidth="1"/>
    <col min="2" max="2" width="9.1640625" bestFit="1" customWidth="1"/>
    <col min="3" max="3" width="18.5" bestFit="1" customWidth="1"/>
    <col min="4" max="4" width="15" bestFit="1" customWidth="1"/>
    <col min="5" max="5" width="25.6640625" bestFit="1" customWidth="1"/>
    <col min="6" max="6" width="19.83203125" bestFit="1" customWidth="1"/>
    <col min="7" max="7" width="15" bestFit="1" customWidth="1"/>
    <col min="8" max="8" width="16.83203125" bestFit="1" customWidth="1"/>
    <col min="9" max="9" width="16.5" bestFit="1" customWidth="1"/>
    <col min="10" max="10" width="5.83203125" bestFit="1" customWidth="1"/>
    <col min="11" max="11" width="17.5" bestFit="1" customWidth="1"/>
  </cols>
  <sheetData>
    <row r="1" spans="1:38" ht="26" customHeight="1" x14ac:dyDescent="0.2">
      <c r="A1" s="93" t="s">
        <v>0</v>
      </c>
      <c r="B1" s="94"/>
      <c r="C1" s="94"/>
      <c r="D1" s="94"/>
      <c r="E1" s="94"/>
      <c r="F1" s="94"/>
      <c r="G1" s="94"/>
      <c r="H1" s="94"/>
      <c r="J1" s="27" t="s">
        <v>16</v>
      </c>
      <c r="K1" s="42" t="s">
        <v>17</v>
      </c>
    </row>
    <row r="2" spans="1:38" ht="26" customHeight="1" x14ac:dyDescent="0.2">
      <c r="A2" s="93"/>
      <c r="B2" s="94"/>
      <c r="C2" s="94"/>
      <c r="D2" s="94"/>
      <c r="E2" s="94"/>
      <c r="F2" s="94"/>
      <c r="G2" s="94"/>
      <c r="H2" s="94"/>
      <c r="J2" s="17" t="s">
        <v>18</v>
      </c>
      <c r="K2" s="45" t="s">
        <v>19</v>
      </c>
    </row>
    <row r="3" spans="1:38" x14ac:dyDescent="0.2">
      <c r="A3" s="1" t="s">
        <v>20</v>
      </c>
      <c r="B3">
        <v>21</v>
      </c>
      <c r="C3" s="2" t="s">
        <v>21</v>
      </c>
      <c r="D3" s="3">
        <v>85000</v>
      </c>
      <c r="E3" s="2" t="s">
        <v>22</v>
      </c>
      <c r="F3" s="13">
        <v>10000</v>
      </c>
      <c r="G3" s="58" t="s">
        <v>340</v>
      </c>
      <c r="H3" s="82">
        <f>2.5%</f>
        <v>2.5000000000000001E-2</v>
      </c>
      <c r="J3" s="27" t="s">
        <v>23</v>
      </c>
      <c r="K3" s="45" t="s">
        <v>19</v>
      </c>
    </row>
    <row r="4" spans="1:38" x14ac:dyDescent="0.2">
      <c r="A4" s="1" t="s">
        <v>24</v>
      </c>
      <c r="B4">
        <v>41</v>
      </c>
      <c r="C4" s="2" t="s">
        <v>25</v>
      </c>
      <c r="D4" s="4">
        <f>3.6%</f>
        <v>3.6000000000000004E-2</v>
      </c>
      <c r="E4" s="2" t="s">
        <v>26</v>
      </c>
      <c r="F4" s="14">
        <v>4.9000000000000002E-2</v>
      </c>
      <c r="G4" s="83"/>
      <c r="H4" s="84"/>
      <c r="J4" s="27" t="s">
        <v>27</v>
      </c>
      <c r="K4" s="45" t="s">
        <v>19</v>
      </c>
    </row>
    <row r="5" spans="1:38" x14ac:dyDescent="0.2">
      <c r="A5" s="5" t="s">
        <v>28</v>
      </c>
      <c r="B5" s="6">
        <f>B4-B3</f>
        <v>20</v>
      </c>
      <c r="C5" s="7" t="s">
        <v>29</v>
      </c>
      <c r="D5" s="8">
        <f>15%</f>
        <v>0.15</v>
      </c>
      <c r="E5" s="7" t="s">
        <v>30</v>
      </c>
      <c r="F5" s="35">
        <f>'10% 252 Day Average Returns'!B13</f>
        <v>8.6421441979443792E-2</v>
      </c>
      <c r="G5" s="85"/>
      <c r="H5" s="86"/>
      <c r="J5" s="27" t="s">
        <v>31</v>
      </c>
      <c r="K5" s="46" t="s">
        <v>19</v>
      </c>
    </row>
    <row r="6" spans="1:38" x14ac:dyDescent="0.2">
      <c r="A6" s="4"/>
      <c r="B6" s="4"/>
      <c r="C6" s="4"/>
      <c r="D6" s="4"/>
      <c r="E6" s="4"/>
      <c r="F6" s="4"/>
      <c r="J6" s="27" t="s">
        <v>32</v>
      </c>
      <c r="K6" s="45" t="s">
        <v>19</v>
      </c>
    </row>
    <row r="7" spans="1:38" x14ac:dyDescent="0.2">
      <c r="A7" s="4"/>
      <c r="B7" s="4"/>
      <c r="C7" s="4"/>
      <c r="D7" s="4"/>
      <c r="E7" s="4"/>
      <c r="F7" s="4"/>
      <c r="J7" s="27" t="s">
        <v>39</v>
      </c>
      <c r="K7" s="45" t="s">
        <v>19</v>
      </c>
    </row>
    <row r="8" spans="1:38" x14ac:dyDescent="0.2">
      <c r="J8" s="27" t="s">
        <v>40</v>
      </c>
      <c r="K8" s="45" t="s">
        <v>19</v>
      </c>
    </row>
    <row r="9" spans="1:38" x14ac:dyDescent="0.2">
      <c r="A9" s="91" t="s">
        <v>33</v>
      </c>
      <c r="B9" s="92"/>
      <c r="C9" s="2" t="s">
        <v>34</v>
      </c>
      <c r="D9" s="2" t="s">
        <v>35</v>
      </c>
      <c r="E9" s="58" t="s">
        <v>36</v>
      </c>
      <c r="F9" s="59" t="s">
        <v>37</v>
      </c>
      <c r="G9" s="59" t="s">
        <v>38</v>
      </c>
      <c r="J9" s="27" t="s">
        <v>42</v>
      </c>
      <c r="K9" s="45" t="s">
        <v>19</v>
      </c>
    </row>
    <row r="10" spans="1:38" x14ac:dyDescent="0.2">
      <c r="A10" s="27" t="s">
        <v>18</v>
      </c>
      <c r="B10" s="24">
        <v>0</v>
      </c>
      <c r="C10">
        <f>IF(B10&gt;0,1,0)</f>
        <v>0</v>
      </c>
      <c r="D10" s="4">
        <v>0.2279203434007164</v>
      </c>
      <c r="E10" s="60" t="s">
        <v>19</v>
      </c>
      <c r="F10" s="70">
        <f>SUM(B10:B17)</f>
        <v>0.1</v>
      </c>
      <c r="G10" s="72">
        <f>SUM(C10:C17)</f>
        <v>1</v>
      </c>
      <c r="J10" s="27" t="s">
        <v>44</v>
      </c>
      <c r="K10" s="48" t="s">
        <v>41</v>
      </c>
    </row>
    <row r="11" spans="1:38" x14ac:dyDescent="0.2">
      <c r="A11" s="27" t="s">
        <v>23</v>
      </c>
      <c r="B11" s="24">
        <v>0.1</v>
      </c>
      <c r="C11">
        <f t="shared" ref="C11:C49" si="0">IF(B11&gt;0,1,0)</f>
        <v>1</v>
      </c>
      <c r="D11" s="4">
        <v>0.20984381110047887</v>
      </c>
      <c r="E11" s="61" t="s">
        <v>41</v>
      </c>
      <c r="F11" s="70">
        <f>SUM(B18:B19)</f>
        <v>0.1</v>
      </c>
      <c r="G11" s="72">
        <f>SUM(C18:C19)</f>
        <v>1</v>
      </c>
      <c r="J11" s="27" t="s">
        <v>46</v>
      </c>
      <c r="K11" s="48" t="s">
        <v>41</v>
      </c>
    </row>
    <row r="12" spans="1:38" x14ac:dyDescent="0.2">
      <c r="A12" s="27" t="s">
        <v>27</v>
      </c>
      <c r="B12" s="24">
        <v>0</v>
      </c>
      <c r="C12">
        <f t="shared" si="0"/>
        <v>0</v>
      </c>
      <c r="D12" s="4">
        <v>0.18327812842026869</v>
      </c>
      <c r="E12" s="62" t="s">
        <v>43</v>
      </c>
      <c r="F12" s="70">
        <f>SUM(B20)</f>
        <v>0.10000000000000002</v>
      </c>
      <c r="G12" s="72">
        <f>SUM(C20)</f>
        <v>1</v>
      </c>
      <c r="J12" s="27" t="s">
        <v>48</v>
      </c>
      <c r="K12" s="50" t="s">
        <v>43</v>
      </c>
    </row>
    <row r="13" spans="1:38" x14ac:dyDescent="0.2">
      <c r="A13" s="27" t="s">
        <v>31</v>
      </c>
      <c r="B13" s="24">
        <v>0</v>
      </c>
      <c r="C13">
        <f t="shared" si="0"/>
        <v>0</v>
      </c>
      <c r="D13" s="4">
        <v>9.1151121031311053E-2</v>
      </c>
      <c r="E13" s="63" t="s">
        <v>45</v>
      </c>
      <c r="F13" s="70">
        <f>SUM(B21:B23)</f>
        <v>0.1</v>
      </c>
      <c r="G13" s="72">
        <f>SUM(C21:C23)</f>
        <v>1</v>
      </c>
      <c r="J13" s="27" t="s">
        <v>50</v>
      </c>
      <c r="K13" s="51" t="s">
        <v>45</v>
      </c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</row>
    <row r="14" spans="1:38" x14ac:dyDescent="0.2">
      <c r="A14" s="27" t="s">
        <v>32</v>
      </c>
      <c r="B14" s="24">
        <v>0</v>
      </c>
      <c r="C14">
        <f t="shared" si="0"/>
        <v>0</v>
      </c>
      <c r="D14" s="4">
        <v>0.40202387533588763</v>
      </c>
      <c r="E14" s="64" t="s">
        <v>47</v>
      </c>
      <c r="F14" s="70">
        <f>SUM(B24:B30)</f>
        <v>0.1</v>
      </c>
      <c r="G14" s="72">
        <f>SUM(C24:C30)</f>
        <v>1</v>
      </c>
      <c r="J14" s="27" t="s">
        <v>52</v>
      </c>
      <c r="K14" s="51" t="s">
        <v>45</v>
      </c>
    </row>
    <row r="15" spans="1:38" x14ac:dyDescent="0.2">
      <c r="A15" s="27" t="s">
        <v>39</v>
      </c>
      <c r="B15" s="24">
        <v>0</v>
      </c>
      <c r="C15">
        <f t="shared" si="0"/>
        <v>0</v>
      </c>
      <c r="D15" s="4">
        <v>0.12986727973668363</v>
      </c>
      <c r="E15" s="65" t="s">
        <v>49</v>
      </c>
      <c r="F15" s="70">
        <f>SUM(B31:B32)</f>
        <v>0.1</v>
      </c>
      <c r="G15" s="72">
        <f>SUM(C31:C32)</f>
        <v>1</v>
      </c>
      <c r="J15" s="27" t="s">
        <v>54</v>
      </c>
      <c r="K15" s="51" t="s">
        <v>45</v>
      </c>
    </row>
    <row r="16" spans="1:38" x14ac:dyDescent="0.2">
      <c r="A16" s="27" t="s">
        <v>40</v>
      </c>
      <c r="B16" s="24">
        <v>0</v>
      </c>
      <c r="C16">
        <f t="shared" si="0"/>
        <v>0</v>
      </c>
      <c r="D16" s="4">
        <v>-0.27267706214900328</v>
      </c>
      <c r="E16" s="66" t="s">
        <v>51</v>
      </c>
      <c r="F16" s="70">
        <f>SUM(B33:B36)</f>
        <v>9.9999993395368775E-2</v>
      </c>
      <c r="G16" s="72">
        <f>SUM(C33:C36)</f>
        <v>1</v>
      </c>
      <c r="J16" s="27" t="s">
        <v>56</v>
      </c>
      <c r="K16" s="49" t="s">
        <v>47</v>
      </c>
    </row>
    <row r="17" spans="1:11" x14ac:dyDescent="0.2">
      <c r="A17" s="27" t="s">
        <v>42</v>
      </c>
      <c r="B17" s="24">
        <v>0</v>
      </c>
      <c r="C17">
        <f t="shared" si="0"/>
        <v>0</v>
      </c>
      <c r="D17" s="4">
        <v>-4.7100956949753532E-2</v>
      </c>
      <c r="E17" s="67" t="s">
        <v>53</v>
      </c>
      <c r="F17" s="70">
        <f>SUM(B37:B40)</f>
        <v>0.1</v>
      </c>
      <c r="G17" s="72">
        <f>SUM(C37:C40)</f>
        <v>1</v>
      </c>
      <c r="J17" s="27" t="s">
        <v>58</v>
      </c>
      <c r="K17" s="49" t="s">
        <v>47</v>
      </c>
    </row>
    <row r="18" spans="1:11" x14ac:dyDescent="0.2">
      <c r="A18" s="27" t="s">
        <v>44</v>
      </c>
      <c r="B18" s="24">
        <v>0</v>
      </c>
      <c r="C18">
        <f t="shared" si="0"/>
        <v>0</v>
      </c>
      <c r="D18" s="4">
        <v>7.5386248027215608E-2</v>
      </c>
      <c r="E18" s="68" t="s">
        <v>55</v>
      </c>
      <c r="F18" s="70">
        <f>SUM(B41:B42)</f>
        <v>0.10000000000149305</v>
      </c>
      <c r="G18" s="72">
        <f>SUM(C41:C42)</f>
        <v>2</v>
      </c>
      <c r="J18" s="27" t="s">
        <v>60</v>
      </c>
      <c r="K18" s="49" t="s">
        <v>47</v>
      </c>
    </row>
    <row r="19" spans="1:11" x14ac:dyDescent="0.2">
      <c r="A19" s="27" t="s">
        <v>46</v>
      </c>
      <c r="B19" s="24">
        <v>0.1</v>
      </c>
      <c r="C19">
        <f t="shared" si="0"/>
        <v>1</v>
      </c>
      <c r="D19" s="4">
        <v>0.19381028110133786</v>
      </c>
      <c r="E19" s="69" t="s">
        <v>57</v>
      </c>
      <c r="F19" s="71">
        <f>SUM(B43:B49)</f>
        <v>9.9999999995300931E-2</v>
      </c>
      <c r="G19" s="73">
        <f>SUM(C43:C49)</f>
        <v>3</v>
      </c>
      <c r="J19" s="27" t="s">
        <v>62</v>
      </c>
      <c r="K19" s="49" t="s">
        <v>47</v>
      </c>
    </row>
    <row r="20" spans="1:11" x14ac:dyDescent="0.2">
      <c r="A20" s="27" t="s">
        <v>48</v>
      </c>
      <c r="B20" s="24">
        <v>0.10000000000000002</v>
      </c>
      <c r="C20">
        <f t="shared" si="0"/>
        <v>1</v>
      </c>
      <c r="D20" s="4">
        <v>0.38117304470105762</v>
      </c>
      <c r="F20" s="4">
        <f>SUM(F10:F19)</f>
        <v>0.99999999339216272</v>
      </c>
      <c r="G20" s="22">
        <f>SUM(G10:G19)</f>
        <v>13</v>
      </c>
      <c r="H20" t="s">
        <v>59</v>
      </c>
      <c r="J20" s="27" t="s">
        <v>63</v>
      </c>
      <c r="K20" s="49" t="s">
        <v>47</v>
      </c>
    </row>
    <row r="21" spans="1:11" x14ac:dyDescent="0.2">
      <c r="A21" s="27" t="s">
        <v>50</v>
      </c>
      <c r="B21" s="24">
        <v>0.1</v>
      </c>
      <c r="C21">
        <f t="shared" si="0"/>
        <v>1</v>
      </c>
      <c r="D21" s="4">
        <v>0.5405200544620421</v>
      </c>
      <c r="E21" s="28" t="s">
        <v>61</v>
      </c>
      <c r="F21" s="34"/>
      <c r="J21" s="27" t="s">
        <v>65</v>
      </c>
      <c r="K21" s="49" t="s">
        <v>47</v>
      </c>
    </row>
    <row r="22" spans="1:11" x14ac:dyDescent="0.2">
      <c r="A22" s="27" t="s">
        <v>52</v>
      </c>
      <c r="B22" s="24">
        <v>0</v>
      </c>
      <c r="C22">
        <f t="shared" si="0"/>
        <v>0</v>
      </c>
      <c r="D22" s="4">
        <v>0.46762964309027449</v>
      </c>
      <c r="E22" s="29">
        <f>SUMPRODUCT(B10:B49,D10:D49)</f>
        <v>0.24222684742849715</v>
      </c>
      <c r="J22" s="27" t="s">
        <v>66</v>
      </c>
      <c r="K22" s="49" t="s">
        <v>47</v>
      </c>
    </row>
    <row r="23" spans="1:11" x14ac:dyDescent="0.2">
      <c r="A23" s="27" t="s">
        <v>54</v>
      </c>
      <c r="B23" s="24">
        <v>0</v>
      </c>
      <c r="C23">
        <f t="shared" si="0"/>
        <v>0</v>
      </c>
      <c r="D23" s="4">
        <v>0.1632225369480669</v>
      </c>
      <c r="E23" s="30" t="s">
        <v>64</v>
      </c>
      <c r="J23" s="27" t="s">
        <v>68</v>
      </c>
      <c r="K23" s="47" t="s">
        <v>49</v>
      </c>
    </row>
    <row r="24" spans="1:11" x14ac:dyDescent="0.2">
      <c r="A24" s="27" t="s">
        <v>56</v>
      </c>
      <c r="B24" s="24">
        <v>0.1</v>
      </c>
      <c r="C24">
        <f t="shared" si="0"/>
        <v>1</v>
      </c>
      <c r="D24" s="4">
        <v>8.1257636397122676E-2</v>
      </c>
      <c r="E24" s="31">
        <f>SUMPRODUCT('10% 252 Day Average Returns'!B21:B60,'Problem Sheet (10%)'!B10:B49)</f>
        <v>7.995606892229036E-3</v>
      </c>
      <c r="J24" s="27" t="s">
        <v>69</v>
      </c>
      <c r="K24" s="47" t="s">
        <v>49</v>
      </c>
    </row>
    <row r="25" spans="1:11" x14ac:dyDescent="0.2">
      <c r="A25" s="27" t="s">
        <v>58</v>
      </c>
      <c r="B25" s="24">
        <v>0</v>
      </c>
      <c r="C25">
        <f t="shared" si="0"/>
        <v>0</v>
      </c>
      <c r="D25" s="4">
        <v>0.1503682518318458</v>
      </c>
      <c r="E25" s="30" t="s">
        <v>67</v>
      </c>
      <c r="J25" s="27" t="s">
        <v>70</v>
      </c>
      <c r="K25" s="52" t="s">
        <v>51</v>
      </c>
    </row>
    <row r="26" spans="1:11" x14ac:dyDescent="0.2">
      <c r="A26" s="27" t="s">
        <v>60</v>
      </c>
      <c r="B26" s="24">
        <v>0</v>
      </c>
      <c r="C26">
        <f t="shared" si="0"/>
        <v>0</v>
      </c>
      <c r="D26" s="4">
        <v>0.2356091429943373</v>
      </c>
      <c r="E26" s="32">
        <f>SQRT(E24)</f>
        <v>8.9418157508578955E-2</v>
      </c>
      <c r="J26" s="27" t="s">
        <v>72</v>
      </c>
      <c r="K26" s="52" t="s">
        <v>51</v>
      </c>
    </row>
    <row r="27" spans="1:11" x14ac:dyDescent="0.2">
      <c r="A27" s="27" t="s">
        <v>62</v>
      </c>
      <c r="B27" s="24">
        <v>0</v>
      </c>
      <c r="C27">
        <f t="shared" si="0"/>
        <v>0</v>
      </c>
      <c r="D27" s="4">
        <v>0.17654095882598123</v>
      </c>
      <c r="J27" s="27" t="s">
        <v>74</v>
      </c>
      <c r="K27" s="52" t="s">
        <v>51</v>
      </c>
    </row>
    <row r="28" spans="1:11" x14ac:dyDescent="0.2">
      <c r="A28" s="27" t="s">
        <v>63</v>
      </c>
      <c r="B28" s="24">
        <v>0</v>
      </c>
      <c r="C28">
        <f t="shared" si="0"/>
        <v>0</v>
      </c>
      <c r="D28" s="4">
        <v>0.18095607570660149</v>
      </c>
      <c r="E28" s="28" t="s">
        <v>71</v>
      </c>
      <c r="J28" s="27" t="s">
        <v>76</v>
      </c>
      <c r="K28" s="52" t="s">
        <v>51</v>
      </c>
    </row>
    <row r="29" spans="1:11" x14ac:dyDescent="0.2">
      <c r="A29" s="27" t="s">
        <v>65</v>
      </c>
      <c r="B29" s="24">
        <v>0</v>
      </c>
      <c r="C29">
        <f t="shared" si="0"/>
        <v>0</v>
      </c>
      <c r="D29" s="4">
        <v>9.3504577413698817E-2</v>
      </c>
      <c r="E29" s="33">
        <f>(E22-F4)/E26</f>
        <v>2.1609352374539657</v>
      </c>
      <c r="F29" t="s">
        <v>73</v>
      </c>
      <c r="J29" s="27" t="s">
        <v>78</v>
      </c>
      <c r="K29" s="53" t="s">
        <v>53</v>
      </c>
    </row>
    <row r="30" spans="1:11" x14ac:dyDescent="0.2">
      <c r="A30" s="27" t="s">
        <v>66</v>
      </c>
      <c r="B30" s="24">
        <v>0</v>
      </c>
      <c r="C30">
        <f t="shared" si="0"/>
        <v>0</v>
      </c>
      <c r="D30" s="4">
        <v>0.16122103864989232</v>
      </c>
      <c r="E30" s="28" t="s">
        <v>75</v>
      </c>
      <c r="J30" s="27" t="s">
        <v>79</v>
      </c>
      <c r="K30" s="53" t="s">
        <v>53</v>
      </c>
    </row>
    <row r="31" spans="1:11" x14ac:dyDescent="0.2">
      <c r="A31" s="27" t="s">
        <v>68</v>
      </c>
      <c r="B31" s="24">
        <v>0</v>
      </c>
      <c r="C31">
        <f t="shared" si="0"/>
        <v>0</v>
      </c>
      <c r="D31" s="4">
        <v>5.5751401033800704E-2</v>
      </c>
      <c r="E31" s="38">
        <f>F4+(E29*E26)</f>
        <v>0.24222684742849715</v>
      </c>
      <c r="F31" t="s">
        <v>77</v>
      </c>
      <c r="J31" s="27" t="s">
        <v>80</v>
      </c>
      <c r="K31" s="53" t="s">
        <v>53</v>
      </c>
    </row>
    <row r="32" spans="1:11" x14ac:dyDescent="0.2">
      <c r="A32" s="27" t="s">
        <v>69</v>
      </c>
      <c r="B32" s="24">
        <v>0.1</v>
      </c>
      <c r="C32">
        <f t="shared" si="0"/>
        <v>1</v>
      </c>
      <c r="D32" s="4">
        <v>0.11451599394589454</v>
      </c>
      <c r="J32" s="27" t="s">
        <v>81</v>
      </c>
      <c r="K32" s="53" t="s">
        <v>53</v>
      </c>
    </row>
    <row r="33" spans="1:11" x14ac:dyDescent="0.2">
      <c r="A33" s="27" t="s">
        <v>70</v>
      </c>
      <c r="B33" s="24">
        <v>0</v>
      </c>
      <c r="C33">
        <f t="shared" si="0"/>
        <v>0</v>
      </c>
      <c r="D33" s="4">
        <v>0.15458726633593448</v>
      </c>
      <c r="J33" s="27" t="s">
        <v>82</v>
      </c>
      <c r="K33" s="54" t="s">
        <v>55</v>
      </c>
    </row>
    <row r="34" spans="1:11" x14ac:dyDescent="0.2">
      <c r="A34" s="27" t="s">
        <v>72</v>
      </c>
      <c r="B34" s="24">
        <v>0</v>
      </c>
      <c r="C34">
        <f t="shared" si="0"/>
        <v>0</v>
      </c>
      <c r="D34" s="4">
        <v>7.6910212623124349E-2</v>
      </c>
      <c r="J34" s="27" t="s">
        <v>83</v>
      </c>
      <c r="K34" s="54" t="s">
        <v>55</v>
      </c>
    </row>
    <row r="35" spans="1:11" x14ac:dyDescent="0.2">
      <c r="A35" s="27" t="s">
        <v>74</v>
      </c>
      <c r="B35" s="24">
        <v>9.9999993395368775E-2</v>
      </c>
      <c r="C35">
        <f t="shared" si="0"/>
        <v>1</v>
      </c>
      <c r="D35" s="4">
        <v>0.30895520283820022</v>
      </c>
      <c r="J35" s="27" t="s">
        <v>84</v>
      </c>
      <c r="K35" s="55" t="s">
        <v>57</v>
      </c>
    </row>
    <row r="36" spans="1:11" x14ac:dyDescent="0.2">
      <c r="A36" s="27" t="s">
        <v>76</v>
      </c>
      <c r="B36" s="24">
        <v>0</v>
      </c>
      <c r="C36">
        <f t="shared" si="0"/>
        <v>0</v>
      </c>
      <c r="D36" s="4">
        <v>0.15115443591611363</v>
      </c>
      <c r="J36" s="27" t="s">
        <v>85</v>
      </c>
      <c r="K36" s="55" t="s">
        <v>57</v>
      </c>
    </row>
    <row r="37" spans="1:11" x14ac:dyDescent="0.2">
      <c r="A37" s="27" t="s">
        <v>78</v>
      </c>
      <c r="B37" s="24">
        <v>0</v>
      </c>
      <c r="C37">
        <f t="shared" si="0"/>
        <v>0</v>
      </c>
      <c r="D37" s="4">
        <v>7.8213570015899722E-2</v>
      </c>
      <c r="J37" s="27" t="s">
        <v>86</v>
      </c>
      <c r="K37" s="55" t="s">
        <v>57</v>
      </c>
    </row>
    <row r="38" spans="1:11" x14ac:dyDescent="0.2">
      <c r="A38" s="27" t="s">
        <v>79</v>
      </c>
      <c r="B38" s="24">
        <v>0.1</v>
      </c>
      <c r="C38">
        <f t="shared" si="0"/>
        <v>1</v>
      </c>
      <c r="D38" s="4">
        <v>0.15355562001121398</v>
      </c>
      <c r="J38" s="27" t="s">
        <v>87</v>
      </c>
      <c r="K38" s="55" t="s">
        <v>57</v>
      </c>
    </row>
    <row r="39" spans="1:11" x14ac:dyDescent="0.2">
      <c r="A39" s="27" t="s">
        <v>80</v>
      </c>
      <c r="B39" s="24">
        <v>0</v>
      </c>
      <c r="C39">
        <f t="shared" si="0"/>
        <v>0</v>
      </c>
      <c r="D39" s="4">
        <v>0.28855134852089687</v>
      </c>
      <c r="J39" s="27" t="s">
        <v>88</v>
      </c>
      <c r="K39" s="55" t="s">
        <v>57</v>
      </c>
    </row>
    <row r="40" spans="1:11" x14ac:dyDescent="0.2">
      <c r="A40" s="27" t="s">
        <v>81</v>
      </c>
      <c r="B40" s="24">
        <v>0</v>
      </c>
      <c r="C40">
        <f t="shared" si="0"/>
        <v>0</v>
      </c>
      <c r="D40" s="4">
        <v>1.3522369928534164E-2</v>
      </c>
      <c r="J40" s="27" t="s">
        <v>89</v>
      </c>
      <c r="K40" s="55" t="s">
        <v>57</v>
      </c>
    </row>
    <row r="41" spans="1:11" x14ac:dyDescent="0.2">
      <c r="A41" s="27" t="s">
        <v>82</v>
      </c>
      <c r="B41" s="24">
        <v>5.5469461115199077E-2</v>
      </c>
      <c r="C41">
        <f t="shared" si="0"/>
        <v>1</v>
      </c>
      <c r="D41" s="4">
        <v>3.0189125539055096E-2</v>
      </c>
      <c r="J41" s="57" t="s">
        <v>90</v>
      </c>
      <c r="K41" s="55" t="s">
        <v>57</v>
      </c>
    </row>
    <row r="42" spans="1:11" x14ac:dyDescent="0.2">
      <c r="A42" s="27" t="s">
        <v>83</v>
      </c>
      <c r="B42" s="24">
        <v>4.453053888629397E-2</v>
      </c>
      <c r="C42">
        <f t="shared" si="0"/>
        <v>1</v>
      </c>
      <c r="D42" s="4">
        <v>0.17832104545221755</v>
      </c>
    </row>
    <row r="43" spans="1:11" x14ac:dyDescent="0.2">
      <c r="A43" s="27" t="s">
        <v>84</v>
      </c>
      <c r="B43" s="24">
        <v>7.4658696411177986E-3</v>
      </c>
      <c r="C43">
        <f t="shared" si="0"/>
        <v>1</v>
      </c>
      <c r="D43" s="4">
        <v>0.42791246191994092</v>
      </c>
    </row>
    <row r="44" spans="1:11" x14ac:dyDescent="0.2">
      <c r="A44" s="27" t="s">
        <v>85</v>
      </c>
      <c r="B44" s="24">
        <v>7.6480528600067668E-2</v>
      </c>
      <c r="C44">
        <f t="shared" si="0"/>
        <v>1</v>
      </c>
      <c r="D44" s="4">
        <v>0.29933448722596523</v>
      </c>
    </row>
    <row r="45" spans="1:11" x14ac:dyDescent="0.2">
      <c r="A45" s="27" t="s">
        <v>86</v>
      </c>
      <c r="B45" s="24">
        <v>1.6053601754115458E-2</v>
      </c>
      <c r="C45">
        <f t="shared" si="0"/>
        <v>1</v>
      </c>
      <c r="D45" s="4">
        <v>0.50832080517285749</v>
      </c>
    </row>
    <row r="46" spans="1:11" x14ac:dyDescent="0.2">
      <c r="A46" s="27" t="s">
        <v>87</v>
      </c>
      <c r="B46" s="24">
        <v>0</v>
      </c>
      <c r="C46">
        <f t="shared" si="0"/>
        <v>0</v>
      </c>
      <c r="D46" s="4">
        <v>-5.2366663147377417E-2</v>
      </c>
    </row>
    <row r="47" spans="1:11" x14ac:dyDescent="0.2">
      <c r="A47" s="27" t="s">
        <v>88</v>
      </c>
      <c r="B47" s="24">
        <v>0</v>
      </c>
      <c r="C47">
        <f t="shared" si="0"/>
        <v>0</v>
      </c>
      <c r="D47" s="4">
        <v>0.10850761481805124</v>
      </c>
    </row>
    <row r="48" spans="1:11" x14ac:dyDescent="0.2">
      <c r="A48" s="27" t="s">
        <v>89</v>
      </c>
      <c r="B48" s="24">
        <v>0</v>
      </c>
      <c r="C48">
        <f t="shared" si="0"/>
        <v>0</v>
      </c>
      <c r="D48" s="4">
        <v>0.11990549029386632</v>
      </c>
    </row>
    <row r="49" spans="1:4" x14ac:dyDescent="0.2">
      <c r="A49" s="27" t="s">
        <v>90</v>
      </c>
      <c r="B49" s="24">
        <v>0</v>
      </c>
      <c r="C49">
        <f t="shared" si="0"/>
        <v>0</v>
      </c>
      <c r="D49" s="4">
        <v>0.29338568755448247</v>
      </c>
    </row>
    <row r="52" spans="1:4" x14ac:dyDescent="0.2">
      <c r="B52" s="4">
        <f>SUM(B10:B49)</f>
        <v>0.99999999339216283</v>
      </c>
    </row>
  </sheetData>
  <mergeCells count="2">
    <mergeCell ref="A9:B9"/>
    <mergeCell ref="A1:H2"/>
  </mergeCells>
  <conditionalFormatting sqref="C10:C4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EAB0-BF17-44D3-AF27-401907FEC183}">
  <sheetPr>
    <tabColor theme="8" tint="0.59999389629810485"/>
  </sheetPr>
  <dimension ref="A1:AL50"/>
  <sheetViews>
    <sheetView showGridLines="0" topLeftCell="A8" zoomScale="80" zoomScaleNormal="80" workbookViewId="0">
      <selection activeCell="A47" sqref="A47:C54"/>
    </sheetView>
  </sheetViews>
  <sheetFormatPr baseColWidth="10" defaultColWidth="8.83203125" defaultRowHeight="15" x14ac:dyDescent="0.2"/>
  <cols>
    <col min="1" max="1" width="10.5" bestFit="1" customWidth="1"/>
    <col min="3" max="3" width="18.5" bestFit="1" customWidth="1"/>
    <col min="4" max="4" width="15" bestFit="1" customWidth="1"/>
    <col min="5" max="5" width="25.6640625" bestFit="1" customWidth="1"/>
    <col min="6" max="6" width="19.83203125" bestFit="1" customWidth="1"/>
    <col min="7" max="7" width="15" bestFit="1" customWidth="1"/>
    <col min="8" max="8" width="16.83203125" bestFit="1" customWidth="1"/>
    <col min="9" max="9" width="16.5" bestFit="1" customWidth="1"/>
    <col min="10" max="10" width="5.83203125" bestFit="1" customWidth="1"/>
    <col min="11" max="11" width="17.5" bestFit="1" customWidth="1"/>
  </cols>
  <sheetData>
    <row r="1" spans="1:38" x14ac:dyDescent="0.2">
      <c r="A1" s="95" t="s">
        <v>0</v>
      </c>
      <c r="B1" s="96"/>
      <c r="C1" s="96"/>
      <c r="D1" s="96"/>
      <c r="E1" s="96"/>
      <c r="F1" s="97"/>
      <c r="J1" s="27" t="s">
        <v>16</v>
      </c>
      <c r="K1" s="42" t="s">
        <v>17</v>
      </c>
    </row>
    <row r="2" spans="1:38" x14ac:dyDescent="0.2">
      <c r="A2" s="93"/>
      <c r="B2" s="94"/>
      <c r="C2" s="94"/>
      <c r="D2" s="94"/>
      <c r="E2" s="94"/>
      <c r="F2" s="98"/>
      <c r="J2" s="17" t="s">
        <v>18</v>
      </c>
      <c r="K2" s="45" t="s">
        <v>19</v>
      </c>
    </row>
    <row r="3" spans="1:38" x14ac:dyDescent="0.2">
      <c r="A3" s="1" t="s">
        <v>20</v>
      </c>
      <c r="B3">
        <v>21</v>
      </c>
      <c r="C3" s="2" t="s">
        <v>21</v>
      </c>
      <c r="D3" s="3">
        <v>85000</v>
      </c>
      <c r="E3" s="2" t="s">
        <v>22</v>
      </c>
      <c r="F3" s="13">
        <v>10000</v>
      </c>
      <c r="J3" s="27" t="s">
        <v>23</v>
      </c>
      <c r="K3" s="45" t="s">
        <v>19</v>
      </c>
    </row>
    <row r="4" spans="1:38" x14ac:dyDescent="0.2">
      <c r="A4" s="1" t="s">
        <v>24</v>
      </c>
      <c r="B4">
        <v>41</v>
      </c>
      <c r="C4" s="2" t="s">
        <v>25</v>
      </c>
      <c r="D4" s="4">
        <f>3.6%</f>
        <v>3.6000000000000004E-2</v>
      </c>
      <c r="E4" s="2" t="s">
        <v>26</v>
      </c>
      <c r="F4" s="14">
        <v>4.9000000000000002E-2</v>
      </c>
      <c r="J4" s="27" t="s">
        <v>27</v>
      </c>
      <c r="K4" s="45" t="s">
        <v>19</v>
      </c>
    </row>
    <row r="5" spans="1:38" x14ac:dyDescent="0.2">
      <c r="A5" s="5" t="s">
        <v>28</v>
      </c>
      <c r="B5" s="6">
        <f>B4-B3</f>
        <v>20</v>
      </c>
      <c r="C5" s="7" t="s">
        <v>29</v>
      </c>
      <c r="D5" s="8">
        <f>15%</f>
        <v>0.15</v>
      </c>
      <c r="E5" s="7" t="s">
        <v>30</v>
      </c>
      <c r="F5" s="35">
        <f>'10% 252 Day Average Returns'!B13</f>
        <v>8.6421441979443792E-2</v>
      </c>
      <c r="J5" s="27" t="s">
        <v>31</v>
      </c>
      <c r="K5" s="46" t="s">
        <v>19</v>
      </c>
    </row>
    <row r="6" spans="1:38" x14ac:dyDescent="0.2">
      <c r="J6" s="27" t="s">
        <v>32</v>
      </c>
      <c r="K6" s="45" t="s">
        <v>19</v>
      </c>
    </row>
    <row r="7" spans="1:38" x14ac:dyDescent="0.2">
      <c r="A7" s="91" t="s">
        <v>33</v>
      </c>
      <c r="B7" s="92"/>
      <c r="C7" s="2" t="s">
        <v>34</v>
      </c>
      <c r="D7" s="2" t="s">
        <v>35</v>
      </c>
      <c r="E7" s="58" t="s">
        <v>36</v>
      </c>
      <c r="F7" s="59" t="s">
        <v>37</v>
      </c>
      <c r="G7" s="59" t="s">
        <v>38</v>
      </c>
      <c r="J7" s="27" t="s">
        <v>39</v>
      </c>
      <c r="K7" s="45" t="s">
        <v>19</v>
      </c>
    </row>
    <row r="8" spans="1:38" x14ac:dyDescent="0.2">
      <c r="A8" s="27" t="s">
        <v>18</v>
      </c>
      <c r="B8" s="24">
        <v>1.2777749529409495E-2</v>
      </c>
      <c r="C8">
        <f>IF(B8&gt;0,1,0)</f>
        <v>1</v>
      </c>
      <c r="D8" s="4">
        <v>0.2279203434007164</v>
      </c>
      <c r="E8" s="60" t="s">
        <v>19</v>
      </c>
      <c r="F8" s="70">
        <f>SUM(B8:B15)</f>
        <v>8.7076194213757618E-2</v>
      </c>
      <c r="G8" s="72">
        <f>SUM(C8:C15)</f>
        <v>2</v>
      </c>
      <c r="J8" s="27" t="s">
        <v>40</v>
      </c>
      <c r="K8" s="45" t="s">
        <v>19</v>
      </c>
    </row>
    <row r="9" spans="1:38" x14ac:dyDescent="0.2">
      <c r="A9" s="27" t="s">
        <v>23</v>
      </c>
      <c r="B9" s="24">
        <v>7.4298444684348125E-2</v>
      </c>
      <c r="C9">
        <f t="shared" ref="C9:C47" si="0">IF(B9&gt;0,1,0)</f>
        <v>1</v>
      </c>
      <c r="D9" s="4">
        <v>0.20984381110047887</v>
      </c>
      <c r="E9" s="61" t="s">
        <v>41</v>
      </c>
      <c r="F9" s="70">
        <f>SUM(B16:B17)</f>
        <v>0.15000000001997266</v>
      </c>
      <c r="G9" s="72">
        <f>SUM(C16:C17)</f>
        <v>2</v>
      </c>
      <c r="J9" s="27" t="s">
        <v>42</v>
      </c>
      <c r="K9" s="45" t="s">
        <v>19</v>
      </c>
    </row>
    <row r="10" spans="1:38" x14ac:dyDescent="0.2">
      <c r="A10" s="27" t="s">
        <v>27</v>
      </c>
      <c r="B10" s="24">
        <v>0</v>
      </c>
      <c r="C10">
        <f t="shared" si="0"/>
        <v>0</v>
      </c>
      <c r="D10" s="4">
        <v>0.18327812842026869</v>
      </c>
      <c r="E10" s="62" t="s">
        <v>43</v>
      </c>
      <c r="F10" s="70">
        <f>SUM(B18)</f>
        <v>4.9999999999999996E-2</v>
      </c>
      <c r="G10" s="72">
        <f>SUM(C18)</f>
        <v>1</v>
      </c>
      <c r="J10" s="27" t="s">
        <v>44</v>
      </c>
      <c r="K10" s="48" t="s">
        <v>41</v>
      </c>
    </row>
    <row r="11" spans="1:38" x14ac:dyDescent="0.2">
      <c r="A11" s="27" t="s">
        <v>31</v>
      </c>
      <c r="B11" s="24">
        <v>0</v>
      </c>
      <c r="C11">
        <f t="shared" si="0"/>
        <v>0</v>
      </c>
      <c r="D11" s="4">
        <v>9.1151121031311053E-2</v>
      </c>
      <c r="E11" s="63" t="s">
        <v>45</v>
      </c>
      <c r="F11" s="70">
        <f>SUM(B19:B21)</f>
        <v>0.15000000001176084</v>
      </c>
      <c r="G11" s="72">
        <f>SUM(C19:C21)</f>
        <v>2</v>
      </c>
      <c r="J11" s="27" t="s">
        <v>46</v>
      </c>
      <c r="K11" s="48" t="s">
        <v>41</v>
      </c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</row>
    <row r="12" spans="1:38" x14ac:dyDescent="0.2">
      <c r="A12" s="27" t="s">
        <v>32</v>
      </c>
      <c r="B12" s="24">
        <v>0</v>
      </c>
      <c r="C12">
        <f t="shared" si="0"/>
        <v>0</v>
      </c>
      <c r="D12" s="4">
        <v>0.40202387533588763</v>
      </c>
      <c r="E12" s="64" t="s">
        <v>47</v>
      </c>
      <c r="F12" s="70">
        <f>SUM(B22:B28)</f>
        <v>0.11683449232208071</v>
      </c>
      <c r="G12" s="72">
        <f>SUM(C22:C28)</f>
        <v>1</v>
      </c>
      <c r="J12" s="27" t="s">
        <v>48</v>
      </c>
      <c r="K12" s="50" t="s">
        <v>43</v>
      </c>
    </row>
    <row r="13" spans="1:38" x14ac:dyDescent="0.2">
      <c r="A13" s="27" t="s">
        <v>39</v>
      </c>
      <c r="B13" s="24">
        <v>0</v>
      </c>
      <c r="C13">
        <f t="shared" si="0"/>
        <v>0</v>
      </c>
      <c r="D13" s="4">
        <v>0.12986727973668363</v>
      </c>
      <c r="E13" s="65" t="s">
        <v>49</v>
      </c>
      <c r="F13" s="70">
        <f>SUM(B29:B30)</f>
        <v>0.13602641651142058</v>
      </c>
      <c r="G13" s="72">
        <f>SUM(C29:C30)</f>
        <v>2</v>
      </c>
      <c r="J13" s="27" t="s">
        <v>50</v>
      </c>
      <c r="K13" s="51" t="s">
        <v>45</v>
      </c>
    </row>
    <row r="14" spans="1:38" x14ac:dyDescent="0.2">
      <c r="A14" s="27" t="s">
        <v>40</v>
      </c>
      <c r="B14" s="24">
        <v>0</v>
      </c>
      <c r="C14">
        <f t="shared" si="0"/>
        <v>0</v>
      </c>
      <c r="D14" s="4">
        <v>-0.27267706214900328</v>
      </c>
      <c r="E14" s="66" t="s">
        <v>51</v>
      </c>
      <c r="F14" s="70">
        <f>SUM(B31:B34)</f>
        <v>0.14999999995629967</v>
      </c>
      <c r="G14" s="72">
        <f>SUM(C31:C34)</f>
        <v>3</v>
      </c>
      <c r="J14" s="27" t="s">
        <v>52</v>
      </c>
      <c r="K14" s="51" t="s">
        <v>45</v>
      </c>
    </row>
    <row r="15" spans="1:38" x14ac:dyDescent="0.2">
      <c r="A15" s="27" t="s">
        <v>42</v>
      </c>
      <c r="B15" s="24">
        <v>0</v>
      </c>
      <c r="C15">
        <f t="shared" si="0"/>
        <v>0</v>
      </c>
      <c r="D15" s="4">
        <v>-4.7100956949753532E-2</v>
      </c>
      <c r="E15" s="67" t="s">
        <v>53</v>
      </c>
      <c r="F15" s="70">
        <f>SUM(B35:B38)</f>
        <v>4.9999999988932446E-2</v>
      </c>
      <c r="G15" s="72">
        <f>SUM(C35:C38)</f>
        <v>1</v>
      </c>
      <c r="J15" s="27" t="s">
        <v>54</v>
      </c>
      <c r="K15" s="51" t="s">
        <v>45</v>
      </c>
    </row>
    <row r="16" spans="1:38" x14ac:dyDescent="0.2">
      <c r="A16" s="27" t="s">
        <v>44</v>
      </c>
      <c r="B16" s="24">
        <v>7.4131549805913841E-2</v>
      </c>
      <c r="C16">
        <f t="shared" si="0"/>
        <v>1</v>
      </c>
      <c r="D16" s="4">
        <v>7.5386248027215608E-2</v>
      </c>
      <c r="E16" s="68" t="s">
        <v>55</v>
      </c>
      <c r="F16" s="70">
        <f>SUM(B39:B40)</f>
        <v>4.9999999999996964E-2</v>
      </c>
      <c r="G16" s="72">
        <f>SUM(C39:C40)</f>
        <v>2</v>
      </c>
      <c r="J16" s="27" t="s">
        <v>56</v>
      </c>
      <c r="K16" s="49" t="s">
        <v>47</v>
      </c>
    </row>
    <row r="17" spans="1:11" x14ac:dyDescent="0.2">
      <c r="A17" s="27" t="s">
        <v>46</v>
      </c>
      <c r="B17" s="24">
        <v>7.5868450214058802E-2</v>
      </c>
      <c r="C17">
        <f t="shared" si="0"/>
        <v>1</v>
      </c>
      <c r="D17" s="4">
        <v>0.19381028110133786</v>
      </c>
      <c r="E17" s="69" t="s">
        <v>57</v>
      </c>
      <c r="F17" s="71">
        <f>SUM(B41:B47)</f>
        <v>6.0062895406607308E-2</v>
      </c>
      <c r="G17" s="73">
        <f>SUM(C41:C47)</f>
        <v>4</v>
      </c>
      <c r="J17" s="27" t="s">
        <v>58</v>
      </c>
      <c r="K17" s="49" t="s">
        <v>47</v>
      </c>
    </row>
    <row r="18" spans="1:11" x14ac:dyDescent="0.2">
      <c r="A18" s="27" t="s">
        <v>48</v>
      </c>
      <c r="B18" s="24">
        <v>4.9999999999999996E-2</v>
      </c>
      <c r="C18">
        <f t="shared" si="0"/>
        <v>1</v>
      </c>
      <c r="D18" s="4">
        <v>0.38117304470105762</v>
      </c>
      <c r="F18" s="4">
        <f>SUM(F8:F17)</f>
        <v>0.99999999843082876</v>
      </c>
      <c r="G18" s="22">
        <f>SUM(G8:G17)</f>
        <v>20</v>
      </c>
      <c r="J18" s="27" t="s">
        <v>60</v>
      </c>
      <c r="K18" s="49" t="s">
        <v>47</v>
      </c>
    </row>
    <row r="19" spans="1:11" x14ac:dyDescent="0.2">
      <c r="A19" s="27" t="s">
        <v>50</v>
      </c>
      <c r="B19" s="24">
        <v>9.6115801981994792E-2</v>
      </c>
      <c r="C19">
        <f t="shared" si="0"/>
        <v>1</v>
      </c>
      <c r="D19" s="4">
        <v>0.5405200544620421</v>
      </c>
      <c r="E19" s="28" t="s">
        <v>61</v>
      </c>
      <c r="F19" s="34"/>
      <c r="J19" s="27" t="s">
        <v>62</v>
      </c>
      <c r="K19" s="49" t="s">
        <v>47</v>
      </c>
    </row>
    <row r="20" spans="1:11" x14ac:dyDescent="0.2">
      <c r="A20" s="27" t="s">
        <v>52</v>
      </c>
      <c r="B20" s="24">
        <v>0</v>
      </c>
      <c r="C20">
        <f t="shared" si="0"/>
        <v>0</v>
      </c>
      <c r="D20" s="4">
        <v>0.46762964309027449</v>
      </c>
      <c r="E20" s="29">
        <f>SUMPRODUCT(B8:B47,D8:D47)</f>
        <v>0.21105125158070978</v>
      </c>
      <c r="J20" s="27" t="s">
        <v>63</v>
      </c>
      <c r="K20" s="49" t="s">
        <v>47</v>
      </c>
    </row>
    <row r="21" spans="1:11" x14ac:dyDescent="0.2">
      <c r="A21" s="27" t="s">
        <v>54</v>
      </c>
      <c r="B21" s="24">
        <v>5.3884198029766031E-2</v>
      </c>
      <c r="C21">
        <f t="shared" si="0"/>
        <v>1</v>
      </c>
      <c r="D21" s="4">
        <v>0.1632225369480669</v>
      </c>
      <c r="E21" s="30" t="s">
        <v>64</v>
      </c>
      <c r="J21" s="27" t="s">
        <v>65</v>
      </c>
      <c r="K21" s="49" t="s">
        <v>47</v>
      </c>
    </row>
    <row r="22" spans="1:11" x14ac:dyDescent="0.2">
      <c r="A22" s="27" t="s">
        <v>56</v>
      </c>
      <c r="B22" s="24">
        <v>0.11683449232208071</v>
      </c>
      <c r="C22">
        <f t="shared" si="0"/>
        <v>1</v>
      </c>
      <c r="D22" s="4">
        <v>8.1257636397122676E-2</v>
      </c>
      <c r="E22" s="31">
        <f>SUMPRODUCT('15% 252 Day Average Returns'!$B$21:$B$60,'15% Limit scenario'!B8:B47)</f>
        <v>3.9551938285590843E-3</v>
      </c>
      <c r="J22" s="27" t="s">
        <v>66</v>
      </c>
      <c r="K22" s="49" t="s">
        <v>47</v>
      </c>
    </row>
    <row r="23" spans="1:11" x14ac:dyDescent="0.2">
      <c r="A23" s="27" t="s">
        <v>58</v>
      </c>
      <c r="B23" s="24">
        <v>0</v>
      </c>
      <c r="C23">
        <f t="shared" si="0"/>
        <v>0</v>
      </c>
      <c r="D23" s="4">
        <v>0.1503682518318458</v>
      </c>
      <c r="E23" s="30" t="s">
        <v>67</v>
      </c>
      <c r="J23" s="27" t="s">
        <v>68</v>
      </c>
      <c r="K23" s="47" t="s">
        <v>49</v>
      </c>
    </row>
    <row r="24" spans="1:11" x14ac:dyDescent="0.2">
      <c r="A24" s="27" t="s">
        <v>60</v>
      </c>
      <c r="B24" s="24">
        <v>0</v>
      </c>
      <c r="C24">
        <f t="shared" si="0"/>
        <v>0</v>
      </c>
      <c r="D24" s="4">
        <v>0.2356091429943373</v>
      </c>
      <c r="E24" s="32">
        <f>SQRT(E22)</f>
        <v>6.2890331757425838E-2</v>
      </c>
      <c r="J24" s="27" t="s">
        <v>69</v>
      </c>
      <c r="K24" s="47" t="s">
        <v>49</v>
      </c>
    </row>
    <row r="25" spans="1:11" x14ac:dyDescent="0.2">
      <c r="A25" s="27" t="s">
        <v>62</v>
      </c>
      <c r="B25" s="24">
        <v>0</v>
      </c>
      <c r="C25">
        <f t="shared" si="0"/>
        <v>0</v>
      </c>
      <c r="D25" s="4">
        <v>0.17654095882598123</v>
      </c>
      <c r="J25" s="27" t="s">
        <v>70</v>
      </c>
      <c r="K25" s="52" t="s">
        <v>51</v>
      </c>
    </row>
    <row r="26" spans="1:11" x14ac:dyDescent="0.2">
      <c r="A26" s="27" t="s">
        <v>63</v>
      </c>
      <c r="B26" s="24">
        <v>0</v>
      </c>
      <c r="C26">
        <f t="shared" si="0"/>
        <v>0</v>
      </c>
      <c r="D26" s="4">
        <v>0.18095607570660149</v>
      </c>
      <c r="E26" s="28" t="s">
        <v>71</v>
      </c>
      <c r="J26" s="27" t="s">
        <v>72</v>
      </c>
      <c r="K26" s="52" t="s">
        <v>51</v>
      </c>
    </row>
    <row r="27" spans="1:11" x14ac:dyDescent="0.2">
      <c r="A27" s="27" t="s">
        <v>65</v>
      </c>
      <c r="B27" s="24">
        <v>0</v>
      </c>
      <c r="C27">
        <f t="shared" si="0"/>
        <v>0</v>
      </c>
      <c r="D27" s="4">
        <v>9.3504577413698817E-2</v>
      </c>
      <c r="E27" s="33">
        <f>(E20-F4)/E24</f>
        <v>2.5767275676928736</v>
      </c>
      <c r="F27" t="s">
        <v>73</v>
      </c>
      <c r="J27" s="27" t="s">
        <v>74</v>
      </c>
      <c r="K27" s="52" t="s">
        <v>51</v>
      </c>
    </row>
    <row r="28" spans="1:11" x14ac:dyDescent="0.2">
      <c r="A28" s="27" t="s">
        <v>66</v>
      </c>
      <c r="B28" s="24">
        <v>0</v>
      </c>
      <c r="C28">
        <f t="shared" si="0"/>
        <v>0</v>
      </c>
      <c r="D28" s="4">
        <v>0.16122103864989232</v>
      </c>
      <c r="E28" s="28" t="s">
        <v>75</v>
      </c>
      <c r="J28" s="27" t="s">
        <v>76</v>
      </c>
      <c r="K28" s="52" t="s">
        <v>51</v>
      </c>
    </row>
    <row r="29" spans="1:11" x14ac:dyDescent="0.2">
      <c r="A29" s="27" t="s">
        <v>68</v>
      </c>
      <c r="B29" s="24">
        <v>1.6823577307070316E-2</v>
      </c>
      <c r="C29">
        <f t="shared" si="0"/>
        <v>1</v>
      </c>
      <c r="D29" s="4">
        <v>5.5751401033800704E-2</v>
      </c>
      <c r="E29" s="38">
        <f>F4+(E27*E24)</f>
        <v>0.21105125158070975</v>
      </c>
      <c r="F29" t="s">
        <v>77</v>
      </c>
      <c r="J29" s="27" t="s">
        <v>78</v>
      </c>
      <c r="K29" s="53" t="s">
        <v>53</v>
      </c>
    </row>
    <row r="30" spans="1:11" x14ac:dyDescent="0.2">
      <c r="A30" s="27" t="s">
        <v>69</v>
      </c>
      <c r="B30" s="24">
        <v>0.11920283920435028</v>
      </c>
      <c r="C30">
        <f t="shared" si="0"/>
        <v>1</v>
      </c>
      <c r="D30" s="4">
        <v>0.11451599394589454</v>
      </c>
      <c r="J30" s="27" t="s">
        <v>79</v>
      </c>
      <c r="K30" s="53" t="s">
        <v>53</v>
      </c>
    </row>
    <row r="31" spans="1:11" x14ac:dyDescent="0.2">
      <c r="A31" s="27" t="s">
        <v>70</v>
      </c>
      <c r="B31" s="24">
        <v>3.699124753201074E-4</v>
      </c>
      <c r="C31">
        <f t="shared" si="0"/>
        <v>1</v>
      </c>
      <c r="D31" s="4">
        <v>0.15458726633593448</v>
      </c>
      <c r="J31" s="27" t="s">
        <v>80</v>
      </c>
      <c r="K31" s="53" t="s">
        <v>53</v>
      </c>
    </row>
    <row r="32" spans="1:11" x14ac:dyDescent="0.2">
      <c r="A32" s="27" t="s">
        <v>72</v>
      </c>
      <c r="B32" s="24">
        <v>0</v>
      </c>
      <c r="C32">
        <f t="shared" si="0"/>
        <v>0</v>
      </c>
      <c r="D32" s="4">
        <v>7.6910212623124349E-2</v>
      </c>
      <c r="J32" s="27" t="s">
        <v>81</v>
      </c>
      <c r="K32" s="53" t="s">
        <v>53</v>
      </c>
    </row>
    <row r="33" spans="1:11" x14ac:dyDescent="0.2">
      <c r="A33" s="27" t="s">
        <v>74</v>
      </c>
      <c r="B33" s="24">
        <v>8.3334810997446884E-2</v>
      </c>
      <c r="C33">
        <f t="shared" si="0"/>
        <v>1</v>
      </c>
      <c r="D33" s="4">
        <v>0.30895520283820022</v>
      </c>
      <c r="J33" s="27" t="s">
        <v>82</v>
      </c>
      <c r="K33" s="54" t="s">
        <v>55</v>
      </c>
    </row>
    <row r="34" spans="1:11" x14ac:dyDescent="0.2">
      <c r="A34" s="27" t="s">
        <v>76</v>
      </c>
      <c r="B34" s="24">
        <v>6.6295276483532686E-2</v>
      </c>
      <c r="C34">
        <f t="shared" si="0"/>
        <v>1</v>
      </c>
      <c r="D34" s="4">
        <v>0.15115443591611363</v>
      </c>
      <c r="J34" s="27" t="s">
        <v>83</v>
      </c>
      <c r="K34" s="54" t="s">
        <v>55</v>
      </c>
    </row>
    <row r="35" spans="1:11" x14ac:dyDescent="0.2">
      <c r="A35" s="27" t="s">
        <v>78</v>
      </c>
      <c r="B35" s="24">
        <v>0</v>
      </c>
      <c r="C35">
        <f t="shared" si="0"/>
        <v>0</v>
      </c>
      <c r="D35" s="4">
        <v>7.8213570015899722E-2</v>
      </c>
      <c r="J35" s="27" t="s">
        <v>84</v>
      </c>
      <c r="K35" s="55" t="s">
        <v>57</v>
      </c>
    </row>
    <row r="36" spans="1:11" x14ac:dyDescent="0.2">
      <c r="A36" s="27" t="s">
        <v>79</v>
      </c>
      <c r="B36" s="24">
        <v>5.0000999988932447E-2</v>
      </c>
      <c r="C36">
        <f t="shared" si="0"/>
        <v>1</v>
      </c>
      <c r="D36" s="4">
        <v>0.15355562001121398</v>
      </c>
      <c r="J36" s="27" t="s">
        <v>85</v>
      </c>
      <c r="K36" s="55" t="s">
        <v>57</v>
      </c>
    </row>
    <row r="37" spans="1:11" x14ac:dyDescent="0.2">
      <c r="A37" s="27" t="s">
        <v>80</v>
      </c>
      <c r="B37" s="24">
        <v>-9.9999999999926537E-7</v>
      </c>
      <c r="C37">
        <f t="shared" si="0"/>
        <v>0</v>
      </c>
      <c r="D37" s="4">
        <v>0.28855134852089687</v>
      </c>
      <c r="J37" s="27" t="s">
        <v>86</v>
      </c>
      <c r="K37" s="55" t="s">
        <v>57</v>
      </c>
    </row>
    <row r="38" spans="1:11" x14ac:dyDescent="0.2">
      <c r="A38" s="27" t="s">
        <v>81</v>
      </c>
      <c r="B38" s="24">
        <v>0</v>
      </c>
      <c r="C38">
        <f t="shared" si="0"/>
        <v>0</v>
      </c>
      <c r="D38" s="4">
        <v>1.3522369928534164E-2</v>
      </c>
      <c r="J38" s="27" t="s">
        <v>87</v>
      </c>
      <c r="K38" s="55" t="s">
        <v>57</v>
      </c>
    </row>
    <row r="39" spans="1:11" x14ac:dyDescent="0.2">
      <c r="A39" s="27" t="s">
        <v>82</v>
      </c>
      <c r="B39" s="24">
        <v>3.018001494229277E-2</v>
      </c>
      <c r="C39">
        <f t="shared" si="0"/>
        <v>1</v>
      </c>
      <c r="D39" s="4">
        <v>3.0189125539055096E-2</v>
      </c>
      <c r="J39" s="27" t="s">
        <v>88</v>
      </c>
      <c r="K39" s="55" t="s">
        <v>57</v>
      </c>
    </row>
    <row r="40" spans="1:11" x14ac:dyDescent="0.2">
      <c r="A40" s="27" t="s">
        <v>83</v>
      </c>
      <c r="B40" s="24">
        <v>1.9819985057704194E-2</v>
      </c>
      <c r="C40">
        <f t="shared" si="0"/>
        <v>1</v>
      </c>
      <c r="D40" s="4">
        <v>0.17832104545221755</v>
      </c>
      <c r="J40" s="27" t="s">
        <v>89</v>
      </c>
      <c r="K40" s="55" t="s">
        <v>57</v>
      </c>
    </row>
    <row r="41" spans="1:11" x14ac:dyDescent="0.2">
      <c r="A41" s="27" t="s">
        <v>84</v>
      </c>
      <c r="B41" s="24">
        <v>7.311661341547899E-3</v>
      </c>
      <c r="C41">
        <f t="shared" si="0"/>
        <v>1</v>
      </c>
      <c r="D41" s="4">
        <v>0.42791246191994092</v>
      </c>
      <c r="J41" s="57" t="s">
        <v>90</v>
      </c>
      <c r="K41" s="55" t="s">
        <v>57</v>
      </c>
    </row>
    <row r="42" spans="1:11" x14ac:dyDescent="0.2">
      <c r="A42" s="27" t="s">
        <v>85</v>
      </c>
      <c r="B42" s="24">
        <v>4.3821888078033409E-2</v>
      </c>
      <c r="C42">
        <f t="shared" si="0"/>
        <v>1</v>
      </c>
      <c r="D42" s="4">
        <v>0.29933448722596523</v>
      </c>
    </row>
    <row r="43" spans="1:11" x14ac:dyDescent="0.2">
      <c r="A43" s="27" t="s">
        <v>86</v>
      </c>
      <c r="B43" s="24">
        <v>8.0134315158489882E-3</v>
      </c>
      <c r="C43">
        <f t="shared" si="0"/>
        <v>1</v>
      </c>
      <c r="D43" s="4">
        <v>0.50832080517285749</v>
      </c>
    </row>
    <row r="44" spans="1:11" x14ac:dyDescent="0.2">
      <c r="A44" s="27" t="s">
        <v>87</v>
      </c>
      <c r="B44" s="24">
        <v>0</v>
      </c>
      <c r="C44">
        <f t="shared" si="0"/>
        <v>0</v>
      </c>
      <c r="D44" s="4">
        <v>-5.2366663147377417E-2</v>
      </c>
    </row>
    <row r="45" spans="1:11" x14ac:dyDescent="0.2">
      <c r="A45" s="27" t="s">
        <v>88</v>
      </c>
      <c r="B45" s="24">
        <v>9.1591447117700907E-4</v>
      </c>
      <c r="C45">
        <f t="shared" si="0"/>
        <v>1</v>
      </c>
      <c r="D45" s="4">
        <v>0.10850761481805124</v>
      </c>
    </row>
    <row r="46" spans="1:11" x14ac:dyDescent="0.2">
      <c r="A46" s="27" t="s">
        <v>89</v>
      </c>
      <c r="B46" s="24">
        <v>0</v>
      </c>
      <c r="C46">
        <f t="shared" si="0"/>
        <v>0</v>
      </c>
      <c r="D46" s="4">
        <v>0.11990549029386632</v>
      </c>
    </row>
    <row r="47" spans="1:11" x14ac:dyDescent="0.2">
      <c r="A47" s="27" t="s">
        <v>90</v>
      </c>
      <c r="B47" s="24">
        <v>0</v>
      </c>
      <c r="C47">
        <f t="shared" si="0"/>
        <v>0</v>
      </c>
      <c r="D47" s="4">
        <v>0.29338568755448247</v>
      </c>
    </row>
    <row r="50" spans="2:2" x14ac:dyDescent="0.2">
      <c r="B50" s="4">
        <f>SUM(B8:B47)</f>
        <v>0.99999999843082887</v>
      </c>
    </row>
  </sheetData>
  <mergeCells count="2">
    <mergeCell ref="A1:F2"/>
    <mergeCell ref="A7:B7"/>
  </mergeCells>
  <conditionalFormatting sqref="C8:C4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2234-1270-47F3-9D0E-A049F09A18B3}">
  <sheetPr>
    <tabColor theme="8" tint="0.39997558519241921"/>
  </sheetPr>
  <dimension ref="A1:AL50"/>
  <sheetViews>
    <sheetView showGridLines="0" topLeftCell="A16" zoomScale="80" zoomScaleNormal="80" workbookViewId="0">
      <selection activeCell="G49" sqref="G49"/>
    </sheetView>
  </sheetViews>
  <sheetFormatPr baseColWidth="10" defaultColWidth="8.83203125" defaultRowHeight="15" x14ac:dyDescent="0.2"/>
  <cols>
    <col min="1" max="1" width="10.5" bestFit="1" customWidth="1"/>
    <col min="3" max="3" width="18.5" bestFit="1" customWidth="1"/>
    <col min="4" max="4" width="15" bestFit="1" customWidth="1"/>
    <col min="5" max="5" width="25.6640625" bestFit="1" customWidth="1"/>
    <col min="6" max="6" width="19.83203125" bestFit="1" customWidth="1"/>
    <col min="7" max="7" width="15" bestFit="1" customWidth="1"/>
    <col min="8" max="8" width="16.83203125" bestFit="1" customWidth="1"/>
    <col min="9" max="9" width="16.5" bestFit="1" customWidth="1"/>
    <col min="10" max="10" width="5.83203125" bestFit="1" customWidth="1"/>
    <col min="11" max="11" width="17.5" bestFit="1" customWidth="1"/>
  </cols>
  <sheetData>
    <row r="1" spans="1:38" x14ac:dyDescent="0.2">
      <c r="A1" s="95" t="s">
        <v>0</v>
      </c>
      <c r="B1" s="96"/>
      <c r="C1" s="96"/>
      <c r="D1" s="96"/>
      <c r="E1" s="96"/>
      <c r="F1" s="97"/>
      <c r="J1" s="27" t="s">
        <v>16</v>
      </c>
      <c r="K1" s="42" t="s">
        <v>17</v>
      </c>
    </row>
    <row r="2" spans="1:38" x14ac:dyDescent="0.2">
      <c r="A2" s="93"/>
      <c r="B2" s="94"/>
      <c r="C2" s="94"/>
      <c r="D2" s="94"/>
      <c r="E2" s="94"/>
      <c r="F2" s="98"/>
      <c r="J2" s="17" t="s">
        <v>18</v>
      </c>
      <c r="K2" s="45" t="s">
        <v>19</v>
      </c>
    </row>
    <row r="3" spans="1:38" x14ac:dyDescent="0.2">
      <c r="A3" s="1" t="s">
        <v>20</v>
      </c>
      <c r="B3">
        <v>21</v>
      </c>
      <c r="C3" s="2" t="s">
        <v>21</v>
      </c>
      <c r="D3" s="3">
        <v>85000</v>
      </c>
      <c r="E3" s="2" t="s">
        <v>22</v>
      </c>
      <c r="F3" s="13">
        <v>10000</v>
      </c>
      <c r="J3" s="27" t="s">
        <v>23</v>
      </c>
      <c r="K3" s="45" t="s">
        <v>19</v>
      </c>
    </row>
    <row r="4" spans="1:38" x14ac:dyDescent="0.2">
      <c r="A4" s="1" t="s">
        <v>24</v>
      </c>
      <c r="B4">
        <v>41</v>
      </c>
      <c r="C4" s="2" t="s">
        <v>25</v>
      </c>
      <c r="D4" s="4">
        <f>3.6%</f>
        <v>3.6000000000000004E-2</v>
      </c>
      <c r="E4" s="2" t="s">
        <v>26</v>
      </c>
      <c r="F4" s="14">
        <v>4.9000000000000002E-2</v>
      </c>
      <c r="J4" s="27" t="s">
        <v>27</v>
      </c>
      <c r="K4" s="45" t="s">
        <v>19</v>
      </c>
    </row>
    <row r="5" spans="1:38" x14ac:dyDescent="0.2">
      <c r="A5" s="5" t="s">
        <v>28</v>
      </c>
      <c r="B5" s="6">
        <f>B4-B3</f>
        <v>20</v>
      </c>
      <c r="C5" s="7" t="s">
        <v>29</v>
      </c>
      <c r="D5" s="8">
        <f>15%</f>
        <v>0.15</v>
      </c>
      <c r="E5" s="7" t="s">
        <v>30</v>
      </c>
      <c r="F5" s="35">
        <f>'10% 252 Day Average Returns'!B13</f>
        <v>8.6421441979443792E-2</v>
      </c>
      <c r="J5" s="27" t="s">
        <v>31</v>
      </c>
      <c r="K5" s="46" t="s">
        <v>19</v>
      </c>
    </row>
    <row r="6" spans="1:38" x14ac:dyDescent="0.2">
      <c r="J6" s="27" t="s">
        <v>32</v>
      </c>
      <c r="K6" s="45" t="s">
        <v>19</v>
      </c>
    </row>
    <row r="7" spans="1:38" x14ac:dyDescent="0.2">
      <c r="A7" s="91" t="s">
        <v>33</v>
      </c>
      <c r="B7" s="92"/>
      <c r="C7" s="2" t="s">
        <v>34</v>
      </c>
      <c r="D7" s="2" t="s">
        <v>35</v>
      </c>
      <c r="E7" s="58" t="s">
        <v>36</v>
      </c>
      <c r="F7" s="59" t="s">
        <v>37</v>
      </c>
      <c r="G7" s="59" t="s">
        <v>38</v>
      </c>
      <c r="J7" s="27" t="s">
        <v>39</v>
      </c>
      <c r="K7" s="45" t="s">
        <v>19</v>
      </c>
    </row>
    <row r="8" spans="1:38" x14ac:dyDescent="0.2">
      <c r="A8" s="27" t="s">
        <v>18</v>
      </c>
      <c r="B8" s="24">
        <v>1.5933636687093328E-2</v>
      </c>
      <c r="C8">
        <f>IF(B8&gt;0,1,0)</f>
        <v>1</v>
      </c>
      <c r="D8" s="4">
        <v>0.2279203434007164</v>
      </c>
      <c r="E8" s="60" t="s">
        <v>19</v>
      </c>
      <c r="F8" s="70">
        <f>SUM(B8:B15)</f>
        <v>5.073458298222721E-2</v>
      </c>
      <c r="G8" s="72">
        <f>SUM(C8:C15)</f>
        <v>2</v>
      </c>
      <c r="J8" s="27" t="s">
        <v>40</v>
      </c>
      <c r="K8" s="45" t="s">
        <v>19</v>
      </c>
    </row>
    <row r="9" spans="1:38" x14ac:dyDescent="0.2">
      <c r="A9" s="27" t="s">
        <v>23</v>
      </c>
      <c r="B9" s="24">
        <v>3.4800946295133882E-2</v>
      </c>
      <c r="C9">
        <f t="shared" ref="C9:C47" si="0">IF(B9&gt;0,1,0)</f>
        <v>1</v>
      </c>
      <c r="D9" s="4">
        <v>0.20984381110047887</v>
      </c>
      <c r="E9" s="61" t="s">
        <v>41</v>
      </c>
      <c r="F9" s="70">
        <f>SUM(B16:B17)</f>
        <v>0.20000000145021976</v>
      </c>
      <c r="G9" s="72">
        <f>SUM(C16:C17)</f>
        <v>2</v>
      </c>
      <c r="J9" s="27" t="s">
        <v>42</v>
      </c>
      <c r="K9" s="45" t="s">
        <v>19</v>
      </c>
    </row>
    <row r="10" spans="1:38" x14ac:dyDescent="0.2">
      <c r="A10" s="27" t="s">
        <v>27</v>
      </c>
      <c r="B10" s="24">
        <v>0</v>
      </c>
      <c r="C10">
        <f t="shared" si="0"/>
        <v>0</v>
      </c>
      <c r="D10" s="4">
        <v>0.18327812842026869</v>
      </c>
      <c r="E10" s="62" t="s">
        <v>43</v>
      </c>
      <c r="F10" s="70">
        <f>SUM(B18)</f>
        <v>1.2793588096327619E-2</v>
      </c>
      <c r="G10" s="72">
        <f>SUM(C18)</f>
        <v>1</v>
      </c>
      <c r="J10" s="27" t="s">
        <v>44</v>
      </c>
      <c r="K10" s="48" t="s">
        <v>41</v>
      </c>
    </row>
    <row r="11" spans="1:38" x14ac:dyDescent="0.2">
      <c r="A11" s="27" t="s">
        <v>31</v>
      </c>
      <c r="B11" s="24">
        <v>0</v>
      </c>
      <c r="C11">
        <f t="shared" si="0"/>
        <v>0</v>
      </c>
      <c r="D11" s="4">
        <v>9.1151121031311053E-2</v>
      </c>
      <c r="E11" s="63" t="s">
        <v>45</v>
      </c>
      <c r="F11" s="70">
        <f>SUM(B19:B21)</f>
        <v>0.16614854699250503</v>
      </c>
      <c r="G11" s="72">
        <f>SUM(C19:C21)</f>
        <v>2</v>
      </c>
      <c r="J11" s="27" t="s">
        <v>46</v>
      </c>
      <c r="K11" s="48" t="s">
        <v>41</v>
      </c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</row>
    <row r="12" spans="1:38" x14ac:dyDescent="0.2">
      <c r="A12" s="27" t="s">
        <v>32</v>
      </c>
      <c r="B12" s="24">
        <v>0</v>
      </c>
      <c r="C12">
        <f t="shared" si="0"/>
        <v>0</v>
      </c>
      <c r="D12" s="4">
        <v>0.40202387533588763</v>
      </c>
      <c r="E12" s="64" t="s">
        <v>47</v>
      </c>
      <c r="F12" s="70">
        <f>SUM(B22:B28)</f>
        <v>0.12062706840769162</v>
      </c>
      <c r="G12" s="72">
        <f>SUM(C22:C28)</f>
        <v>1</v>
      </c>
      <c r="J12" s="27" t="s">
        <v>48</v>
      </c>
      <c r="K12" s="50" t="s">
        <v>43</v>
      </c>
    </row>
    <row r="13" spans="1:38" x14ac:dyDescent="0.2">
      <c r="A13" s="27" t="s">
        <v>39</v>
      </c>
      <c r="B13" s="24">
        <v>0</v>
      </c>
      <c r="C13">
        <f t="shared" si="0"/>
        <v>0</v>
      </c>
      <c r="D13" s="4">
        <v>0.12986727973668363</v>
      </c>
      <c r="E13" s="65" t="s">
        <v>49</v>
      </c>
      <c r="F13" s="70">
        <f>SUM(B29:B30)</f>
        <v>0.1578829148280991</v>
      </c>
      <c r="G13" s="72">
        <f>SUM(C29:C30)</f>
        <v>2</v>
      </c>
      <c r="J13" s="27" t="s">
        <v>50</v>
      </c>
      <c r="K13" s="51" t="s">
        <v>45</v>
      </c>
    </row>
    <row r="14" spans="1:38" x14ac:dyDescent="0.2">
      <c r="A14" s="27" t="s">
        <v>40</v>
      </c>
      <c r="B14" s="24">
        <v>0</v>
      </c>
      <c r="C14">
        <f t="shared" si="0"/>
        <v>0</v>
      </c>
      <c r="D14" s="4">
        <v>-0.27267706214900328</v>
      </c>
      <c r="E14" s="66" t="s">
        <v>51</v>
      </c>
      <c r="F14" s="70">
        <f>SUM(B31:B34)</f>
        <v>0.19999999964876319</v>
      </c>
      <c r="G14" s="72">
        <f>SUM(C31:C34)</f>
        <v>3</v>
      </c>
      <c r="J14" s="27" t="s">
        <v>52</v>
      </c>
      <c r="K14" s="51" t="s">
        <v>45</v>
      </c>
    </row>
    <row r="15" spans="1:38" x14ac:dyDescent="0.2">
      <c r="A15" s="27" t="s">
        <v>42</v>
      </c>
      <c r="B15" s="24">
        <v>0</v>
      </c>
      <c r="C15">
        <f t="shared" si="0"/>
        <v>0</v>
      </c>
      <c r="D15" s="4">
        <v>-4.7100956949753532E-2</v>
      </c>
      <c r="E15" s="67" t="s">
        <v>53</v>
      </c>
      <c r="F15" s="70">
        <f>SUM(B35:B38)</f>
        <v>2.7406585273462118E-2</v>
      </c>
      <c r="G15" s="72">
        <f>SUM(C35:C38)</f>
        <v>1</v>
      </c>
      <c r="J15" s="27" t="s">
        <v>54</v>
      </c>
      <c r="K15" s="51" t="s">
        <v>45</v>
      </c>
    </row>
    <row r="16" spans="1:38" x14ac:dyDescent="0.2">
      <c r="A16" s="27" t="s">
        <v>44</v>
      </c>
      <c r="B16" s="24">
        <v>0.11259318009607443</v>
      </c>
      <c r="C16">
        <f t="shared" si="0"/>
        <v>1</v>
      </c>
      <c r="D16" s="4">
        <v>7.5386248027215608E-2</v>
      </c>
      <c r="E16" s="68" t="s">
        <v>55</v>
      </c>
      <c r="F16" s="70">
        <f>SUM(B39:B40)</f>
        <v>0</v>
      </c>
      <c r="G16" s="72">
        <f>SUM(C39:C40)</f>
        <v>0</v>
      </c>
      <c r="J16" s="27" t="s">
        <v>56</v>
      </c>
      <c r="K16" s="49" t="s">
        <v>47</v>
      </c>
    </row>
    <row r="17" spans="1:11" x14ac:dyDescent="0.2">
      <c r="A17" s="27" t="s">
        <v>46</v>
      </c>
      <c r="B17" s="24">
        <v>8.7406821354145334E-2</v>
      </c>
      <c r="C17">
        <f t="shared" si="0"/>
        <v>1</v>
      </c>
      <c r="D17" s="4">
        <v>0.19381028110133786</v>
      </c>
      <c r="E17" s="69" t="s">
        <v>57</v>
      </c>
      <c r="F17" s="71">
        <f>SUM(B41:B47)</f>
        <v>6.4406710374488002E-2</v>
      </c>
      <c r="G17" s="73">
        <f>SUM(C41:C47)</f>
        <v>4</v>
      </c>
      <c r="J17" s="27" t="s">
        <v>58</v>
      </c>
      <c r="K17" s="49" t="s">
        <v>47</v>
      </c>
    </row>
    <row r="18" spans="1:11" x14ac:dyDescent="0.2">
      <c r="A18" s="27" t="s">
        <v>48</v>
      </c>
      <c r="B18" s="24">
        <v>1.2793588096327619E-2</v>
      </c>
      <c r="C18">
        <f t="shared" si="0"/>
        <v>1</v>
      </c>
      <c r="D18" s="4">
        <v>0.38117304470105762</v>
      </c>
      <c r="F18" s="4">
        <f>SUM(F8:F17)</f>
        <v>0.9999999980537837</v>
      </c>
      <c r="G18" s="22">
        <f>SUM(G8:G17)</f>
        <v>18</v>
      </c>
      <c r="J18" s="27" t="s">
        <v>60</v>
      </c>
      <c r="K18" s="49" t="s">
        <v>47</v>
      </c>
    </row>
    <row r="19" spans="1:11" x14ac:dyDescent="0.2">
      <c r="A19" s="27" t="s">
        <v>50</v>
      </c>
      <c r="B19" s="24">
        <v>7.7156691618312623E-2</v>
      </c>
      <c r="C19">
        <f t="shared" si="0"/>
        <v>1</v>
      </c>
      <c r="D19" s="4">
        <v>0.5405200544620421</v>
      </c>
      <c r="E19" s="28" t="s">
        <v>61</v>
      </c>
      <c r="F19" s="34"/>
      <c r="J19" s="27" t="s">
        <v>62</v>
      </c>
      <c r="K19" s="49" t="s">
        <v>47</v>
      </c>
    </row>
    <row r="20" spans="1:11" x14ac:dyDescent="0.2">
      <c r="A20" s="27" t="s">
        <v>52</v>
      </c>
      <c r="B20" s="24">
        <v>0</v>
      </c>
      <c r="C20">
        <f t="shared" si="0"/>
        <v>0</v>
      </c>
      <c r="D20" s="4">
        <v>0.46762964309027449</v>
      </c>
      <c r="E20" s="29">
        <f>SUMPRODUCT(B8:B47,D8:D47)</f>
        <v>0.18634934698915295</v>
      </c>
      <c r="J20" s="27" t="s">
        <v>63</v>
      </c>
      <c r="K20" s="49" t="s">
        <v>47</v>
      </c>
    </row>
    <row r="21" spans="1:11" x14ac:dyDescent="0.2">
      <c r="A21" s="27" t="s">
        <v>54</v>
      </c>
      <c r="B21" s="24">
        <v>8.8991855374192394E-2</v>
      </c>
      <c r="C21">
        <f t="shared" si="0"/>
        <v>1</v>
      </c>
      <c r="D21" s="4">
        <v>0.1632225369480669</v>
      </c>
      <c r="E21" s="30" t="s">
        <v>64</v>
      </c>
      <c r="J21" s="27" t="s">
        <v>65</v>
      </c>
      <c r="K21" s="49" t="s">
        <v>47</v>
      </c>
    </row>
    <row r="22" spans="1:11" x14ac:dyDescent="0.2">
      <c r="A22" s="27" t="s">
        <v>56</v>
      </c>
      <c r="B22" s="24">
        <v>0.12062706840769162</v>
      </c>
      <c r="C22">
        <f t="shared" si="0"/>
        <v>1</v>
      </c>
      <c r="D22" s="4">
        <v>8.1257636397122676E-2</v>
      </c>
      <c r="E22" s="31">
        <f>SUMPRODUCT('20% 252 Day Average Returns'!B21:B60,'20% Limit Scenario'!B8:B47)</f>
        <v>2.3238115553369972E-3</v>
      </c>
      <c r="J22" s="27" t="s">
        <v>66</v>
      </c>
      <c r="K22" s="49" t="s">
        <v>47</v>
      </c>
    </row>
    <row r="23" spans="1:11" x14ac:dyDescent="0.2">
      <c r="A23" s="27" t="s">
        <v>58</v>
      </c>
      <c r="B23" s="24">
        <v>0</v>
      </c>
      <c r="C23">
        <f t="shared" si="0"/>
        <v>0</v>
      </c>
      <c r="D23" s="4">
        <v>0.1503682518318458</v>
      </c>
      <c r="E23" s="30" t="s">
        <v>67</v>
      </c>
      <c r="J23" s="27" t="s">
        <v>68</v>
      </c>
      <c r="K23" s="47" t="s">
        <v>49</v>
      </c>
    </row>
    <row r="24" spans="1:11" x14ac:dyDescent="0.2">
      <c r="A24" s="27" t="s">
        <v>60</v>
      </c>
      <c r="B24" s="24">
        <v>0</v>
      </c>
      <c r="C24">
        <f t="shared" si="0"/>
        <v>0</v>
      </c>
      <c r="D24" s="4">
        <v>0.2356091429943373</v>
      </c>
      <c r="E24" s="32">
        <f>SQRT(E22)</f>
        <v>4.8205928632658837E-2</v>
      </c>
      <c r="J24" s="27" t="s">
        <v>69</v>
      </c>
      <c r="K24" s="47" t="s">
        <v>49</v>
      </c>
    </row>
    <row r="25" spans="1:11" x14ac:dyDescent="0.2">
      <c r="A25" s="27" t="s">
        <v>62</v>
      </c>
      <c r="B25" s="24">
        <v>0</v>
      </c>
      <c r="C25">
        <f t="shared" si="0"/>
        <v>0</v>
      </c>
      <c r="D25" s="4">
        <v>0.17654095882598123</v>
      </c>
      <c r="J25" s="27" t="s">
        <v>70</v>
      </c>
      <c r="K25" s="52" t="s">
        <v>51</v>
      </c>
    </row>
    <row r="26" spans="1:11" x14ac:dyDescent="0.2">
      <c r="A26" s="27" t="s">
        <v>63</v>
      </c>
      <c r="B26" s="24">
        <v>0</v>
      </c>
      <c r="C26">
        <f t="shared" si="0"/>
        <v>0</v>
      </c>
      <c r="D26" s="4">
        <v>0.18095607570660149</v>
      </c>
      <c r="E26" s="28" t="s">
        <v>71</v>
      </c>
      <c r="J26" s="27" t="s">
        <v>72</v>
      </c>
      <c r="K26" s="52" t="s">
        <v>51</v>
      </c>
    </row>
    <row r="27" spans="1:11" x14ac:dyDescent="0.2">
      <c r="A27" s="27" t="s">
        <v>65</v>
      </c>
      <c r="B27" s="24">
        <v>0</v>
      </c>
      <c r="C27">
        <f t="shared" si="0"/>
        <v>0</v>
      </c>
      <c r="D27" s="4">
        <v>9.3504577413698817E-2</v>
      </c>
      <c r="E27" s="33">
        <f>(E20-F4)/E24</f>
        <v>2.8492210581770792</v>
      </c>
      <c r="F27" t="s">
        <v>73</v>
      </c>
      <c r="J27" s="27" t="s">
        <v>74</v>
      </c>
      <c r="K27" s="52" t="s">
        <v>51</v>
      </c>
    </row>
    <row r="28" spans="1:11" x14ac:dyDescent="0.2">
      <c r="A28" s="27" t="s">
        <v>66</v>
      </c>
      <c r="B28" s="24">
        <v>0</v>
      </c>
      <c r="C28">
        <f t="shared" si="0"/>
        <v>0</v>
      </c>
      <c r="D28" s="4">
        <v>0.16122103864989232</v>
      </c>
      <c r="E28" s="28" t="s">
        <v>75</v>
      </c>
      <c r="J28" s="27" t="s">
        <v>76</v>
      </c>
      <c r="K28" s="52" t="s">
        <v>51</v>
      </c>
    </row>
    <row r="29" spans="1:11" x14ac:dyDescent="0.2">
      <c r="A29" s="27" t="s">
        <v>68</v>
      </c>
      <c r="B29" s="24">
        <v>5.5486374796700259E-2</v>
      </c>
      <c r="C29">
        <f t="shared" si="0"/>
        <v>1</v>
      </c>
      <c r="D29" s="4">
        <v>5.5751401033800704E-2</v>
      </c>
      <c r="E29" s="38">
        <f>F4+(E27*E24)</f>
        <v>0.18634934698915295</v>
      </c>
      <c r="F29" t="s">
        <v>77</v>
      </c>
      <c r="J29" s="27" t="s">
        <v>78</v>
      </c>
      <c r="K29" s="53" t="s">
        <v>53</v>
      </c>
    </row>
    <row r="30" spans="1:11" x14ac:dyDescent="0.2">
      <c r="A30" s="27" t="s">
        <v>69</v>
      </c>
      <c r="B30" s="24">
        <v>0.10239654003139884</v>
      </c>
      <c r="C30">
        <f t="shared" si="0"/>
        <v>1</v>
      </c>
      <c r="D30" s="4">
        <v>0.11451599394589454</v>
      </c>
      <c r="J30" s="27" t="s">
        <v>79</v>
      </c>
      <c r="K30" s="53" t="s">
        <v>53</v>
      </c>
    </row>
    <row r="31" spans="1:11" x14ac:dyDescent="0.2">
      <c r="A31" s="27" t="s">
        <v>70</v>
      </c>
      <c r="B31" s="24">
        <v>6.197870988264572E-2</v>
      </c>
      <c r="C31">
        <f t="shared" si="0"/>
        <v>1</v>
      </c>
      <c r="D31" s="4">
        <v>0.15458726633593448</v>
      </c>
      <c r="J31" s="27" t="s">
        <v>80</v>
      </c>
      <c r="K31" s="53" t="s">
        <v>53</v>
      </c>
    </row>
    <row r="32" spans="1:11" x14ac:dyDescent="0.2">
      <c r="A32" s="27" t="s">
        <v>72</v>
      </c>
      <c r="B32" s="24">
        <v>0</v>
      </c>
      <c r="C32">
        <f t="shared" si="0"/>
        <v>0</v>
      </c>
      <c r="D32" s="4">
        <v>7.6910212623124349E-2</v>
      </c>
      <c r="J32" s="27" t="s">
        <v>81</v>
      </c>
      <c r="K32" s="53" t="s">
        <v>53</v>
      </c>
    </row>
    <row r="33" spans="1:11" x14ac:dyDescent="0.2">
      <c r="A33" s="27" t="s">
        <v>74</v>
      </c>
      <c r="B33" s="24">
        <v>6.3328468275309746E-2</v>
      </c>
      <c r="C33">
        <f t="shared" si="0"/>
        <v>1</v>
      </c>
      <c r="D33" s="4">
        <v>0.30895520283820022</v>
      </c>
      <c r="J33" s="27" t="s">
        <v>82</v>
      </c>
      <c r="K33" s="54" t="s">
        <v>55</v>
      </c>
    </row>
    <row r="34" spans="1:11" x14ac:dyDescent="0.2">
      <c r="A34" s="27" t="s">
        <v>76</v>
      </c>
      <c r="B34" s="24">
        <v>7.4692821490807706E-2</v>
      </c>
      <c r="C34">
        <f t="shared" si="0"/>
        <v>1</v>
      </c>
      <c r="D34" s="4">
        <v>0.15115443591611363</v>
      </c>
      <c r="J34" s="27" t="s">
        <v>83</v>
      </c>
      <c r="K34" s="54" t="s">
        <v>55</v>
      </c>
    </row>
    <row r="35" spans="1:11" x14ac:dyDescent="0.2">
      <c r="A35" s="27" t="s">
        <v>78</v>
      </c>
      <c r="B35" s="24">
        <v>0</v>
      </c>
      <c r="C35">
        <f t="shared" si="0"/>
        <v>0</v>
      </c>
      <c r="D35" s="4">
        <v>7.8213570015899722E-2</v>
      </c>
      <c r="J35" s="27" t="s">
        <v>84</v>
      </c>
      <c r="K35" s="55" t="s">
        <v>57</v>
      </c>
    </row>
    <row r="36" spans="1:11" x14ac:dyDescent="0.2">
      <c r="A36" s="27" t="s">
        <v>79</v>
      </c>
      <c r="B36" s="24">
        <v>2.7406585273462118E-2</v>
      </c>
      <c r="C36">
        <f t="shared" si="0"/>
        <v>1</v>
      </c>
      <c r="D36" s="4">
        <v>0.15355562001121398</v>
      </c>
      <c r="J36" s="27" t="s">
        <v>85</v>
      </c>
      <c r="K36" s="55" t="s">
        <v>57</v>
      </c>
    </row>
    <row r="37" spans="1:11" x14ac:dyDescent="0.2">
      <c r="A37" s="27" t="s">
        <v>80</v>
      </c>
      <c r="B37" s="24">
        <v>0</v>
      </c>
      <c r="C37">
        <f t="shared" si="0"/>
        <v>0</v>
      </c>
      <c r="D37" s="4">
        <v>0.28855134852089687</v>
      </c>
      <c r="J37" s="27" t="s">
        <v>86</v>
      </c>
      <c r="K37" s="55" t="s">
        <v>57</v>
      </c>
    </row>
    <row r="38" spans="1:11" x14ac:dyDescent="0.2">
      <c r="A38" s="27" t="s">
        <v>81</v>
      </c>
      <c r="B38" s="24">
        <v>0</v>
      </c>
      <c r="C38">
        <f t="shared" si="0"/>
        <v>0</v>
      </c>
      <c r="D38" s="4">
        <v>1.3522369928534164E-2</v>
      </c>
      <c r="J38" s="27" t="s">
        <v>87</v>
      </c>
      <c r="K38" s="55" t="s">
        <v>57</v>
      </c>
    </row>
    <row r="39" spans="1:11" x14ac:dyDescent="0.2">
      <c r="A39" s="27" t="s">
        <v>82</v>
      </c>
      <c r="B39" s="24">
        <v>0</v>
      </c>
      <c r="C39">
        <f t="shared" si="0"/>
        <v>0</v>
      </c>
      <c r="D39" s="4">
        <v>3.0189125539055096E-2</v>
      </c>
      <c r="J39" s="27" t="s">
        <v>88</v>
      </c>
      <c r="K39" s="55" t="s">
        <v>57</v>
      </c>
    </row>
    <row r="40" spans="1:11" x14ac:dyDescent="0.2">
      <c r="A40" s="27" t="s">
        <v>83</v>
      </c>
      <c r="B40" s="24">
        <v>0</v>
      </c>
      <c r="C40">
        <f t="shared" si="0"/>
        <v>0</v>
      </c>
      <c r="D40" s="4">
        <v>0.17832104545221755</v>
      </c>
      <c r="J40" s="27" t="s">
        <v>89</v>
      </c>
      <c r="K40" s="55" t="s">
        <v>57</v>
      </c>
    </row>
    <row r="41" spans="1:11" x14ac:dyDescent="0.2">
      <c r="A41" s="27" t="s">
        <v>84</v>
      </c>
      <c r="B41" s="24">
        <v>1.1670394438198254E-2</v>
      </c>
      <c r="C41">
        <f t="shared" si="0"/>
        <v>1</v>
      </c>
      <c r="D41" s="4">
        <v>0.42791246191994092</v>
      </c>
      <c r="J41" s="57" t="s">
        <v>90</v>
      </c>
      <c r="K41" s="55" t="s">
        <v>57</v>
      </c>
    </row>
    <row r="42" spans="1:11" x14ac:dyDescent="0.2">
      <c r="A42" s="27" t="s">
        <v>85</v>
      </c>
      <c r="B42" s="24">
        <v>3.6716860101570728E-2</v>
      </c>
      <c r="C42">
        <f t="shared" si="0"/>
        <v>1</v>
      </c>
      <c r="D42" s="4">
        <v>0.29933448722596523</v>
      </c>
    </row>
    <row r="43" spans="1:11" x14ac:dyDescent="0.2">
      <c r="A43" s="27" t="s">
        <v>86</v>
      </c>
      <c r="B43" s="24">
        <v>7.9679225797981579E-3</v>
      </c>
      <c r="C43">
        <f t="shared" si="0"/>
        <v>1</v>
      </c>
      <c r="D43" s="4">
        <v>0.50832080517285749</v>
      </c>
    </row>
    <row r="44" spans="1:11" x14ac:dyDescent="0.2">
      <c r="A44" s="27" t="s">
        <v>87</v>
      </c>
      <c r="B44" s="24">
        <v>8.0515332549208583E-3</v>
      </c>
      <c r="C44">
        <f t="shared" si="0"/>
        <v>1</v>
      </c>
      <c r="D44" s="4">
        <v>-5.2366663147377417E-2</v>
      </c>
    </row>
    <row r="45" spans="1:11" x14ac:dyDescent="0.2">
      <c r="A45" s="27" t="s">
        <v>88</v>
      </c>
      <c r="B45" s="24">
        <v>0</v>
      </c>
      <c r="C45">
        <f t="shared" si="0"/>
        <v>0</v>
      </c>
      <c r="D45" s="4">
        <v>0.10850761481805124</v>
      </c>
    </row>
    <row r="46" spans="1:11" x14ac:dyDescent="0.2">
      <c r="A46" s="27" t="s">
        <v>89</v>
      </c>
      <c r="B46" s="24">
        <v>0</v>
      </c>
      <c r="C46">
        <f t="shared" si="0"/>
        <v>0</v>
      </c>
      <c r="D46" s="4">
        <v>0.11990549029386632</v>
      </c>
    </row>
    <row r="47" spans="1:11" x14ac:dyDescent="0.2">
      <c r="A47" s="27" t="s">
        <v>90</v>
      </c>
      <c r="B47" s="24">
        <v>0</v>
      </c>
      <c r="C47">
        <f t="shared" si="0"/>
        <v>0</v>
      </c>
      <c r="D47" s="4">
        <v>0.29338568755448247</v>
      </c>
    </row>
    <row r="50" spans="2:2" x14ac:dyDescent="0.2">
      <c r="B50" s="4">
        <f>SUM(B8:B47)</f>
        <v>0.99999999805378359</v>
      </c>
    </row>
  </sheetData>
  <mergeCells count="2">
    <mergeCell ref="A1:F2"/>
    <mergeCell ref="A7:B7"/>
  </mergeCells>
  <conditionalFormatting sqref="C8:C4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1169-7E19-4852-908A-63BA7ABDE02F}">
  <sheetPr>
    <tabColor theme="8" tint="-0.249977111117893"/>
  </sheetPr>
  <dimension ref="A1:AL50"/>
  <sheetViews>
    <sheetView showGridLines="0" topLeftCell="A4" zoomScale="80" zoomScaleNormal="80" workbookViewId="0">
      <selection activeCell="I40" sqref="I40"/>
    </sheetView>
  </sheetViews>
  <sheetFormatPr baseColWidth="10" defaultColWidth="8.83203125" defaultRowHeight="15" x14ac:dyDescent="0.2"/>
  <cols>
    <col min="1" max="1" width="10.5" bestFit="1" customWidth="1"/>
    <col min="2" max="2" width="9.5" bestFit="1" customWidth="1"/>
    <col min="3" max="3" width="18.5" bestFit="1" customWidth="1"/>
    <col min="4" max="4" width="15" bestFit="1" customWidth="1"/>
    <col min="5" max="5" width="25.6640625" bestFit="1" customWidth="1"/>
    <col min="6" max="6" width="19.83203125" bestFit="1" customWidth="1"/>
    <col min="7" max="7" width="15" bestFit="1" customWidth="1"/>
    <col min="8" max="8" width="16.83203125" bestFit="1" customWidth="1"/>
    <col min="9" max="9" width="16.5" bestFit="1" customWidth="1"/>
    <col min="10" max="10" width="5.83203125" bestFit="1" customWidth="1"/>
    <col min="11" max="11" width="17.5" bestFit="1" customWidth="1"/>
  </cols>
  <sheetData>
    <row r="1" spans="1:38" x14ac:dyDescent="0.2">
      <c r="A1" s="95" t="s">
        <v>0</v>
      </c>
      <c r="B1" s="96"/>
      <c r="C1" s="96"/>
      <c r="D1" s="96"/>
      <c r="E1" s="96"/>
      <c r="F1" s="97"/>
      <c r="J1" s="27" t="s">
        <v>16</v>
      </c>
      <c r="K1" s="42" t="s">
        <v>17</v>
      </c>
    </row>
    <row r="2" spans="1:38" x14ac:dyDescent="0.2">
      <c r="A2" s="93"/>
      <c r="B2" s="94"/>
      <c r="C2" s="94"/>
      <c r="D2" s="94"/>
      <c r="E2" s="94"/>
      <c r="F2" s="98"/>
      <c r="J2" s="17" t="s">
        <v>18</v>
      </c>
      <c r="K2" s="45" t="s">
        <v>19</v>
      </c>
    </row>
    <row r="3" spans="1:38" x14ac:dyDescent="0.2">
      <c r="A3" s="1" t="s">
        <v>20</v>
      </c>
      <c r="B3">
        <v>21</v>
      </c>
      <c r="C3" s="2" t="s">
        <v>21</v>
      </c>
      <c r="D3" s="3">
        <v>85000</v>
      </c>
      <c r="E3" s="2" t="s">
        <v>22</v>
      </c>
      <c r="F3" s="13">
        <v>10000</v>
      </c>
      <c r="J3" s="27" t="s">
        <v>23</v>
      </c>
      <c r="K3" s="45" t="s">
        <v>19</v>
      </c>
    </row>
    <row r="4" spans="1:38" x14ac:dyDescent="0.2">
      <c r="A4" s="1" t="s">
        <v>24</v>
      </c>
      <c r="B4">
        <v>41</v>
      </c>
      <c r="C4" s="2" t="s">
        <v>25</v>
      </c>
      <c r="D4" s="4">
        <f>3.6%</f>
        <v>3.6000000000000004E-2</v>
      </c>
      <c r="E4" s="2" t="s">
        <v>26</v>
      </c>
      <c r="F4" s="14">
        <v>4.9000000000000002E-2</v>
      </c>
      <c r="J4" s="27" t="s">
        <v>27</v>
      </c>
      <c r="K4" s="45" t="s">
        <v>19</v>
      </c>
    </row>
    <row r="5" spans="1:38" x14ac:dyDescent="0.2">
      <c r="A5" s="5" t="s">
        <v>28</v>
      </c>
      <c r="B5" s="6">
        <f>B4-B3</f>
        <v>20</v>
      </c>
      <c r="C5" s="7" t="s">
        <v>29</v>
      </c>
      <c r="D5" s="8">
        <f>15%</f>
        <v>0.15</v>
      </c>
      <c r="E5" s="7" t="s">
        <v>30</v>
      </c>
      <c r="F5" s="35">
        <f>'10% 252 Day Average Returns'!B13</f>
        <v>8.6421441979443792E-2</v>
      </c>
      <c r="J5" s="27" t="s">
        <v>31</v>
      </c>
      <c r="K5" s="46" t="s">
        <v>19</v>
      </c>
    </row>
    <row r="6" spans="1:38" x14ac:dyDescent="0.2">
      <c r="J6" s="27" t="s">
        <v>32</v>
      </c>
      <c r="K6" s="45" t="s">
        <v>19</v>
      </c>
    </row>
    <row r="7" spans="1:38" x14ac:dyDescent="0.2">
      <c r="A7" s="91" t="s">
        <v>33</v>
      </c>
      <c r="B7" s="92"/>
      <c r="C7" s="2" t="s">
        <v>34</v>
      </c>
      <c r="D7" s="2" t="s">
        <v>35</v>
      </c>
      <c r="E7" s="58" t="s">
        <v>36</v>
      </c>
      <c r="F7" s="59" t="s">
        <v>37</v>
      </c>
      <c r="G7" s="59" t="s">
        <v>38</v>
      </c>
      <c r="J7" s="27" t="s">
        <v>39</v>
      </c>
      <c r="K7" s="45" t="s">
        <v>19</v>
      </c>
    </row>
    <row r="8" spans="1:38" x14ac:dyDescent="0.2">
      <c r="A8" s="27" t="s">
        <v>18</v>
      </c>
      <c r="B8" s="24">
        <v>1.9855631767626294E-2</v>
      </c>
      <c r="C8">
        <f>IF(B8&gt;0,1,0)</f>
        <v>1</v>
      </c>
      <c r="D8" s="4">
        <v>0.2279203434007164</v>
      </c>
      <c r="E8" s="60" t="s">
        <v>19</v>
      </c>
      <c r="F8" s="70">
        <f>SUM(B8:B15)</f>
        <v>5.3946864364542019E-2</v>
      </c>
      <c r="G8" s="72">
        <f>SUM(C8:C15)</f>
        <v>2</v>
      </c>
      <c r="J8" s="27" t="s">
        <v>40</v>
      </c>
      <c r="K8" s="45" t="s">
        <v>19</v>
      </c>
    </row>
    <row r="9" spans="1:38" x14ac:dyDescent="0.2">
      <c r="A9" s="27" t="s">
        <v>23</v>
      </c>
      <c r="B9" s="24">
        <v>3.4091232596915724E-2</v>
      </c>
      <c r="C9">
        <f t="shared" ref="C9:C47" si="0">IF(B9&gt;0,1,0)</f>
        <v>1</v>
      </c>
      <c r="D9" s="4">
        <v>0.20984381110047887</v>
      </c>
      <c r="E9" s="61" t="s">
        <v>41</v>
      </c>
      <c r="F9" s="70">
        <f>SUM(B16:B17)</f>
        <v>0.12765228056473232</v>
      </c>
      <c r="G9" s="72">
        <f>SUM(C16:C17)</f>
        <v>1</v>
      </c>
      <c r="J9" s="27" t="s">
        <v>42</v>
      </c>
      <c r="K9" s="45" t="s">
        <v>19</v>
      </c>
    </row>
    <row r="10" spans="1:38" x14ac:dyDescent="0.2">
      <c r="A10" s="27" t="s">
        <v>27</v>
      </c>
      <c r="B10" s="24">
        <v>0</v>
      </c>
      <c r="C10">
        <f t="shared" si="0"/>
        <v>0</v>
      </c>
      <c r="D10" s="4">
        <v>0.18327812842026869</v>
      </c>
      <c r="E10" s="62" t="s">
        <v>43</v>
      </c>
      <c r="F10" s="70">
        <f>SUM(B18)</f>
        <v>1.2174183862078842E-2</v>
      </c>
      <c r="G10" s="72">
        <f>SUM(C18)</f>
        <v>1</v>
      </c>
      <c r="J10" s="27" t="s">
        <v>44</v>
      </c>
      <c r="K10" s="48" t="s">
        <v>41</v>
      </c>
    </row>
    <row r="11" spans="1:38" x14ac:dyDescent="0.2">
      <c r="A11" s="27" t="s">
        <v>31</v>
      </c>
      <c r="B11" s="24">
        <v>0</v>
      </c>
      <c r="C11">
        <f>IF(B11&gt;0,1,0)</f>
        <v>0</v>
      </c>
      <c r="D11" s="4">
        <v>9.1151121031311053E-2</v>
      </c>
      <c r="E11" s="63" t="s">
        <v>45</v>
      </c>
      <c r="F11" s="70">
        <f>SUM(B19:B21)</f>
        <v>0.11048411745379588</v>
      </c>
      <c r="G11" s="72">
        <f>SUM(C19:C21)</f>
        <v>2</v>
      </c>
      <c r="J11" s="27" t="s">
        <v>46</v>
      </c>
      <c r="K11" s="48" t="s">
        <v>41</v>
      </c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</row>
    <row r="12" spans="1:38" x14ac:dyDescent="0.2">
      <c r="A12" s="27" t="s">
        <v>32</v>
      </c>
      <c r="B12" s="24">
        <v>0</v>
      </c>
      <c r="C12">
        <f t="shared" si="0"/>
        <v>0</v>
      </c>
      <c r="D12" s="4">
        <v>0.40202387533588763</v>
      </c>
      <c r="E12" s="64" t="s">
        <v>47</v>
      </c>
      <c r="F12" s="70">
        <f>SUM(B22:B28)</f>
        <v>3.0256291250574986E-2</v>
      </c>
      <c r="G12" s="72">
        <f>SUM(C22:C28)</f>
        <v>1</v>
      </c>
      <c r="J12" s="27" t="s">
        <v>48</v>
      </c>
      <c r="K12" s="50" t="s">
        <v>43</v>
      </c>
    </row>
    <row r="13" spans="1:38" x14ac:dyDescent="0.2">
      <c r="A13" s="27" t="s">
        <v>39</v>
      </c>
      <c r="B13" s="24">
        <v>0</v>
      </c>
      <c r="C13">
        <f t="shared" si="0"/>
        <v>0</v>
      </c>
      <c r="D13" s="4">
        <v>0.12986727973668363</v>
      </c>
      <c r="E13" s="65" t="s">
        <v>49</v>
      </c>
      <c r="F13" s="70">
        <f>SUM(B29:B30)</f>
        <v>9.9295076711120644E-2</v>
      </c>
      <c r="G13" s="72">
        <f>SUM(C29:C30)</f>
        <v>1</v>
      </c>
      <c r="J13" s="27" t="s">
        <v>50</v>
      </c>
      <c r="K13" s="51" t="s">
        <v>45</v>
      </c>
    </row>
    <row r="14" spans="1:38" x14ac:dyDescent="0.2">
      <c r="A14" s="27" t="s">
        <v>40</v>
      </c>
      <c r="B14" s="24">
        <v>0</v>
      </c>
      <c r="C14">
        <f t="shared" si="0"/>
        <v>0</v>
      </c>
      <c r="D14" s="4">
        <v>-0.27267706214900328</v>
      </c>
      <c r="E14" s="66" t="s">
        <v>51</v>
      </c>
      <c r="F14" s="70">
        <f>SUM(B31:B34)</f>
        <v>0.45746370761258021</v>
      </c>
      <c r="G14" s="72">
        <f>SUM(C31:C34)</f>
        <v>3</v>
      </c>
      <c r="J14" s="27" t="s">
        <v>52</v>
      </c>
      <c r="K14" s="51" t="s">
        <v>45</v>
      </c>
    </row>
    <row r="15" spans="1:38" x14ac:dyDescent="0.2">
      <c r="A15" s="27" t="s">
        <v>42</v>
      </c>
      <c r="B15" s="24">
        <v>0</v>
      </c>
      <c r="C15">
        <f t="shared" si="0"/>
        <v>0</v>
      </c>
      <c r="D15" s="4">
        <v>-4.7100956949753532E-2</v>
      </c>
      <c r="E15" s="67" t="s">
        <v>53</v>
      </c>
      <c r="F15" s="70">
        <f>SUM(B35:B38)</f>
        <v>1.9103990001821353E-2</v>
      </c>
      <c r="G15" s="72">
        <f>SUM(C35:C38)</f>
        <v>1</v>
      </c>
      <c r="J15" s="27" t="s">
        <v>54</v>
      </c>
      <c r="K15" s="51" t="s">
        <v>45</v>
      </c>
    </row>
    <row r="16" spans="1:38" x14ac:dyDescent="0.2">
      <c r="A16" s="27" t="s">
        <v>44</v>
      </c>
      <c r="B16" s="24">
        <v>0.12765228056473232</v>
      </c>
      <c r="C16">
        <f t="shared" si="0"/>
        <v>1</v>
      </c>
      <c r="D16" s="4">
        <v>7.5386248027215608E-2</v>
      </c>
      <c r="E16" s="68" t="s">
        <v>55</v>
      </c>
      <c r="F16" s="70">
        <f>SUM(B39:B40)</f>
        <v>0</v>
      </c>
      <c r="G16" s="72">
        <f>SUM(C39:C40)</f>
        <v>0</v>
      </c>
      <c r="J16" s="27" t="s">
        <v>56</v>
      </c>
      <c r="K16" s="49" t="s">
        <v>47</v>
      </c>
    </row>
    <row r="17" spans="1:11" x14ac:dyDescent="0.2">
      <c r="A17" s="27" t="s">
        <v>46</v>
      </c>
      <c r="B17" s="24">
        <v>0</v>
      </c>
      <c r="C17">
        <f t="shared" si="0"/>
        <v>0</v>
      </c>
      <c r="D17" s="4">
        <v>0.19381028110133786</v>
      </c>
      <c r="E17" s="69" t="s">
        <v>57</v>
      </c>
      <c r="F17" s="71">
        <f>SUM(B41:B47)</f>
        <v>8.9623526632687009E-2</v>
      </c>
      <c r="G17" s="73">
        <f>SUM(C41:C47)</f>
        <v>4</v>
      </c>
      <c r="J17" s="27" t="s">
        <v>58</v>
      </c>
      <c r="K17" s="49" t="s">
        <v>47</v>
      </c>
    </row>
    <row r="18" spans="1:11" x14ac:dyDescent="0.2">
      <c r="A18" s="27" t="s">
        <v>48</v>
      </c>
      <c r="B18" s="24">
        <v>1.2174183862078842E-2</v>
      </c>
      <c r="C18">
        <f t="shared" si="0"/>
        <v>1</v>
      </c>
      <c r="D18" s="4">
        <v>0.38117304470105762</v>
      </c>
      <c r="F18" s="4">
        <f>SUM(F8:F17)</f>
        <v>1.0000000384539331</v>
      </c>
      <c r="G18" s="22">
        <f>SUM(G8:G17)</f>
        <v>16</v>
      </c>
      <c r="J18" s="27" t="s">
        <v>60</v>
      </c>
      <c r="K18" s="49" t="s">
        <v>47</v>
      </c>
    </row>
    <row r="19" spans="1:11" x14ac:dyDescent="0.2">
      <c r="A19" s="27" t="s">
        <v>50</v>
      </c>
      <c r="B19" s="24">
        <v>6.9517629953749729E-2</v>
      </c>
      <c r="C19">
        <f t="shared" si="0"/>
        <v>1</v>
      </c>
      <c r="D19" s="4">
        <v>0.5405200544620421</v>
      </c>
      <c r="E19" s="28" t="s">
        <v>61</v>
      </c>
      <c r="F19" s="34"/>
      <c r="J19" s="27" t="s">
        <v>62</v>
      </c>
      <c r="K19" s="49" t="s">
        <v>47</v>
      </c>
    </row>
    <row r="20" spans="1:11" x14ac:dyDescent="0.2">
      <c r="A20" s="27" t="s">
        <v>52</v>
      </c>
      <c r="B20" s="24">
        <v>0</v>
      </c>
      <c r="C20">
        <f t="shared" si="0"/>
        <v>0</v>
      </c>
      <c r="D20" s="4">
        <v>0.46762964309027449</v>
      </c>
      <c r="E20" s="29">
        <f>SUMPRODUCT(B8:B47,D8:D47)</f>
        <v>0.19650780990066294</v>
      </c>
      <c r="J20" s="27" t="s">
        <v>63</v>
      </c>
      <c r="K20" s="49" t="s">
        <v>47</v>
      </c>
    </row>
    <row r="21" spans="1:11" x14ac:dyDescent="0.2">
      <c r="A21" s="27" t="s">
        <v>54</v>
      </c>
      <c r="B21" s="24">
        <v>4.0966487500046153E-2</v>
      </c>
      <c r="C21">
        <f t="shared" si="0"/>
        <v>1</v>
      </c>
      <c r="D21" s="4">
        <v>0.1632225369480669</v>
      </c>
      <c r="E21" s="30" t="s">
        <v>64</v>
      </c>
      <c r="J21" s="27" t="s">
        <v>65</v>
      </c>
      <c r="K21" s="49" t="s">
        <v>47</v>
      </c>
    </row>
    <row r="22" spans="1:11" x14ac:dyDescent="0.2">
      <c r="A22" s="27" t="s">
        <v>56</v>
      </c>
      <c r="B22" s="24">
        <v>3.0256291250574986E-2</v>
      </c>
      <c r="C22">
        <f t="shared" si="0"/>
        <v>1</v>
      </c>
      <c r="D22" s="4">
        <v>8.1257636397122676E-2</v>
      </c>
      <c r="E22" s="31">
        <f>SUMPRODUCT('No Lmt 252 Day Average Returns'!$B$21:$B$60,'No Limit Scenario'!B8:B47)</f>
        <v>2.2161425642359062E-3</v>
      </c>
      <c r="J22" s="27" t="s">
        <v>66</v>
      </c>
      <c r="K22" s="49" t="s">
        <v>47</v>
      </c>
    </row>
    <row r="23" spans="1:11" x14ac:dyDescent="0.2">
      <c r="A23" s="27" t="s">
        <v>58</v>
      </c>
      <c r="B23" s="24">
        <v>0</v>
      </c>
      <c r="C23">
        <f t="shared" si="0"/>
        <v>0</v>
      </c>
      <c r="D23" s="4">
        <v>0.1503682518318458</v>
      </c>
      <c r="E23" s="30" t="s">
        <v>67</v>
      </c>
      <c r="J23" s="27" t="s">
        <v>68</v>
      </c>
      <c r="K23" s="47" t="s">
        <v>49</v>
      </c>
    </row>
    <row r="24" spans="1:11" x14ac:dyDescent="0.2">
      <c r="A24" s="27" t="s">
        <v>60</v>
      </c>
      <c r="B24" s="24">
        <v>0</v>
      </c>
      <c r="C24">
        <f t="shared" si="0"/>
        <v>0</v>
      </c>
      <c r="D24" s="4">
        <v>0.2356091429943373</v>
      </c>
      <c r="E24" s="32">
        <f>IFERROR(SQRT(E22),1)</f>
        <v>4.7075923402902106E-2</v>
      </c>
      <c r="J24" s="27" t="s">
        <v>69</v>
      </c>
      <c r="K24" s="47" t="s">
        <v>49</v>
      </c>
    </row>
    <row r="25" spans="1:11" x14ac:dyDescent="0.2">
      <c r="A25" s="27" t="s">
        <v>62</v>
      </c>
      <c r="B25" s="24">
        <v>0</v>
      </c>
      <c r="C25">
        <f t="shared" si="0"/>
        <v>0</v>
      </c>
      <c r="D25" s="4">
        <v>0.17654095882598123</v>
      </c>
      <c r="J25" s="27" t="s">
        <v>70</v>
      </c>
      <c r="K25" s="52" t="s">
        <v>51</v>
      </c>
    </row>
    <row r="26" spans="1:11" x14ac:dyDescent="0.2">
      <c r="A26" s="27" t="s">
        <v>63</v>
      </c>
      <c r="B26" s="24">
        <v>0</v>
      </c>
      <c r="C26">
        <f t="shared" si="0"/>
        <v>0</v>
      </c>
      <c r="D26" s="4">
        <v>0.18095607570660149</v>
      </c>
      <c r="E26" s="28" t="s">
        <v>71</v>
      </c>
      <c r="J26" s="27" t="s">
        <v>72</v>
      </c>
      <c r="K26" s="52" t="s">
        <v>51</v>
      </c>
    </row>
    <row r="27" spans="1:11" x14ac:dyDescent="0.2">
      <c r="A27" s="27" t="s">
        <v>65</v>
      </c>
      <c r="B27" s="24">
        <v>0</v>
      </c>
      <c r="C27">
        <f t="shared" si="0"/>
        <v>0</v>
      </c>
      <c r="D27" s="4">
        <v>9.3504577413698817E-2</v>
      </c>
      <c r="E27" s="33">
        <f>(E20-F4)/E24</f>
        <v>3.1334023687269714</v>
      </c>
      <c r="F27" t="s">
        <v>73</v>
      </c>
      <c r="J27" s="27" t="s">
        <v>74</v>
      </c>
      <c r="K27" s="52" t="s">
        <v>51</v>
      </c>
    </row>
    <row r="28" spans="1:11" x14ac:dyDescent="0.2">
      <c r="A28" s="27" t="s">
        <v>66</v>
      </c>
      <c r="B28" s="24">
        <v>0</v>
      </c>
      <c r="C28">
        <f t="shared" si="0"/>
        <v>0</v>
      </c>
      <c r="D28" s="4">
        <v>0.16122103864989232</v>
      </c>
      <c r="E28" s="28" t="s">
        <v>75</v>
      </c>
      <c r="J28" s="27" t="s">
        <v>76</v>
      </c>
      <c r="K28" s="52" t="s">
        <v>51</v>
      </c>
    </row>
    <row r="29" spans="1:11" x14ac:dyDescent="0.2">
      <c r="A29" s="27" t="s">
        <v>68</v>
      </c>
      <c r="B29" s="24">
        <v>0</v>
      </c>
      <c r="C29">
        <f t="shared" si="0"/>
        <v>0</v>
      </c>
      <c r="D29" s="4">
        <v>5.5751401033800704E-2</v>
      </c>
      <c r="E29" s="38">
        <f>F4+(E27*E24)</f>
        <v>0.19650780990066291</v>
      </c>
      <c r="F29" t="s">
        <v>77</v>
      </c>
      <c r="J29" s="27" t="s">
        <v>78</v>
      </c>
      <c r="K29" s="53" t="s">
        <v>53</v>
      </c>
    </row>
    <row r="30" spans="1:11" x14ac:dyDescent="0.2">
      <c r="A30" s="27" t="s">
        <v>69</v>
      </c>
      <c r="B30" s="24">
        <v>9.9295076711120644E-2</v>
      </c>
      <c r="C30">
        <f t="shared" si="0"/>
        <v>1</v>
      </c>
      <c r="D30" s="4">
        <v>0.11451599394589454</v>
      </c>
      <c r="J30" s="27" t="s">
        <v>79</v>
      </c>
      <c r="K30" s="53" t="s">
        <v>53</v>
      </c>
    </row>
    <row r="31" spans="1:11" x14ac:dyDescent="0.2">
      <c r="A31" s="27" t="s">
        <v>70</v>
      </c>
      <c r="B31" s="24">
        <v>0.24082827883260127</v>
      </c>
      <c r="C31">
        <f t="shared" si="0"/>
        <v>1</v>
      </c>
      <c r="D31" s="4">
        <v>0.15458726633593448</v>
      </c>
      <c r="J31" s="27" t="s">
        <v>80</v>
      </c>
      <c r="K31" s="53" t="s">
        <v>53</v>
      </c>
    </row>
    <row r="32" spans="1:11" x14ac:dyDescent="0.2">
      <c r="A32" s="27" t="s">
        <v>72</v>
      </c>
      <c r="B32" s="24">
        <v>0</v>
      </c>
      <c r="C32">
        <f t="shared" si="0"/>
        <v>0</v>
      </c>
      <c r="D32" s="4">
        <v>7.6910212623124349E-2</v>
      </c>
      <c r="J32" s="27" t="s">
        <v>81</v>
      </c>
      <c r="K32" s="53" t="s">
        <v>53</v>
      </c>
    </row>
    <row r="33" spans="1:11" x14ac:dyDescent="0.2">
      <c r="A33" s="27" t="s">
        <v>74</v>
      </c>
      <c r="B33" s="24">
        <v>7.5838881111572165E-2</v>
      </c>
      <c r="C33">
        <f t="shared" si="0"/>
        <v>1</v>
      </c>
      <c r="D33" s="4">
        <v>0.30895520283820022</v>
      </c>
      <c r="J33" s="27" t="s">
        <v>82</v>
      </c>
      <c r="K33" s="54" t="s">
        <v>55</v>
      </c>
    </row>
    <row r="34" spans="1:11" x14ac:dyDescent="0.2">
      <c r="A34" s="27" t="s">
        <v>76</v>
      </c>
      <c r="B34" s="24">
        <v>0.14079654766840677</v>
      </c>
      <c r="C34">
        <f t="shared" si="0"/>
        <v>1</v>
      </c>
      <c r="D34" s="4">
        <v>0.15115443591611363</v>
      </c>
      <c r="J34" s="27" t="s">
        <v>83</v>
      </c>
      <c r="K34" s="54" t="s">
        <v>55</v>
      </c>
    </row>
    <row r="35" spans="1:11" x14ac:dyDescent="0.2">
      <c r="A35" s="27" t="s">
        <v>78</v>
      </c>
      <c r="B35" s="24">
        <v>0</v>
      </c>
      <c r="C35">
        <f t="shared" si="0"/>
        <v>0</v>
      </c>
      <c r="D35" s="4">
        <v>7.8213570015899722E-2</v>
      </c>
      <c r="J35" s="27" t="s">
        <v>84</v>
      </c>
      <c r="K35" s="55" t="s">
        <v>57</v>
      </c>
    </row>
    <row r="36" spans="1:11" x14ac:dyDescent="0.2">
      <c r="A36" s="27" t="s">
        <v>79</v>
      </c>
      <c r="B36" s="24">
        <v>1.9103990001821353E-2</v>
      </c>
      <c r="C36">
        <f t="shared" si="0"/>
        <v>1</v>
      </c>
      <c r="D36" s="4">
        <v>0.15355562001121398</v>
      </c>
      <c r="J36" s="27" t="s">
        <v>85</v>
      </c>
      <c r="K36" s="55" t="s">
        <v>57</v>
      </c>
    </row>
    <row r="37" spans="1:11" x14ac:dyDescent="0.2">
      <c r="A37" s="27" t="s">
        <v>80</v>
      </c>
      <c r="B37" s="24">
        <v>0</v>
      </c>
      <c r="C37">
        <f t="shared" si="0"/>
        <v>0</v>
      </c>
      <c r="D37" s="4">
        <v>0.28855134852089687</v>
      </c>
      <c r="J37" s="27" t="s">
        <v>86</v>
      </c>
      <c r="K37" s="55" t="s">
        <v>57</v>
      </c>
    </row>
    <row r="38" spans="1:11" x14ac:dyDescent="0.2">
      <c r="A38" s="27" t="s">
        <v>81</v>
      </c>
      <c r="B38" s="24">
        <v>0</v>
      </c>
      <c r="C38">
        <f t="shared" si="0"/>
        <v>0</v>
      </c>
      <c r="D38" s="4">
        <v>1.3522369928534164E-2</v>
      </c>
      <c r="J38" s="27" t="s">
        <v>87</v>
      </c>
      <c r="K38" s="55" t="s">
        <v>57</v>
      </c>
    </row>
    <row r="39" spans="1:11" x14ac:dyDescent="0.2">
      <c r="A39" s="27" t="s">
        <v>82</v>
      </c>
      <c r="B39" s="24">
        <v>0</v>
      </c>
      <c r="C39">
        <f t="shared" si="0"/>
        <v>0</v>
      </c>
      <c r="D39" s="4">
        <v>3.0189125539055096E-2</v>
      </c>
      <c r="J39" s="27" t="s">
        <v>88</v>
      </c>
      <c r="K39" s="55" t="s">
        <v>57</v>
      </c>
    </row>
    <row r="40" spans="1:11" x14ac:dyDescent="0.2">
      <c r="A40" s="27" t="s">
        <v>83</v>
      </c>
      <c r="B40" s="24">
        <v>0</v>
      </c>
      <c r="C40">
        <f t="shared" si="0"/>
        <v>0</v>
      </c>
      <c r="D40" s="4">
        <v>0.17832104545221755</v>
      </c>
      <c r="J40" s="27" t="s">
        <v>89</v>
      </c>
      <c r="K40" s="55" t="s">
        <v>57</v>
      </c>
    </row>
    <row r="41" spans="1:11" x14ac:dyDescent="0.2">
      <c r="A41" s="27" t="s">
        <v>84</v>
      </c>
      <c r="B41" s="24">
        <v>1.7336479883857205E-2</v>
      </c>
      <c r="C41">
        <f t="shared" si="0"/>
        <v>1</v>
      </c>
      <c r="D41" s="4">
        <v>0.42791246191994092</v>
      </c>
      <c r="J41" s="57" t="s">
        <v>90</v>
      </c>
      <c r="K41" s="55" t="s">
        <v>57</v>
      </c>
    </row>
    <row r="42" spans="1:11" x14ac:dyDescent="0.2">
      <c r="A42" s="27" t="s">
        <v>85</v>
      </c>
      <c r="B42" s="24">
        <v>4.2849786985229926E-2</v>
      </c>
      <c r="C42">
        <f t="shared" si="0"/>
        <v>1</v>
      </c>
      <c r="D42" s="4">
        <v>0.29933448722596523</v>
      </c>
    </row>
    <row r="43" spans="1:11" x14ac:dyDescent="0.2">
      <c r="A43" s="27" t="s">
        <v>86</v>
      </c>
      <c r="B43" s="24">
        <v>1.5863179854238772E-2</v>
      </c>
      <c r="C43">
        <f t="shared" si="0"/>
        <v>1</v>
      </c>
      <c r="D43" s="4">
        <v>0.50832080517285749</v>
      </c>
    </row>
    <row r="44" spans="1:11" x14ac:dyDescent="0.2">
      <c r="A44" s="27" t="s">
        <v>87</v>
      </c>
      <c r="B44" s="24">
        <v>1.3574079909361098E-2</v>
      </c>
      <c r="C44">
        <f t="shared" si="0"/>
        <v>1</v>
      </c>
      <c r="D44" s="4">
        <v>-5.2366663147377417E-2</v>
      </c>
    </row>
    <row r="45" spans="1:11" x14ac:dyDescent="0.2">
      <c r="A45" s="27" t="s">
        <v>88</v>
      </c>
      <c r="B45" s="24">
        <v>0</v>
      </c>
      <c r="C45">
        <f t="shared" si="0"/>
        <v>0</v>
      </c>
      <c r="D45" s="4">
        <v>0.10850761481805124</v>
      </c>
    </row>
    <row r="46" spans="1:11" x14ac:dyDescent="0.2">
      <c r="A46" s="27" t="s">
        <v>89</v>
      </c>
      <c r="B46" s="24">
        <v>0</v>
      </c>
      <c r="C46">
        <f t="shared" si="0"/>
        <v>0</v>
      </c>
      <c r="D46" s="4">
        <v>0.11990549029386632</v>
      </c>
    </row>
    <row r="47" spans="1:11" x14ac:dyDescent="0.2">
      <c r="A47" s="27" t="s">
        <v>90</v>
      </c>
      <c r="B47" s="24">
        <v>0</v>
      </c>
      <c r="C47">
        <f t="shared" si="0"/>
        <v>0</v>
      </c>
      <c r="D47" s="4">
        <v>0.29338568755448247</v>
      </c>
    </row>
    <row r="50" spans="2:2" x14ac:dyDescent="0.2">
      <c r="B50" s="4">
        <f>SUM(B8:B47)</f>
        <v>1.0000000384539331</v>
      </c>
    </row>
  </sheetData>
  <mergeCells count="2">
    <mergeCell ref="A1:F2"/>
    <mergeCell ref="A7:B7"/>
  </mergeCells>
  <conditionalFormatting sqref="C8:C4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FD4A-C63F-4B88-9C97-3F31C65A08C8}">
  <sheetPr>
    <tabColor theme="3" tint="0.749992370372631"/>
  </sheetPr>
  <dimension ref="A1:E64"/>
  <sheetViews>
    <sheetView showGridLines="0" topLeftCell="A33" workbookViewId="0">
      <selection activeCell="E70" sqref="E70"/>
    </sheetView>
  </sheetViews>
  <sheetFormatPr baseColWidth="10" defaultColWidth="8.83203125" defaultRowHeight="15" x14ac:dyDescent="0.2"/>
  <cols>
    <col min="1" max="1" width="2.33203125" customWidth="1"/>
    <col min="2" max="2" width="6.1640625" bestFit="1" customWidth="1"/>
    <col min="3" max="3" width="23.33203125" bestFit="1" customWidth="1"/>
    <col min="4" max="4" width="12" bestFit="1" customWidth="1"/>
    <col min="5" max="5" width="12.6640625" bestFit="1" customWidth="1"/>
  </cols>
  <sheetData>
    <row r="1" spans="1:5" x14ac:dyDescent="0.2">
      <c r="A1" s="74" t="s">
        <v>91</v>
      </c>
    </row>
    <row r="2" spans="1:5" x14ac:dyDescent="0.2">
      <c r="A2" s="74" t="s">
        <v>92</v>
      </c>
    </row>
    <row r="3" spans="1:5" x14ac:dyDescent="0.2">
      <c r="A3" s="74" t="s">
        <v>93</v>
      </c>
    </row>
    <row r="6" spans="1:5" ht="16" thickBot="1" x14ac:dyDescent="0.25">
      <c r="A6" t="s">
        <v>94</v>
      </c>
    </row>
    <row r="7" spans="1:5" x14ac:dyDescent="0.2">
      <c r="B7" s="77"/>
      <c r="C7" s="77"/>
      <c r="D7" s="77" t="s">
        <v>95</v>
      </c>
      <c r="E7" s="77" t="s">
        <v>96</v>
      </c>
    </row>
    <row r="8" spans="1:5" ht="16" thickBot="1" x14ac:dyDescent="0.25">
      <c r="B8" s="78" t="s">
        <v>97</v>
      </c>
      <c r="C8" s="78" t="s">
        <v>98</v>
      </c>
      <c r="D8" s="78" t="s">
        <v>38</v>
      </c>
      <c r="E8" s="78" t="s">
        <v>99</v>
      </c>
    </row>
    <row r="9" spans="1:5" x14ac:dyDescent="0.2">
      <c r="B9" s="75" t="s">
        <v>100</v>
      </c>
      <c r="C9" s="75" t="s">
        <v>18</v>
      </c>
      <c r="D9" s="75">
        <v>0</v>
      </c>
      <c r="E9" s="75">
        <v>-0.83581068533254599</v>
      </c>
    </row>
    <row r="10" spans="1:5" x14ac:dyDescent="0.2">
      <c r="B10" s="75" t="s">
        <v>101</v>
      </c>
      <c r="C10" s="75" t="s">
        <v>23</v>
      </c>
      <c r="D10" s="75">
        <v>0.1</v>
      </c>
      <c r="E10" s="75">
        <v>0</v>
      </c>
    </row>
    <row r="11" spans="1:5" x14ac:dyDescent="0.2">
      <c r="B11" s="75" t="s">
        <v>102</v>
      </c>
      <c r="C11" s="75" t="s">
        <v>27</v>
      </c>
      <c r="D11" s="75">
        <v>0</v>
      </c>
      <c r="E11" s="75">
        <v>-1.518037409318844</v>
      </c>
    </row>
    <row r="12" spans="1:5" x14ac:dyDescent="0.2">
      <c r="B12" s="75" t="s">
        <v>103</v>
      </c>
      <c r="C12" s="75" t="s">
        <v>31</v>
      </c>
      <c r="D12" s="75">
        <v>0</v>
      </c>
      <c r="E12" s="75">
        <v>-0.7894758721033015</v>
      </c>
    </row>
    <row r="13" spans="1:5" x14ac:dyDescent="0.2">
      <c r="B13" s="75" t="s">
        <v>104</v>
      </c>
      <c r="C13" s="75" t="s">
        <v>32</v>
      </c>
      <c r="D13" s="75">
        <v>0</v>
      </c>
      <c r="E13" s="75">
        <v>-6.9374262822209598</v>
      </c>
    </row>
    <row r="14" spans="1:5" x14ac:dyDescent="0.2">
      <c r="B14" s="75" t="s">
        <v>105</v>
      </c>
      <c r="C14" s="75" t="s">
        <v>39</v>
      </c>
      <c r="D14" s="75">
        <v>0</v>
      </c>
      <c r="E14" s="75">
        <v>-0.92006202787903235</v>
      </c>
    </row>
    <row r="15" spans="1:5" x14ac:dyDescent="0.2">
      <c r="B15" s="75" t="s">
        <v>106</v>
      </c>
      <c r="C15" s="75" t="s">
        <v>40</v>
      </c>
      <c r="D15" s="75">
        <v>0</v>
      </c>
      <c r="E15" s="75">
        <v>-4.4737736374624637</v>
      </c>
    </row>
    <row r="16" spans="1:5" x14ac:dyDescent="0.2">
      <c r="B16" s="75" t="s">
        <v>107</v>
      </c>
      <c r="C16" s="75" t="s">
        <v>42</v>
      </c>
      <c r="D16" s="75">
        <v>0</v>
      </c>
      <c r="E16" s="75">
        <v>-2.3406763281171257</v>
      </c>
    </row>
    <row r="17" spans="2:5" x14ac:dyDescent="0.2">
      <c r="B17" s="75" t="s">
        <v>108</v>
      </c>
      <c r="C17" s="75" t="s">
        <v>44</v>
      </c>
      <c r="D17" s="75">
        <v>0</v>
      </c>
      <c r="E17" s="75">
        <v>-0.10610593574292233</v>
      </c>
    </row>
    <row r="18" spans="2:5" x14ac:dyDescent="0.2">
      <c r="B18" s="75" t="s">
        <v>109</v>
      </c>
      <c r="C18" s="75" t="s">
        <v>46</v>
      </c>
      <c r="D18" s="75">
        <v>0.1</v>
      </c>
      <c r="E18" s="75">
        <v>0</v>
      </c>
    </row>
    <row r="19" spans="2:5" x14ac:dyDescent="0.2">
      <c r="B19" s="75" t="s">
        <v>110</v>
      </c>
      <c r="C19" s="75" t="s">
        <v>48</v>
      </c>
      <c r="D19" s="75">
        <v>0.10000000000000002</v>
      </c>
      <c r="E19" s="75">
        <v>0</v>
      </c>
    </row>
    <row r="20" spans="2:5" x14ac:dyDescent="0.2">
      <c r="B20" s="75" t="s">
        <v>111</v>
      </c>
      <c r="C20" s="75" t="s">
        <v>50</v>
      </c>
      <c r="D20" s="75">
        <v>0.1</v>
      </c>
      <c r="E20" s="75">
        <v>0</v>
      </c>
    </row>
    <row r="21" spans="2:5" x14ac:dyDescent="0.2">
      <c r="B21" s="75" t="s">
        <v>112</v>
      </c>
      <c r="C21" s="75" t="s">
        <v>52</v>
      </c>
      <c r="D21" s="75">
        <v>0</v>
      </c>
      <c r="E21" s="75">
        <v>-3.4167471371767872</v>
      </c>
    </row>
    <row r="22" spans="2:5" x14ac:dyDescent="0.2">
      <c r="B22" s="75" t="s">
        <v>113</v>
      </c>
      <c r="C22" s="75" t="s">
        <v>54</v>
      </c>
      <c r="D22" s="75">
        <v>0</v>
      </c>
      <c r="E22" s="75">
        <v>-0.89764365290582293</v>
      </c>
    </row>
    <row r="23" spans="2:5" x14ac:dyDescent="0.2">
      <c r="B23" s="75" t="s">
        <v>114</v>
      </c>
      <c r="C23" s="75" t="s">
        <v>56</v>
      </c>
      <c r="D23" s="75">
        <v>0.1</v>
      </c>
      <c r="E23" s="75">
        <v>0</v>
      </c>
    </row>
    <row r="24" spans="2:5" x14ac:dyDescent="0.2">
      <c r="B24" s="75" t="s">
        <v>115</v>
      </c>
      <c r="C24" s="75" t="s">
        <v>58</v>
      </c>
      <c r="D24" s="75">
        <v>0</v>
      </c>
      <c r="E24" s="75">
        <v>-0.19055957858700481</v>
      </c>
    </row>
    <row r="25" spans="2:5" x14ac:dyDescent="0.2">
      <c r="B25" s="75" t="s">
        <v>116</v>
      </c>
      <c r="C25" s="75" t="s">
        <v>60</v>
      </c>
      <c r="D25" s="75">
        <v>0</v>
      </c>
      <c r="E25" s="75">
        <v>-0.93989249540671171</v>
      </c>
    </row>
    <row r="26" spans="2:5" x14ac:dyDescent="0.2">
      <c r="B26" s="75" t="s">
        <v>117</v>
      </c>
      <c r="C26" s="75" t="s">
        <v>62</v>
      </c>
      <c r="D26" s="75">
        <v>0</v>
      </c>
      <c r="E26" s="75">
        <v>-0.23700403432910017</v>
      </c>
    </row>
    <row r="27" spans="2:5" x14ac:dyDescent="0.2">
      <c r="B27" s="75" t="s">
        <v>118</v>
      </c>
      <c r="C27" s="75" t="s">
        <v>63</v>
      </c>
      <c r="D27" s="75">
        <v>0</v>
      </c>
      <c r="E27" s="75">
        <v>-0.45814865178965042</v>
      </c>
    </row>
    <row r="28" spans="2:5" x14ac:dyDescent="0.2">
      <c r="B28" s="75" t="s">
        <v>119</v>
      </c>
      <c r="C28" s="75" t="s">
        <v>65</v>
      </c>
      <c r="D28" s="75">
        <v>0</v>
      </c>
      <c r="E28" s="75">
        <v>-1.6407071512698921</v>
      </c>
    </row>
    <row r="29" spans="2:5" x14ac:dyDescent="0.2">
      <c r="B29" s="75" t="s">
        <v>120</v>
      </c>
      <c r="C29" s="75" t="s">
        <v>66</v>
      </c>
      <c r="D29" s="75">
        <v>0</v>
      </c>
      <c r="E29" s="75">
        <v>-2.9470342248129029</v>
      </c>
    </row>
    <row r="30" spans="2:5" x14ac:dyDescent="0.2">
      <c r="B30" s="75" t="s">
        <v>121</v>
      </c>
      <c r="C30" s="75" t="s">
        <v>68</v>
      </c>
      <c r="D30" s="75">
        <v>0</v>
      </c>
      <c r="E30" s="75">
        <v>-0.23960715849709122</v>
      </c>
    </row>
    <row r="31" spans="2:5" x14ac:dyDescent="0.2">
      <c r="B31" s="75" t="s">
        <v>122</v>
      </c>
      <c r="C31" s="75" t="s">
        <v>69</v>
      </c>
      <c r="D31" s="75">
        <v>0.1</v>
      </c>
      <c r="E31" s="75">
        <v>0</v>
      </c>
    </row>
    <row r="32" spans="2:5" x14ac:dyDescent="0.2">
      <c r="B32" s="75" t="s">
        <v>123</v>
      </c>
      <c r="C32" s="75" t="s">
        <v>70</v>
      </c>
      <c r="D32" s="75">
        <v>0</v>
      </c>
      <c r="E32" s="75">
        <v>-1.1347632853624585</v>
      </c>
    </row>
    <row r="33" spans="2:5" x14ac:dyDescent="0.2">
      <c r="B33" s="75" t="s">
        <v>124</v>
      </c>
      <c r="C33" s="75" t="s">
        <v>72</v>
      </c>
      <c r="D33" s="75">
        <v>0</v>
      </c>
      <c r="E33" s="75">
        <v>-5.367098750463442</v>
      </c>
    </row>
    <row r="34" spans="2:5" x14ac:dyDescent="0.2">
      <c r="B34" s="75" t="s">
        <v>125</v>
      </c>
      <c r="C34" s="75" t="s">
        <v>74</v>
      </c>
      <c r="D34" s="75">
        <v>9.9999993395368775E-2</v>
      </c>
      <c r="E34" s="75">
        <v>0</v>
      </c>
    </row>
    <row r="35" spans="2:5" x14ac:dyDescent="0.2">
      <c r="B35" s="75" t="s">
        <v>126</v>
      </c>
      <c r="C35" s="75" t="s">
        <v>76</v>
      </c>
      <c r="D35" s="75">
        <v>0</v>
      </c>
      <c r="E35" s="75">
        <v>-0.12538085227115522</v>
      </c>
    </row>
    <row r="36" spans="2:5" x14ac:dyDescent="0.2">
      <c r="B36" s="75" t="s">
        <v>127</v>
      </c>
      <c r="C36" s="75" t="s">
        <v>78</v>
      </c>
      <c r="D36" s="75">
        <v>0</v>
      </c>
      <c r="E36" s="75">
        <v>-0.78059067470506183</v>
      </c>
    </row>
    <row r="37" spans="2:5" x14ac:dyDescent="0.2">
      <c r="B37" s="75" t="s">
        <v>128</v>
      </c>
      <c r="C37" s="75" t="s">
        <v>79</v>
      </c>
      <c r="D37" s="75">
        <v>0.1</v>
      </c>
      <c r="E37" s="75">
        <v>0</v>
      </c>
    </row>
    <row r="38" spans="2:5" x14ac:dyDescent="0.2">
      <c r="B38" s="75" t="s">
        <v>129</v>
      </c>
      <c r="C38" s="75" t="s">
        <v>80</v>
      </c>
      <c r="D38" s="75">
        <v>0</v>
      </c>
      <c r="E38" s="75">
        <v>-4.8124108657898406</v>
      </c>
    </row>
    <row r="39" spans="2:5" x14ac:dyDescent="0.2">
      <c r="B39" s="75" t="s">
        <v>130</v>
      </c>
      <c r="C39" s="75" t="s">
        <v>81</v>
      </c>
      <c r="D39" s="75">
        <v>0</v>
      </c>
      <c r="E39" s="75">
        <v>-0.8803859213830878</v>
      </c>
    </row>
    <row r="40" spans="2:5" x14ac:dyDescent="0.2">
      <c r="B40" s="75" t="s">
        <v>131</v>
      </c>
      <c r="C40" s="75" t="s">
        <v>82</v>
      </c>
      <c r="D40" s="75">
        <v>5.5469461115199077E-2</v>
      </c>
      <c r="E40" s="75">
        <v>0</v>
      </c>
    </row>
    <row r="41" spans="2:5" x14ac:dyDescent="0.2">
      <c r="B41" s="75" t="s">
        <v>132</v>
      </c>
      <c r="C41" s="75" t="s">
        <v>83</v>
      </c>
      <c r="D41" s="75">
        <v>4.453053888629397E-2</v>
      </c>
      <c r="E41" s="75">
        <v>0</v>
      </c>
    </row>
    <row r="42" spans="2:5" x14ac:dyDescent="0.2">
      <c r="B42" s="75" t="s">
        <v>133</v>
      </c>
      <c r="C42" s="75" t="s">
        <v>84</v>
      </c>
      <c r="D42" s="75">
        <v>7.4658696411177986E-3</v>
      </c>
      <c r="E42" s="75">
        <v>0</v>
      </c>
    </row>
    <row r="43" spans="2:5" x14ac:dyDescent="0.2">
      <c r="B43" s="75" t="s">
        <v>134</v>
      </c>
      <c r="C43" s="75" t="s">
        <v>85</v>
      </c>
      <c r="D43" s="75">
        <v>7.6480528600067668E-2</v>
      </c>
      <c r="E43" s="75">
        <v>0</v>
      </c>
    </row>
    <row r="44" spans="2:5" x14ac:dyDescent="0.2">
      <c r="B44" s="75" t="s">
        <v>135</v>
      </c>
      <c r="C44" s="75" t="s">
        <v>86</v>
      </c>
      <c r="D44" s="75">
        <v>1.6053601754115458E-2</v>
      </c>
      <c r="E44" s="75">
        <v>0</v>
      </c>
    </row>
    <row r="45" spans="2:5" x14ac:dyDescent="0.2">
      <c r="B45" s="75" t="s">
        <v>136</v>
      </c>
      <c r="C45" s="75" t="s">
        <v>87</v>
      </c>
      <c r="D45" s="75">
        <v>0</v>
      </c>
      <c r="E45" s="75">
        <v>-0.38894909055608268</v>
      </c>
    </row>
    <row r="46" spans="2:5" x14ac:dyDescent="0.2">
      <c r="B46" s="75" t="s">
        <v>137</v>
      </c>
      <c r="C46" s="75" t="s">
        <v>88</v>
      </c>
      <c r="D46" s="75">
        <v>0</v>
      </c>
      <c r="E46" s="75">
        <v>-0.17289898991483951</v>
      </c>
    </row>
    <row r="47" spans="2:5" x14ac:dyDescent="0.2">
      <c r="B47" s="75" t="s">
        <v>138</v>
      </c>
      <c r="C47" s="75" t="s">
        <v>89</v>
      </c>
      <c r="D47" s="75">
        <v>0</v>
      </c>
      <c r="E47" s="75">
        <v>-0.29750948484445972</v>
      </c>
    </row>
    <row r="48" spans="2:5" ht="16" thickBot="1" x14ac:dyDescent="0.25">
      <c r="B48" s="76" t="s">
        <v>139</v>
      </c>
      <c r="C48" s="76" t="s">
        <v>90</v>
      </c>
      <c r="D48" s="76">
        <v>0</v>
      </c>
      <c r="E48" s="76">
        <v>-1.2139841893169327</v>
      </c>
    </row>
    <row r="50" spans="1:5" ht="16" thickBot="1" x14ac:dyDescent="0.25">
      <c r="A50" t="s">
        <v>140</v>
      </c>
    </row>
    <row r="51" spans="1:5" x14ac:dyDescent="0.2">
      <c r="B51" s="77"/>
      <c r="C51" s="77"/>
      <c r="D51" s="77" t="s">
        <v>95</v>
      </c>
      <c r="E51" s="77" t="s">
        <v>141</v>
      </c>
    </row>
    <row r="52" spans="1:5" ht="16" thickBot="1" x14ac:dyDescent="0.25">
      <c r="B52" s="78" t="s">
        <v>97</v>
      </c>
      <c r="C52" s="78" t="s">
        <v>98</v>
      </c>
      <c r="D52" s="78" t="s">
        <v>38</v>
      </c>
      <c r="E52" s="78" t="s">
        <v>142</v>
      </c>
    </row>
    <row r="53" spans="1:5" x14ac:dyDescent="0.2">
      <c r="B53" s="75" t="s">
        <v>143</v>
      </c>
      <c r="C53" s="75"/>
      <c r="D53" s="75">
        <v>0.99999999339216283</v>
      </c>
      <c r="E53" s="75">
        <v>-3.0863661921841863</v>
      </c>
    </row>
    <row r="54" spans="1:5" x14ac:dyDescent="0.2">
      <c r="B54" s="75" t="s">
        <v>144</v>
      </c>
      <c r="C54" s="75" t="s">
        <v>145</v>
      </c>
      <c r="D54" s="75">
        <v>7.995606892229036E-3</v>
      </c>
      <c r="E54" s="75">
        <v>0</v>
      </c>
    </row>
    <row r="55" spans="1:5" x14ac:dyDescent="0.2">
      <c r="B55" s="75" t="s">
        <v>146</v>
      </c>
      <c r="C55" s="75" t="s">
        <v>147</v>
      </c>
      <c r="D55" s="75">
        <v>0.10000000000000002</v>
      </c>
      <c r="E55" s="75">
        <v>0</v>
      </c>
    </row>
    <row r="56" spans="1:5" x14ac:dyDescent="0.2">
      <c r="B56" s="75" t="s">
        <v>148</v>
      </c>
      <c r="C56" s="75" t="s">
        <v>149</v>
      </c>
      <c r="D56" s="75">
        <v>0.1</v>
      </c>
      <c r="E56" s="75">
        <v>5.8175889052789795</v>
      </c>
    </row>
    <row r="57" spans="1:5" x14ac:dyDescent="0.2">
      <c r="B57" s="75" t="s">
        <v>150</v>
      </c>
      <c r="C57" s="75" t="s">
        <v>151</v>
      </c>
      <c r="D57" s="75">
        <v>0.1</v>
      </c>
      <c r="E57" s="75">
        <v>3.4393794874188788</v>
      </c>
    </row>
    <row r="58" spans="1:5" x14ac:dyDescent="0.2">
      <c r="B58" s="75" t="s">
        <v>152</v>
      </c>
      <c r="C58" s="75" t="s">
        <v>153</v>
      </c>
      <c r="D58" s="75">
        <v>0.1</v>
      </c>
      <c r="E58" s="75">
        <v>3.7994307276674815</v>
      </c>
    </row>
    <row r="59" spans="1:5" x14ac:dyDescent="0.2">
      <c r="B59" s="75" t="s">
        <v>154</v>
      </c>
      <c r="C59" s="75" t="s">
        <v>155</v>
      </c>
      <c r="D59" s="75">
        <v>9.9999993395368775E-2</v>
      </c>
      <c r="E59" s="75">
        <v>5.8324843420664365</v>
      </c>
    </row>
    <row r="60" spans="1:5" x14ac:dyDescent="0.2">
      <c r="B60" s="75" t="s">
        <v>156</v>
      </c>
      <c r="C60" s="75" t="s">
        <v>157</v>
      </c>
      <c r="D60" s="75">
        <v>0.1</v>
      </c>
      <c r="E60" s="75">
        <v>3.7279629685530407</v>
      </c>
    </row>
    <row r="61" spans="1:5" x14ac:dyDescent="0.2">
      <c r="B61" s="75" t="s">
        <v>158</v>
      </c>
      <c r="C61" s="75" t="s">
        <v>159</v>
      </c>
      <c r="D61" s="75">
        <v>0.10000000000149305</v>
      </c>
      <c r="E61" s="75">
        <v>2.6875390097911223</v>
      </c>
    </row>
    <row r="62" spans="1:5" x14ac:dyDescent="0.2">
      <c r="B62" s="75" t="s">
        <v>160</v>
      </c>
      <c r="C62" s="75" t="s">
        <v>161</v>
      </c>
      <c r="D62" s="75">
        <v>9.9999999995300931E-2</v>
      </c>
      <c r="E62" s="75">
        <v>3.3189808334945412</v>
      </c>
    </row>
    <row r="63" spans="1:5" x14ac:dyDescent="0.2">
      <c r="B63" s="75" t="s">
        <v>162</v>
      </c>
      <c r="C63" s="75" t="s">
        <v>163</v>
      </c>
      <c r="D63" s="75">
        <v>0.1</v>
      </c>
      <c r="E63" s="75">
        <v>4.0213117531890141</v>
      </c>
    </row>
    <row r="64" spans="1:5" ht="16" thickBot="1" x14ac:dyDescent="0.25">
      <c r="B64" s="76" t="s">
        <v>164</v>
      </c>
      <c r="C64" s="76" t="s">
        <v>165</v>
      </c>
      <c r="D64" s="76">
        <v>0.1</v>
      </c>
      <c r="E64" s="76">
        <v>3.6918259394331496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D9A9-2190-45DB-B3A3-F68F48D985C0}">
  <sheetPr>
    <tabColor theme="3" tint="0.499984740745262"/>
  </sheetPr>
  <dimension ref="A1:G76"/>
  <sheetViews>
    <sheetView showGridLines="0" topLeftCell="A45" workbookViewId="0">
      <selection activeCell="C62" sqref="C62"/>
    </sheetView>
  </sheetViews>
  <sheetFormatPr baseColWidth="10" defaultColWidth="8.83203125" defaultRowHeight="15" x14ac:dyDescent="0.2"/>
  <cols>
    <col min="1" max="1" width="2.33203125" customWidth="1"/>
    <col min="2" max="2" width="6.1640625" bestFit="1" customWidth="1"/>
    <col min="3" max="3" width="23.33203125" bestFit="1" customWidth="1"/>
    <col min="4" max="4" width="12.5" bestFit="1" customWidth="1"/>
    <col min="5" max="5" width="12" bestFit="1" customWidth="1"/>
    <col min="6" max="6" width="10.1640625" bestFit="1" customWidth="1"/>
    <col min="7" max="7" width="12" bestFit="1" customWidth="1"/>
  </cols>
  <sheetData>
    <row r="1" spans="1:5" x14ac:dyDescent="0.2">
      <c r="A1" s="74" t="s">
        <v>166</v>
      </c>
    </row>
    <row r="2" spans="1:5" x14ac:dyDescent="0.2">
      <c r="A2" s="74" t="s">
        <v>92</v>
      </c>
    </row>
    <row r="3" spans="1:5" x14ac:dyDescent="0.2">
      <c r="A3" s="74" t="s">
        <v>167</v>
      </c>
    </row>
    <row r="4" spans="1:5" x14ac:dyDescent="0.2">
      <c r="A4" s="74" t="s">
        <v>168</v>
      </c>
    </row>
    <row r="5" spans="1:5" x14ac:dyDescent="0.2">
      <c r="A5" s="74" t="s">
        <v>169</v>
      </c>
    </row>
    <row r="6" spans="1:5" x14ac:dyDescent="0.2">
      <c r="A6" s="74"/>
      <c r="B6" t="s">
        <v>170</v>
      </c>
    </row>
    <row r="7" spans="1:5" x14ac:dyDescent="0.2">
      <c r="A7" s="74"/>
      <c r="B7" t="s">
        <v>171</v>
      </c>
    </row>
    <row r="8" spans="1:5" x14ac:dyDescent="0.2">
      <c r="A8" s="74"/>
      <c r="B8" t="s">
        <v>172</v>
      </c>
    </row>
    <row r="9" spans="1:5" x14ac:dyDescent="0.2">
      <c r="A9" s="74" t="s">
        <v>173</v>
      </c>
    </row>
    <row r="10" spans="1:5" x14ac:dyDescent="0.2">
      <c r="B10" t="s">
        <v>174</v>
      </c>
    </row>
    <row r="11" spans="1:5" x14ac:dyDescent="0.2">
      <c r="B11" t="s">
        <v>175</v>
      </c>
    </row>
    <row r="12" spans="1:5" x14ac:dyDescent="0.2">
      <c r="B12" t="s">
        <v>176</v>
      </c>
    </row>
    <row r="14" spans="1:5" ht="16" thickBot="1" x14ac:dyDescent="0.25">
      <c r="A14" t="s">
        <v>177</v>
      </c>
    </row>
    <row r="15" spans="1:5" ht="16" thickBot="1" x14ac:dyDescent="0.25">
      <c r="B15" s="79" t="s">
        <v>97</v>
      </c>
      <c r="C15" s="79" t="s">
        <v>98</v>
      </c>
      <c r="D15" s="79" t="s">
        <v>178</v>
      </c>
      <c r="E15" s="79" t="s">
        <v>179</v>
      </c>
    </row>
    <row r="16" spans="1:5" ht="16" thickBot="1" x14ac:dyDescent="0.25">
      <c r="B16" s="76" t="s">
        <v>180</v>
      </c>
      <c r="C16" s="76" t="s">
        <v>71</v>
      </c>
      <c r="D16" s="76">
        <v>2.1609352374539657</v>
      </c>
      <c r="E16" s="76">
        <v>2.1609352374539657</v>
      </c>
    </row>
    <row r="19" spans="1:6" ht="16" thickBot="1" x14ac:dyDescent="0.25">
      <c r="A19" t="s">
        <v>94</v>
      </c>
    </row>
    <row r="20" spans="1:6" ht="16" thickBot="1" x14ac:dyDescent="0.25">
      <c r="B20" s="79" t="s">
        <v>97</v>
      </c>
      <c r="C20" s="79" t="s">
        <v>98</v>
      </c>
      <c r="D20" s="79" t="s">
        <v>178</v>
      </c>
      <c r="E20" s="79" t="s">
        <v>179</v>
      </c>
      <c r="F20" s="79" t="s">
        <v>181</v>
      </c>
    </row>
    <row r="21" spans="1:6" x14ac:dyDescent="0.2">
      <c r="B21" s="75" t="s">
        <v>100</v>
      </c>
      <c r="C21" s="75" t="s">
        <v>18</v>
      </c>
      <c r="D21" s="80">
        <v>0</v>
      </c>
      <c r="E21" s="80">
        <v>0</v>
      </c>
      <c r="F21" s="75" t="s">
        <v>182</v>
      </c>
    </row>
    <row r="22" spans="1:6" x14ac:dyDescent="0.2">
      <c r="B22" s="75" t="s">
        <v>101</v>
      </c>
      <c r="C22" s="75" t="s">
        <v>23</v>
      </c>
      <c r="D22" s="80">
        <v>0.1</v>
      </c>
      <c r="E22" s="80">
        <v>0.1</v>
      </c>
      <c r="F22" s="75" t="s">
        <v>182</v>
      </c>
    </row>
    <row r="23" spans="1:6" x14ac:dyDescent="0.2">
      <c r="B23" s="75" t="s">
        <v>102</v>
      </c>
      <c r="C23" s="75" t="s">
        <v>27</v>
      </c>
      <c r="D23" s="80">
        <v>0</v>
      </c>
      <c r="E23" s="80">
        <v>0</v>
      </c>
      <c r="F23" s="75" t="s">
        <v>182</v>
      </c>
    </row>
    <row r="24" spans="1:6" x14ac:dyDescent="0.2">
      <c r="B24" s="75" t="s">
        <v>103</v>
      </c>
      <c r="C24" s="75" t="s">
        <v>31</v>
      </c>
      <c r="D24" s="80">
        <v>0</v>
      </c>
      <c r="E24" s="80">
        <v>0</v>
      </c>
      <c r="F24" s="75" t="s">
        <v>182</v>
      </c>
    </row>
    <row r="25" spans="1:6" x14ac:dyDescent="0.2">
      <c r="B25" s="75" t="s">
        <v>104</v>
      </c>
      <c r="C25" s="75" t="s">
        <v>32</v>
      </c>
      <c r="D25" s="80">
        <v>0</v>
      </c>
      <c r="E25" s="80">
        <v>0</v>
      </c>
      <c r="F25" s="75" t="s">
        <v>182</v>
      </c>
    </row>
    <row r="26" spans="1:6" x14ac:dyDescent="0.2">
      <c r="B26" s="75" t="s">
        <v>105</v>
      </c>
      <c r="C26" s="75" t="s">
        <v>39</v>
      </c>
      <c r="D26" s="80">
        <v>0</v>
      </c>
      <c r="E26" s="80">
        <v>0</v>
      </c>
      <c r="F26" s="75" t="s">
        <v>182</v>
      </c>
    </row>
    <row r="27" spans="1:6" x14ac:dyDescent="0.2">
      <c r="B27" s="75" t="s">
        <v>106</v>
      </c>
      <c r="C27" s="75" t="s">
        <v>40</v>
      </c>
      <c r="D27" s="80">
        <v>0</v>
      </c>
      <c r="E27" s="80">
        <v>0</v>
      </c>
      <c r="F27" s="75" t="s">
        <v>182</v>
      </c>
    </row>
    <row r="28" spans="1:6" x14ac:dyDescent="0.2">
      <c r="B28" s="75" t="s">
        <v>107</v>
      </c>
      <c r="C28" s="75" t="s">
        <v>42</v>
      </c>
      <c r="D28" s="80">
        <v>0</v>
      </c>
      <c r="E28" s="80">
        <v>0</v>
      </c>
      <c r="F28" s="75" t="s">
        <v>182</v>
      </c>
    </row>
    <row r="29" spans="1:6" x14ac:dyDescent="0.2">
      <c r="B29" s="75" t="s">
        <v>108</v>
      </c>
      <c r="C29" s="75" t="s">
        <v>44</v>
      </c>
      <c r="D29" s="80">
        <v>0</v>
      </c>
      <c r="E29" s="80">
        <v>0</v>
      </c>
      <c r="F29" s="75" t="s">
        <v>182</v>
      </c>
    </row>
    <row r="30" spans="1:6" x14ac:dyDescent="0.2">
      <c r="B30" s="75" t="s">
        <v>109</v>
      </c>
      <c r="C30" s="75" t="s">
        <v>46</v>
      </c>
      <c r="D30" s="80">
        <v>0.1</v>
      </c>
      <c r="E30" s="80">
        <v>0.1</v>
      </c>
      <c r="F30" s="75" t="s">
        <v>182</v>
      </c>
    </row>
    <row r="31" spans="1:6" x14ac:dyDescent="0.2">
      <c r="B31" s="75" t="s">
        <v>110</v>
      </c>
      <c r="C31" s="75" t="s">
        <v>48</v>
      </c>
      <c r="D31" s="80">
        <v>0.10000000000000002</v>
      </c>
      <c r="E31" s="80">
        <v>0.10000000000000002</v>
      </c>
      <c r="F31" s="75" t="s">
        <v>182</v>
      </c>
    </row>
    <row r="32" spans="1:6" x14ac:dyDescent="0.2">
      <c r="B32" s="75" t="s">
        <v>111</v>
      </c>
      <c r="C32" s="75" t="s">
        <v>50</v>
      </c>
      <c r="D32" s="80">
        <v>0.1</v>
      </c>
      <c r="E32" s="80">
        <v>0.1</v>
      </c>
      <c r="F32" s="75" t="s">
        <v>182</v>
      </c>
    </row>
    <row r="33" spans="2:6" x14ac:dyDescent="0.2">
      <c r="B33" s="75" t="s">
        <v>112</v>
      </c>
      <c r="C33" s="75" t="s">
        <v>52</v>
      </c>
      <c r="D33" s="80">
        <v>0</v>
      </c>
      <c r="E33" s="80">
        <v>0</v>
      </c>
      <c r="F33" s="75" t="s">
        <v>182</v>
      </c>
    </row>
    <row r="34" spans="2:6" x14ac:dyDescent="0.2">
      <c r="B34" s="75" t="s">
        <v>113</v>
      </c>
      <c r="C34" s="75" t="s">
        <v>54</v>
      </c>
      <c r="D34" s="80">
        <v>0</v>
      </c>
      <c r="E34" s="80">
        <v>0</v>
      </c>
      <c r="F34" s="75" t="s">
        <v>182</v>
      </c>
    </row>
    <row r="35" spans="2:6" x14ac:dyDescent="0.2">
      <c r="B35" s="75" t="s">
        <v>114</v>
      </c>
      <c r="C35" s="75" t="s">
        <v>56</v>
      </c>
      <c r="D35" s="80">
        <v>0.1</v>
      </c>
      <c r="E35" s="80">
        <v>0.1</v>
      </c>
      <c r="F35" s="75" t="s">
        <v>182</v>
      </c>
    </row>
    <row r="36" spans="2:6" x14ac:dyDescent="0.2">
      <c r="B36" s="75" t="s">
        <v>115</v>
      </c>
      <c r="C36" s="75" t="s">
        <v>58</v>
      </c>
      <c r="D36" s="80">
        <v>0</v>
      </c>
      <c r="E36" s="80">
        <v>0</v>
      </c>
      <c r="F36" s="75" t="s">
        <v>182</v>
      </c>
    </row>
    <row r="37" spans="2:6" x14ac:dyDescent="0.2">
      <c r="B37" s="75" t="s">
        <v>116</v>
      </c>
      <c r="C37" s="75" t="s">
        <v>60</v>
      </c>
      <c r="D37" s="80">
        <v>0</v>
      </c>
      <c r="E37" s="80">
        <v>0</v>
      </c>
      <c r="F37" s="75" t="s">
        <v>182</v>
      </c>
    </row>
    <row r="38" spans="2:6" x14ac:dyDescent="0.2">
      <c r="B38" s="75" t="s">
        <v>117</v>
      </c>
      <c r="C38" s="75" t="s">
        <v>62</v>
      </c>
      <c r="D38" s="80">
        <v>0</v>
      </c>
      <c r="E38" s="80">
        <v>0</v>
      </c>
      <c r="F38" s="75" t="s">
        <v>182</v>
      </c>
    </row>
    <row r="39" spans="2:6" x14ac:dyDescent="0.2">
      <c r="B39" s="75" t="s">
        <v>118</v>
      </c>
      <c r="C39" s="75" t="s">
        <v>63</v>
      </c>
      <c r="D39" s="80">
        <v>0</v>
      </c>
      <c r="E39" s="80">
        <v>0</v>
      </c>
      <c r="F39" s="75" t="s">
        <v>182</v>
      </c>
    </row>
    <row r="40" spans="2:6" x14ac:dyDescent="0.2">
      <c r="B40" s="75" t="s">
        <v>119</v>
      </c>
      <c r="C40" s="75" t="s">
        <v>65</v>
      </c>
      <c r="D40" s="80">
        <v>0</v>
      </c>
      <c r="E40" s="80">
        <v>0</v>
      </c>
      <c r="F40" s="75" t="s">
        <v>182</v>
      </c>
    </row>
    <row r="41" spans="2:6" x14ac:dyDescent="0.2">
      <c r="B41" s="75" t="s">
        <v>120</v>
      </c>
      <c r="C41" s="75" t="s">
        <v>66</v>
      </c>
      <c r="D41" s="80">
        <v>0</v>
      </c>
      <c r="E41" s="80">
        <v>0</v>
      </c>
      <c r="F41" s="75" t="s">
        <v>182</v>
      </c>
    </row>
    <row r="42" spans="2:6" x14ac:dyDescent="0.2">
      <c r="B42" s="75" t="s">
        <v>121</v>
      </c>
      <c r="C42" s="75" t="s">
        <v>68</v>
      </c>
      <c r="D42" s="80">
        <v>0</v>
      </c>
      <c r="E42" s="80">
        <v>0</v>
      </c>
      <c r="F42" s="75" t="s">
        <v>182</v>
      </c>
    </row>
    <row r="43" spans="2:6" x14ac:dyDescent="0.2">
      <c r="B43" s="75" t="s">
        <v>122</v>
      </c>
      <c r="C43" s="75" t="s">
        <v>69</v>
      </c>
      <c r="D43" s="80">
        <v>0.1</v>
      </c>
      <c r="E43" s="80">
        <v>0.1</v>
      </c>
      <c r="F43" s="75" t="s">
        <v>182</v>
      </c>
    </row>
    <row r="44" spans="2:6" x14ac:dyDescent="0.2">
      <c r="B44" s="75" t="s">
        <v>123</v>
      </c>
      <c r="C44" s="75" t="s">
        <v>70</v>
      </c>
      <c r="D44" s="80">
        <v>0</v>
      </c>
      <c r="E44" s="80">
        <v>0</v>
      </c>
      <c r="F44" s="75" t="s">
        <v>182</v>
      </c>
    </row>
    <row r="45" spans="2:6" x14ac:dyDescent="0.2">
      <c r="B45" s="75" t="s">
        <v>124</v>
      </c>
      <c r="C45" s="75" t="s">
        <v>72</v>
      </c>
      <c r="D45" s="80">
        <v>0</v>
      </c>
      <c r="E45" s="80">
        <v>0</v>
      </c>
      <c r="F45" s="75" t="s">
        <v>182</v>
      </c>
    </row>
    <row r="46" spans="2:6" x14ac:dyDescent="0.2">
      <c r="B46" s="75" t="s">
        <v>125</v>
      </c>
      <c r="C46" s="75" t="s">
        <v>74</v>
      </c>
      <c r="D46" s="80">
        <v>9.9999993395368775E-2</v>
      </c>
      <c r="E46" s="80">
        <v>9.9999993395368775E-2</v>
      </c>
      <c r="F46" s="75" t="s">
        <v>182</v>
      </c>
    </row>
    <row r="47" spans="2:6" x14ac:dyDescent="0.2">
      <c r="B47" s="75" t="s">
        <v>126</v>
      </c>
      <c r="C47" s="75" t="s">
        <v>76</v>
      </c>
      <c r="D47" s="80">
        <v>0</v>
      </c>
      <c r="E47" s="80">
        <v>0</v>
      </c>
      <c r="F47" s="75" t="s">
        <v>182</v>
      </c>
    </row>
    <row r="48" spans="2:6" x14ac:dyDescent="0.2">
      <c r="B48" s="75" t="s">
        <v>127</v>
      </c>
      <c r="C48" s="75" t="s">
        <v>78</v>
      </c>
      <c r="D48" s="80">
        <v>0</v>
      </c>
      <c r="E48" s="80">
        <v>0</v>
      </c>
      <c r="F48" s="75" t="s">
        <v>182</v>
      </c>
    </row>
    <row r="49" spans="1:7" x14ac:dyDescent="0.2">
      <c r="B49" s="75" t="s">
        <v>128</v>
      </c>
      <c r="C49" s="75" t="s">
        <v>79</v>
      </c>
      <c r="D49" s="80">
        <v>0.1</v>
      </c>
      <c r="E49" s="80">
        <v>0.1</v>
      </c>
      <c r="F49" s="75" t="s">
        <v>182</v>
      </c>
    </row>
    <row r="50" spans="1:7" x14ac:dyDescent="0.2">
      <c r="B50" s="75" t="s">
        <v>129</v>
      </c>
      <c r="C50" s="75" t="s">
        <v>80</v>
      </c>
      <c r="D50" s="80">
        <v>0</v>
      </c>
      <c r="E50" s="80">
        <v>0</v>
      </c>
      <c r="F50" s="75" t="s">
        <v>182</v>
      </c>
    </row>
    <row r="51" spans="1:7" x14ac:dyDescent="0.2">
      <c r="B51" s="75" t="s">
        <v>130</v>
      </c>
      <c r="C51" s="75" t="s">
        <v>81</v>
      </c>
      <c r="D51" s="80">
        <v>0</v>
      </c>
      <c r="E51" s="80">
        <v>0</v>
      </c>
      <c r="F51" s="75" t="s">
        <v>182</v>
      </c>
    </row>
    <row r="52" spans="1:7" x14ac:dyDescent="0.2">
      <c r="B52" s="75" t="s">
        <v>131</v>
      </c>
      <c r="C52" s="75" t="s">
        <v>82</v>
      </c>
      <c r="D52" s="80">
        <v>5.5469461115199077E-2</v>
      </c>
      <c r="E52" s="80">
        <v>5.5469461115199077E-2</v>
      </c>
      <c r="F52" s="75" t="s">
        <v>182</v>
      </c>
    </row>
    <row r="53" spans="1:7" x14ac:dyDescent="0.2">
      <c r="B53" s="75" t="s">
        <v>132</v>
      </c>
      <c r="C53" s="75" t="s">
        <v>83</v>
      </c>
      <c r="D53" s="80">
        <v>4.453053888629397E-2</v>
      </c>
      <c r="E53" s="80">
        <v>4.453053888629397E-2</v>
      </c>
      <c r="F53" s="75" t="s">
        <v>182</v>
      </c>
    </row>
    <row r="54" spans="1:7" x14ac:dyDescent="0.2">
      <c r="B54" s="75" t="s">
        <v>133</v>
      </c>
      <c r="C54" s="75" t="s">
        <v>84</v>
      </c>
      <c r="D54" s="80">
        <v>7.4658696411177986E-3</v>
      </c>
      <c r="E54" s="80">
        <v>7.4658696411177986E-3</v>
      </c>
      <c r="F54" s="75" t="s">
        <v>182</v>
      </c>
    </row>
    <row r="55" spans="1:7" x14ac:dyDescent="0.2">
      <c r="B55" s="75" t="s">
        <v>134</v>
      </c>
      <c r="C55" s="75" t="s">
        <v>85</v>
      </c>
      <c r="D55" s="80">
        <v>7.6480528600067668E-2</v>
      </c>
      <c r="E55" s="80">
        <v>7.6480528600067668E-2</v>
      </c>
      <c r="F55" s="75" t="s">
        <v>182</v>
      </c>
    </row>
    <row r="56" spans="1:7" x14ac:dyDescent="0.2">
      <c r="B56" s="75" t="s">
        <v>135</v>
      </c>
      <c r="C56" s="75" t="s">
        <v>86</v>
      </c>
      <c r="D56" s="80">
        <v>1.6053601754115458E-2</v>
      </c>
      <c r="E56" s="80">
        <v>1.6053601754115458E-2</v>
      </c>
      <c r="F56" s="75" t="s">
        <v>182</v>
      </c>
    </row>
    <row r="57" spans="1:7" x14ac:dyDescent="0.2">
      <c r="B57" s="75" t="s">
        <v>136</v>
      </c>
      <c r="C57" s="75" t="s">
        <v>87</v>
      </c>
      <c r="D57" s="80">
        <v>0</v>
      </c>
      <c r="E57" s="80">
        <v>0</v>
      </c>
      <c r="F57" s="75" t="s">
        <v>182</v>
      </c>
    </row>
    <row r="58" spans="1:7" x14ac:dyDescent="0.2">
      <c r="B58" s="75" t="s">
        <v>137</v>
      </c>
      <c r="C58" s="75" t="s">
        <v>88</v>
      </c>
      <c r="D58" s="80">
        <v>0</v>
      </c>
      <c r="E58" s="80">
        <v>0</v>
      </c>
      <c r="F58" s="75" t="s">
        <v>182</v>
      </c>
    </row>
    <row r="59" spans="1:7" x14ac:dyDescent="0.2">
      <c r="B59" s="75" t="s">
        <v>138</v>
      </c>
      <c r="C59" s="75" t="s">
        <v>89</v>
      </c>
      <c r="D59" s="80">
        <v>0</v>
      </c>
      <c r="E59" s="80">
        <v>0</v>
      </c>
      <c r="F59" s="75" t="s">
        <v>182</v>
      </c>
    </row>
    <row r="60" spans="1:7" ht="16" thickBot="1" x14ac:dyDescent="0.25">
      <c r="B60" s="76" t="s">
        <v>139</v>
      </c>
      <c r="C60" s="76" t="s">
        <v>90</v>
      </c>
      <c r="D60" s="81">
        <v>0</v>
      </c>
      <c r="E60" s="81">
        <v>0</v>
      </c>
      <c r="F60" s="76" t="s">
        <v>182</v>
      </c>
    </row>
    <row r="63" spans="1:7" ht="16" thickBot="1" x14ac:dyDescent="0.25">
      <c r="A63" t="s">
        <v>140</v>
      </c>
    </row>
    <row r="64" spans="1:7" ht="16" thickBot="1" x14ac:dyDescent="0.25">
      <c r="B64" s="79" t="s">
        <v>97</v>
      </c>
      <c r="C64" s="79" t="s">
        <v>98</v>
      </c>
      <c r="D64" s="79" t="s">
        <v>183</v>
      </c>
      <c r="E64" s="79" t="s">
        <v>184</v>
      </c>
      <c r="F64" s="79" t="s">
        <v>185</v>
      </c>
      <c r="G64" s="79" t="s">
        <v>186</v>
      </c>
    </row>
    <row r="65" spans="2:7" x14ac:dyDescent="0.2">
      <c r="B65" s="75" t="s">
        <v>143</v>
      </c>
      <c r="C65" s="75"/>
      <c r="D65" s="80">
        <v>0.99999999339216283</v>
      </c>
      <c r="E65" s="75" t="s">
        <v>187</v>
      </c>
      <c r="F65" s="75" t="s">
        <v>188</v>
      </c>
      <c r="G65" s="75">
        <v>0</v>
      </c>
    </row>
    <row r="66" spans="2:7" x14ac:dyDescent="0.2">
      <c r="B66" s="75" t="s">
        <v>144</v>
      </c>
      <c r="C66" s="75" t="s">
        <v>64</v>
      </c>
      <c r="D66" s="75">
        <v>7.995606892229036E-3</v>
      </c>
      <c r="E66" s="75" t="s">
        <v>189</v>
      </c>
      <c r="F66" s="75" t="s">
        <v>190</v>
      </c>
      <c r="G66" s="75">
        <v>7.995606892229036E-3</v>
      </c>
    </row>
    <row r="67" spans="2:7" x14ac:dyDescent="0.2">
      <c r="B67" s="75" t="s">
        <v>146</v>
      </c>
      <c r="C67" s="75" t="s">
        <v>147</v>
      </c>
      <c r="D67" s="80">
        <v>0.10000000000000002</v>
      </c>
      <c r="E67" s="75" t="s">
        <v>191</v>
      </c>
      <c r="F67" s="75" t="s">
        <v>188</v>
      </c>
      <c r="G67" s="75">
        <v>0</v>
      </c>
    </row>
    <row r="68" spans="2:7" x14ac:dyDescent="0.2">
      <c r="B68" s="75" t="s">
        <v>148</v>
      </c>
      <c r="C68" s="75" t="s">
        <v>149</v>
      </c>
      <c r="D68" s="80">
        <v>0.1</v>
      </c>
      <c r="E68" s="75" t="s">
        <v>192</v>
      </c>
      <c r="F68" s="75" t="s">
        <v>188</v>
      </c>
      <c r="G68" s="75">
        <v>0</v>
      </c>
    </row>
    <row r="69" spans="2:7" x14ac:dyDescent="0.2">
      <c r="B69" s="75" t="s">
        <v>150</v>
      </c>
      <c r="C69" s="75" t="s">
        <v>151</v>
      </c>
      <c r="D69" s="80">
        <v>0.1</v>
      </c>
      <c r="E69" s="75" t="s">
        <v>193</v>
      </c>
      <c r="F69" s="75" t="s">
        <v>188</v>
      </c>
      <c r="G69" s="75">
        <v>0</v>
      </c>
    </row>
    <row r="70" spans="2:7" x14ac:dyDescent="0.2">
      <c r="B70" s="75" t="s">
        <v>152</v>
      </c>
      <c r="C70" s="75" t="s">
        <v>153</v>
      </c>
      <c r="D70" s="80">
        <v>0.1</v>
      </c>
      <c r="E70" s="75" t="s">
        <v>194</v>
      </c>
      <c r="F70" s="75" t="s">
        <v>188</v>
      </c>
      <c r="G70" s="75">
        <v>0</v>
      </c>
    </row>
    <row r="71" spans="2:7" x14ac:dyDescent="0.2">
      <c r="B71" s="75" t="s">
        <v>154</v>
      </c>
      <c r="C71" s="75" t="s">
        <v>155</v>
      </c>
      <c r="D71" s="80">
        <v>9.9999993395368775E-2</v>
      </c>
      <c r="E71" s="75" t="s">
        <v>195</v>
      </c>
      <c r="F71" s="75" t="s">
        <v>188</v>
      </c>
      <c r="G71" s="75">
        <v>0</v>
      </c>
    </row>
    <row r="72" spans="2:7" x14ac:dyDescent="0.2">
      <c r="B72" s="75" t="s">
        <v>156</v>
      </c>
      <c r="C72" s="75" t="s">
        <v>157</v>
      </c>
      <c r="D72" s="80">
        <v>0.1</v>
      </c>
      <c r="E72" s="75" t="s">
        <v>196</v>
      </c>
      <c r="F72" s="75" t="s">
        <v>188</v>
      </c>
      <c r="G72" s="75">
        <v>0</v>
      </c>
    </row>
    <row r="73" spans="2:7" x14ac:dyDescent="0.2">
      <c r="B73" s="75" t="s">
        <v>158</v>
      </c>
      <c r="C73" s="75" t="s">
        <v>159</v>
      </c>
      <c r="D73" s="80">
        <v>0.10000000000149305</v>
      </c>
      <c r="E73" s="75" t="s">
        <v>197</v>
      </c>
      <c r="F73" s="75" t="s">
        <v>188</v>
      </c>
      <c r="G73" s="75">
        <v>0</v>
      </c>
    </row>
    <row r="74" spans="2:7" x14ac:dyDescent="0.2">
      <c r="B74" s="75" t="s">
        <v>160</v>
      </c>
      <c r="C74" s="75" t="s">
        <v>161</v>
      </c>
      <c r="D74" s="80">
        <v>9.9999999995300931E-2</v>
      </c>
      <c r="E74" s="75" t="s">
        <v>198</v>
      </c>
      <c r="F74" s="75" t="s">
        <v>188</v>
      </c>
      <c r="G74" s="75">
        <v>0</v>
      </c>
    </row>
    <row r="75" spans="2:7" x14ac:dyDescent="0.2">
      <c r="B75" s="75" t="s">
        <v>162</v>
      </c>
      <c r="C75" s="75" t="s">
        <v>163</v>
      </c>
      <c r="D75" s="80">
        <v>0.1</v>
      </c>
      <c r="E75" s="75" t="s">
        <v>199</v>
      </c>
      <c r="F75" s="75" t="s">
        <v>188</v>
      </c>
      <c r="G75" s="75">
        <v>0</v>
      </c>
    </row>
    <row r="76" spans="2:7" ht="16" thickBot="1" x14ac:dyDescent="0.25">
      <c r="B76" s="76" t="s">
        <v>164</v>
      </c>
      <c r="C76" s="76" t="s">
        <v>165</v>
      </c>
      <c r="D76" s="81">
        <v>0.1</v>
      </c>
      <c r="E76" s="76" t="s">
        <v>200</v>
      </c>
      <c r="F76" s="76" t="s">
        <v>188</v>
      </c>
      <c r="G76" s="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EE96-9084-48FB-8354-6CB82E69C495}">
  <sheetPr>
    <tabColor theme="3" tint="0.249977111117893"/>
  </sheetPr>
  <dimension ref="A1:G126"/>
  <sheetViews>
    <sheetView showGridLines="0" topLeftCell="A48" workbookViewId="0"/>
  </sheetViews>
  <sheetFormatPr baseColWidth="10" defaultColWidth="8.83203125" defaultRowHeight="15" x14ac:dyDescent="0.2"/>
  <cols>
    <col min="1" max="1" width="2.33203125" customWidth="1"/>
    <col min="2" max="2" width="6.1640625" bestFit="1" customWidth="1"/>
    <col min="3" max="3" width="23.33203125" bestFit="1" customWidth="1"/>
    <col min="4" max="4" width="12.5" bestFit="1" customWidth="1"/>
    <col min="5" max="5" width="12" bestFit="1" customWidth="1"/>
    <col min="6" max="6" width="10.1640625" bestFit="1" customWidth="1"/>
    <col min="7" max="7" width="12" bestFit="1" customWidth="1"/>
  </cols>
  <sheetData>
    <row r="1" spans="1:5" x14ac:dyDescent="0.2">
      <c r="A1" s="74" t="s">
        <v>166</v>
      </c>
    </row>
    <row r="2" spans="1:5" x14ac:dyDescent="0.2">
      <c r="A2" s="74" t="s">
        <v>201</v>
      </c>
    </row>
    <row r="3" spans="1:5" x14ac:dyDescent="0.2">
      <c r="A3" s="74" t="s">
        <v>202</v>
      </c>
    </row>
    <row r="4" spans="1:5" x14ac:dyDescent="0.2">
      <c r="A4" s="74" t="s">
        <v>168</v>
      </c>
    </row>
    <row r="5" spans="1:5" x14ac:dyDescent="0.2">
      <c r="A5" s="74" t="s">
        <v>169</v>
      </c>
    </row>
    <row r="6" spans="1:5" x14ac:dyDescent="0.2">
      <c r="A6" s="74"/>
      <c r="B6" t="s">
        <v>170</v>
      </c>
    </row>
    <row r="7" spans="1:5" x14ac:dyDescent="0.2">
      <c r="A7" s="74"/>
      <c r="B7" t="s">
        <v>203</v>
      </c>
    </row>
    <row r="8" spans="1:5" x14ac:dyDescent="0.2">
      <c r="A8" s="74"/>
      <c r="B8" t="s">
        <v>204</v>
      </c>
    </row>
    <row r="9" spans="1:5" x14ac:dyDescent="0.2">
      <c r="A9" s="74" t="s">
        <v>173</v>
      </c>
    </row>
    <row r="10" spans="1:5" x14ac:dyDescent="0.2">
      <c r="B10" t="s">
        <v>174</v>
      </c>
    </row>
    <row r="11" spans="1:5" x14ac:dyDescent="0.2">
      <c r="B11" t="s">
        <v>175</v>
      </c>
    </row>
    <row r="12" spans="1:5" x14ac:dyDescent="0.2">
      <c r="B12" t="s">
        <v>176</v>
      </c>
    </row>
    <row r="14" spans="1:5" ht="16" thickBot="1" x14ac:dyDescent="0.25">
      <c r="A14" t="s">
        <v>177</v>
      </c>
    </row>
    <row r="15" spans="1:5" ht="16" thickBot="1" x14ac:dyDescent="0.25">
      <c r="B15" s="79" t="s">
        <v>97</v>
      </c>
      <c r="C15" s="79" t="s">
        <v>98</v>
      </c>
      <c r="D15" s="79" t="s">
        <v>178</v>
      </c>
      <c r="E15" s="79" t="s">
        <v>179</v>
      </c>
    </row>
    <row r="16" spans="1:5" ht="16" thickBot="1" x14ac:dyDescent="0.25">
      <c r="B16" s="76" t="s">
        <v>180</v>
      </c>
      <c r="C16" s="76" t="s">
        <v>205</v>
      </c>
      <c r="D16" s="76">
        <v>2.5768427341185949</v>
      </c>
      <c r="E16" s="76">
        <v>2.5779706134689535</v>
      </c>
    </row>
    <row r="19" spans="1:6" ht="16" thickBot="1" x14ac:dyDescent="0.25">
      <c r="A19" t="s">
        <v>94</v>
      </c>
    </row>
    <row r="20" spans="1:6" ht="16" thickBot="1" x14ac:dyDescent="0.25">
      <c r="B20" s="79" t="s">
        <v>97</v>
      </c>
      <c r="C20" s="79" t="s">
        <v>98</v>
      </c>
      <c r="D20" s="79" t="s">
        <v>178</v>
      </c>
      <c r="E20" s="79" t="s">
        <v>179</v>
      </c>
      <c r="F20" s="79" t="s">
        <v>181</v>
      </c>
    </row>
    <row r="21" spans="1:6" x14ac:dyDescent="0.2">
      <c r="B21" s="75" t="s">
        <v>100</v>
      </c>
      <c r="C21" s="75" t="s">
        <v>18</v>
      </c>
      <c r="D21" s="80">
        <v>1.1475192856318183E-2</v>
      </c>
      <c r="E21" s="80">
        <v>9.7597473673533101E-3</v>
      </c>
      <c r="F21" s="75" t="s">
        <v>182</v>
      </c>
    </row>
    <row r="22" spans="1:6" x14ac:dyDescent="0.2">
      <c r="B22" s="75" t="s">
        <v>101</v>
      </c>
      <c r="C22" s="75" t="s">
        <v>23</v>
      </c>
      <c r="D22" s="80">
        <v>7.3959468377270368E-2</v>
      </c>
      <c r="E22" s="80">
        <v>7.5721508943557336E-2</v>
      </c>
      <c r="F22" s="75" t="s">
        <v>182</v>
      </c>
    </row>
    <row r="23" spans="1:6" x14ac:dyDescent="0.2">
      <c r="B23" s="75" t="s">
        <v>102</v>
      </c>
      <c r="C23" s="75" t="s">
        <v>27</v>
      </c>
      <c r="D23" s="80">
        <v>0</v>
      </c>
      <c r="E23" s="80">
        <v>0</v>
      </c>
      <c r="F23" s="75" t="s">
        <v>182</v>
      </c>
    </row>
    <row r="24" spans="1:6" x14ac:dyDescent="0.2">
      <c r="B24" s="75" t="s">
        <v>103</v>
      </c>
      <c r="C24" s="75" t="s">
        <v>31</v>
      </c>
      <c r="D24" s="80">
        <v>0</v>
      </c>
      <c r="E24" s="80">
        <v>0</v>
      </c>
      <c r="F24" s="75" t="s">
        <v>182</v>
      </c>
    </row>
    <row r="25" spans="1:6" x14ac:dyDescent="0.2">
      <c r="B25" s="75" t="s">
        <v>104</v>
      </c>
      <c r="C25" s="75" t="s">
        <v>32</v>
      </c>
      <c r="D25" s="80">
        <v>0</v>
      </c>
      <c r="E25" s="80">
        <v>0</v>
      </c>
      <c r="F25" s="75" t="s">
        <v>182</v>
      </c>
    </row>
    <row r="26" spans="1:6" x14ac:dyDescent="0.2">
      <c r="B26" s="75" t="s">
        <v>105</v>
      </c>
      <c r="C26" s="75" t="s">
        <v>39</v>
      </c>
      <c r="D26" s="80">
        <v>0</v>
      </c>
      <c r="E26" s="80">
        <v>0</v>
      </c>
      <c r="F26" s="75" t="s">
        <v>182</v>
      </c>
    </row>
    <row r="27" spans="1:6" x14ac:dyDescent="0.2">
      <c r="B27" s="75" t="s">
        <v>106</v>
      </c>
      <c r="C27" s="75" t="s">
        <v>40</v>
      </c>
      <c r="D27" s="80">
        <v>0</v>
      </c>
      <c r="E27" s="80">
        <v>0</v>
      </c>
      <c r="F27" s="75" t="s">
        <v>182</v>
      </c>
    </row>
    <row r="28" spans="1:6" x14ac:dyDescent="0.2">
      <c r="B28" s="75" t="s">
        <v>107</v>
      </c>
      <c r="C28" s="75" t="s">
        <v>42</v>
      </c>
      <c r="D28" s="80">
        <v>0</v>
      </c>
      <c r="E28" s="80">
        <v>0</v>
      </c>
      <c r="F28" s="75" t="s">
        <v>182</v>
      </c>
    </row>
    <row r="29" spans="1:6" x14ac:dyDescent="0.2">
      <c r="B29" s="75" t="s">
        <v>108</v>
      </c>
      <c r="C29" s="75" t="s">
        <v>44</v>
      </c>
      <c r="D29" s="80">
        <v>7.7679359594522795E-2</v>
      </c>
      <c r="E29" s="80">
        <v>8.1294188438584492E-2</v>
      </c>
      <c r="F29" s="75" t="s">
        <v>182</v>
      </c>
    </row>
    <row r="30" spans="1:6" x14ac:dyDescent="0.2">
      <c r="B30" s="75" t="s">
        <v>109</v>
      </c>
      <c r="C30" s="75" t="s">
        <v>46</v>
      </c>
      <c r="D30" s="80">
        <v>7.2320640273329656E-2</v>
      </c>
      <c r="E30" s="80">
        <v>6.8705811469351244E-2</v>
      </c>
      <c r="F30" s="75" t="s">
        <v>182</v>
      </c>
    </row>
    <row r="31" spans="1:6" x14ac:dyDescent="0.2">
      <c r="B31" s="75" t="s">
        <v>110</v>
      </c>
      <c r="C31" s="75" t="s">
        <v>48</v>
      </c>
      <c r="D31" s="80">
        <v>5.000000000000001E-2</v>
      </c>
      <c r="E31" s="80">
        <v>5.000000000000001E-2</v>
      </c>
      <c r="F31" s="75" t="s">
        <v>182</v>
      </c>
    </row>
    <row r="32" spans="1:6" x14ac:dyDescent="0.2">
      <c r="B32" s="75" t="s">
        <v>111</v>
      </c>
      <c r="C32" s="75" t="s">
        <v>50</v>
      </c>
      <c r="D32" s="80">
        <v>9.6330759691628673E-2</v>
      </c>
      <c r="E32" s="80">
        <v>9.646999871661463E-2</v>
      </c>
      <c r="F32" s="75" t="s">
        <v>182</v>
      </c>
    </row>
    <row r="33" spans="2:6" x14ac:dyDescent="0.2">
      <c r="B33" s="75" t="s">
        <v>112</v>
      </c>
      <c r="C33" s="75" t="s">
        <v>52</v>
      </c>
      <c r="D33" s="80">
        <v>0</v>
      </c>
      <c r="E33" s="80">
        <v>0</v>
      </c>
      <c r="F33" s="75" t="s">
        <v>182</v>
      </c>
    </row>
    <row r="34" spans="2:6" x14ac:dyDescent="0.2">
      <c r="B34" s="75" t="s">
        <v>113</v>
      </c>
      <c r="C34" s="75" t="s">
        <v>54</v>
      </c>
      <c r="D34" s="80">
        <v>5.3669240198447342E-2</v>
      </c>
      <c r="E34" s="80">
        <v>5.353000117682636E-2</v>
      </c>
      <c r="F34" s="75" t="s">
        <v>182</v>
      </c>
    </row>
    <row r="35" spans="2:6" x14ac:dyDescent="0.2">
      <c r="B35" s="75" t="s">
        <v>114</v>
      </c>
      <c r="C35" s="75" t="s">
        <v>56</v>
      </c>
      <c r="D35" s="80">
        <v>0.11787975686105183</v>
      </c>
      <c r="E35" s="80">
        <v>0.11481394845202617</v>
      </c>
      <c r="F35" s="75" t="s">
        <v>182</v>
      </c>
    </row>
    <row r="36" spans="2:6" x14ac:dyDescent="0.2">
      <c r="B36" s="75" t="s">
        <v>115</v>
      </c>
      <c r="C36" s="75" t="s">
        <v>58</v>
      </c>
      <c r="D36" s="80">
        <v>1.7586867527179205E-3</v>
      </c>
      <c r="E36" s="80">
        <v>0</v>
      </c>
      <c r="F36" s="75" t="s">
        <v>182</v>
      </c>
    </row>
    <row r="37" spans="2:6" x14ac:dyDescent="0.2">
      <c r="B37" s="75" t="s">
        <v>116</v>
      </c>
      <c r="C37" s="75" t="s">
        <v>60</v>
      </c>
      <c r="D37" s="80">
        <v>0</v>
      </c>
      <c r="E37" s="80">
        <v>0</v>
      </c>
      <c r="F37" s="75" t="s">
        <v>182</v>
      </c>
    </row>
    <row r="38" spans="2:6" x14ac:dyDescent="0.2">
      <c r="B38" s="75" t="s">
        <v>117</v>
      </c>
      <c r="C38" s="75" t="s">
        <v>62</v>
      </c>
      <c r="D38" s="80">
        <v>0</v>
      </c>
      <c r="E38" s="80">
        <v>0</v>
      </c>
      <c r="F38" s="75" t="s">
        <v>182</v>
      </c>
    </row>
    <row r="39" spans="2:6" x14ac:dyDescent="0.2">
      <c r="B39" s="75" t="s">
        <v>118</v>
      </c>
      <c r="C39" s="75" t="s">
        <v>63</v>
      </c>
      <c r="D39" s="80">
        <v>0</v>
      </c>
      <c r="E39" s="80">
        <v>0</v>
      </c>
      <c r="F39" s="75" t="s">
        <v>182</v>
      </c>
    </row>
    <row r="40" spans="2:6" x14ac:dyDescent="0.2">
      <c r="B40" s="75" t="s">
        <v>119</v>
      </c>
      <c r="C40" s="75" t="s">
        <v>65</v>
      </c>
      <c r="D40" s="80">
        <v>0</v>
      </c>
      <c r="E40" s="80">
        <v>0</v>
      </c>
      <c r="F40" s="75" t="s">
        <v>182</v>
      </c>
    </row>
    <row r="41" spans="2:6" x14ac:dyDescent="0.2">
      <c r="B41" s="75" t="s">
        <v>120</v>
      </c>
      <c r="C41" s="75" t="s">
        <v>66</v>
      </c>
      <c r="D41" s="80">
        <v>0</v>
      </c>
      <c r="E41" s="80">
        <v>0</v>
      </c>
      <c r="F41" s="75" t="s">
        <v>182</v>
      </c>
    </row>
    <row r="42" spans="2:6" x14ac:dyDescent="0.2">
      <c r="B42" s="75" t="s">
        <v>121</v>
      </c>
      <c r="C42" s="75" t="s">
        <v>68</v>
      </c>
      <c r="D42" s="80">
        <v>1.6172715275340432E-2</v>
      </c>
      <c r="E42" s="80">
        <v>1.4014017369902185E-2</v>
      </c>
      <c r="F42" s="75" t="s">
        <v>182</v>
      </c>
    </row>
    <row r="43" spans="2:6" x14ac:dyDescent="0.2">
      <c r="B43" s="75" t="s">
        <v>122</v>
      </c>
      <c r="C43" s="75" t="s">
        <v>69</v>
      </c>
      <c r="D43" s="80">
        <v>0.11877740195231183</v>
      </c>
      <c r="E43" s="80">
        <v>0.11869248682329755</v>
      </c>
      <c r="F43" s="75" t="s">
        <v>182</v>
      </c>
    </row>
    <row r="44" spans="2:6" x14ac:dyDescent="0.2">
      <c r="B44" s="75" t="s">
        <v>123</v>
      </c>
      <c r="C44" s="75" t="s">
        <v>70</v>
      </c>
      <c r="D44" s="80">
        <v>5.7624465052508232E-4</v>
      </c>
      <c r="E44" s="80">
        <v>3.8218017606619784E-4</v>
      </c>
      <c r="F44" s="75" t="s">
        <v>182</v>
      </c>
    </row>
    <row r="45" spans="2:6" x14ac:dyDescent="0.2">
      <c r="B45" s="75" t="s">
        <v>124</v>
      </c>
      <c r="C45" s="75" t="s">
        <v>72</v>
      </c>
      <c r="D45" s="80">
        <v>0</v>
      </c>
      <c r="E45" s="80">
        <v>0</v>
      </c>
      <c r="F45" s="75" t="s">
        <v>182</v>
      </c>
    </row>
    <row r="46" spans="2:6" x14ac:dyDescent="0.2">
      <c r="B46" s="75" t="s">
        <v>125</v>
      </c>
      <c r="C46" s="75" t="s">
        <v>74</v>
      </c>
      <c r="D46" s="80">
        <v>8.3811890770393541E-2</v>
      </c>
      <c r="E46" s="80">
        <v>8.5773448517456136E-2</v>
      </c>
      <c r="F46" s="75" t="s">
        <v>182</v>
      </c>
    </row>
    <row r="47" spans="2:6" x14ac:dyDescent="0.2">
      <c r="B47" s="75" t="s">
        <v>126</v>
      </c>
      <c r="C47" s="75" t="s">
        <v>76</v>
      </c>
      <c r="D47" s="80">
        <v>6.561186450976364E-2</v>
      </c>
      <c r="E47" s="80">
        <v>6.3844371344058876E-2</v>
      </c>
      <c r="F47" s="75" t="s">
        <v>182</v>
      </c>
    </row>
    <row r="48" spans="2:6" x14ac:dyDescent="0.2">
      <c r="B48" s="75" t="s">
        <v>127</v>
      </c>
      <c r="C48" s="75" t="s">
        <v>78</v>
      </c>
      <c r="D48" s="80">
        <v>0</v>
      </c>
      <c r="E48" s="80">
        <v>0</v>
      </c>
      <c r="F48" s="75" t="s">
        <v>182</v>
      </c>
    </row>
    <row r="49" spans="1:7" x14ac:dyDescent="0.2">
      <c r="B49" s="75" t="s">
        <v>128</v>
      </c>
      <c r="C49" s="75" t="s">
        <v>79</v>
      </c>
      <c r="D49" s="80">
        <v>4.9999999959246255E-2</v>
      </c>
      <c r="E49" s="80">
        <v>5.3678004024017845E-2</v>
      </c>
      <c r="F49" s="75" t="s">
        <v>182</v>
      </c>
    </row>
    <row r="50" spans="1:7" x14ac:dyDescent="0.2">
      <c r="B50" s="75" t="s">
        <v>129</v>
      </c>
      <c r="C50" s="75" t="s">
        <v>80</v>
      </c>
      <c r="D50" s="80">
        <v>0</v>
      </c>
      <c r="E50" s="80">
        <v>0</v>
      </c>
      <c r="F50" s="75" t="s">
        <v>182</v>
      </c>
    </row>
    <row r="51" spans="1:7" x14ac:dyDescent="0.2">
      <c r="B51" s="75" t="s">
        <v>130</v>
      </c>
      <c r="C51" s="75" t="s">
        <v>81</v>
      </c>
      <c r="D51" s="80">
        <v>0</v>
      </c>
      <c r="E51" s="80">
        <v>0</v>
      </c>
      <c r="F51" s="75" t="s">
        <v>182</v>
      </c>
    </row>
    <row r="52" spans="1:7" x14ac:dyDescent="0.2">
      <c r="B52" s="75" t="s">
        <v>131</v>
      </c>
      <c r="C52" s="75" t="s">
        <v>82</v>
      </c>
      <c r="D52" s="80">
        <v>3.0354696408943175E-2</v>
      </c>
      <c r="E52" s="80">
        <v>3.0340926535058738E-2</v>
      </c>
      <c r="F52" s="75" t="s">
        <v>182</v>
      </c>
    </row>
    <row r="53" spans="1:7" x14ac:dyDescent="0.2">
      <c r="B53" s="75" t="s">
        <v>132</v>
      </c>
      <c r="C53" s="75" t="s">
        <v>83</v>
      </c>
      <c r="D53" s="80">
        <v>1.9645076592147283E-2</v>
      </c>
      <c r="E53" s="80">
        <v>1.9659073464404677E-2</v>
      </c>
      <c r="F53" s="75" t="s">
        <v>182</v>
      </c>
    </row>
    <row r="54" spans="1:7" x14ac:dyDescent="0.2">
      <c r="B54" s="75" t="s">
        <v>133</v>
      </c>
      <c r="C54" s="75" t="s">
        <v>84</v>
      </c>
      <c r="D54" s="80">
        <v>7.9752205036834802E-3</v>
      </c>
      <c r="E54" s="80">
        <v>9.1010184347368132E-3</v>
      </c>
      <c r="F54" s="75" t="s">
        <v>182</v>
      </c>
    </row>
    <row r="55" spans="1:7" x14ac:dyDescent="0.2">
      <c r="B55" s="75" t="s">
        <v>134</v>
      </c>
      <c r="C55" s="75" t="s">
        <v>85</v>
      </c>
      <c r="D55" s="80">
        <v>4.413993962711682E-2</v>
      </c>
      <c r="E55" s="80">
        <v>4.5001795852114827E-2</v>
      </c>
      <c r="F55" s="75" t="s">
        <v>182</v>
      </c>
    </row>
    <row r="56" spans="1:7" x14ac:dyDescent="0.2">
      <c r="B56" s="75" t="s">
        <v>135</v>
      </c>
      <c r="C56" s="75" t="s">
        <v>86</v>
      </c>
      <c r="D56" s="80">
        <v>7.8618434478596785E-3</v>
      </c>
      <c r="E56" s="80">
        <v>9.2174709214330342E-3</v>
      </c>
      <c r="F56" s="75" t="s">
        <v>182</v>
      </c>
    </row>
    <row r="57" spans="1:7" x14ac:dyDescent="0.2">
      <c r="B57" s="75" t="s">
        <v>136</v>
      </c>
      <c r="C57" s="75" t="s">
        <v>87</v>
      </c>
      <c r="D57" s="80">
        <v>0</v>
      </c>
      <c r="E57" s="80">
        <v>0</v>
      </c>
      <c r="F57" s="75" t="s">
        <v>182</v>
      </c>
    </row>
    <row r="58" spans="1:7" x14ac:dyDescent="0.2">
      <c r="B58" s="75" t="s">
        <v>137</v>
      </c>
      <c r="C58" s="75" t="s">
        <v>88</v>
      </c>
      <c r="D58" s="80">
        <v>0</v>
      </c>
      <c r="E58" s="80">
        <v>0</v>
      </c>
      <c r="F58" s="75" t="s">
        <v>182</v>
      </c>
    </row>
    <row r="59" spans="1:7" x14ac:dyDescent="0.2">
      <c r="B59" s="75" t="s">
        <v>138</v>
      </c>
      <c r="C59" s="75" t="s">
        <v>89</v>
      </c>
      <c r="D59" s="80">
        <v>0</v>
      </c>
      <c r="E59" s="80">
        <v>0</v>
      </c>
      <c r="F59" s="75" t="s">
        <v>182</v>
      </c>
    </row>
    <row r="60" spans="1:7" ht="16" thickBot="1" x14ac:dyDescent="0.25">
      <c r="B60" s="76" t="s">
        <v>139</v>
      </c>
      <c r="C60" s="76" t="s">
        <v>90</v>
      </c>
      <c r="D60" s="81">
        <v>0</v>
      </c>
      <c r="E60" s="81">
        <v>0</v>
      </c>
      <c r="F60" s="76" t="s">
        <v>182</v>
      </c>
    </row>
    <row r="63" spans="1:7" ht="16" thickBot="1" x14ac:dyDescent="0.25">
      <c r="A63" t="s">
        <v>140</v>
      </c>
    </row>
    <row r="64" spans="1:7" ht="16" thickBot="1" x14ac:dyDescent="0.25">
      <c r="B64" s="79" t="s">
        <v>97</v>
      </c>
      <c r="C64" s="79" t="s">
        <v>98</v>
      </c>
      <c r="D64" s="79" t="s">
        <v>183</v>
      </c>
      <c r="E64" s="79" t="s">
        <v>184</v>
      </c>
      <c r="F64" s="79" t="s">
        <v>185</v>
      </c>
      <c r="G64" s="79" t="s">
        <v>186</v>
      </c>
    </row>
    <row r="65" spans="2:7" x14ac:dyDescent="0.2">
      <c r="B65" s="75" t="s">
        <v>143</v>
      </c>
      <c r="C65" s="75"/>
      <c r="D65" s="80">
        <v>0.99999999802686035</v>
      </c>
      <c r="E65" s="75" t="s">
        <v>187</v>
      </c>
      <c r="F65" s="75" t="s">
        <v>188</v>
      </c>
      <c r="G65" s="75">
        <v>0</v>
      </c>
    </row>
    <row r="66" spans="2:7" x14ac:dyDescent="0.2">
      <c r="B66" s="75" t="s">
        <v>144</v>
      </c>
      <c r="C66" s="75" t="s">
        <v>145</v>
      </c>
      <c r="D66" s="75">
        <v>4.0039480005088363E-3</v>
      </c>
      <c r="E66" s="75" t="s">
        <v>189</v>
      </c>
      <c r="F66" s="75" t="s">
        <v>190</v>
      </c>
      <c r="G66" s="75">
        <v>4.0039480005088363E-3</v>
      </c>
    </row>
    <row r="67" spans="2:7" x14ac:dyDescent="0.2">
      <c r="B67" s="75" t="s">
        <v>146</v>
      </c>
      <c r="C67" s="75" t="s">
        <v>147</v>
      </c>
      <c r="D67" s="80">
        <v>5.000000000000001E-2</v>
      </c>
      <c r="E67" s="75" t="s">
        <v>206</v>
      </c>
      <c r="F67" s="75" t="s">
        <v>190</v>
      </c>
      <c r="G67" s="75">
        <v>9.9999999999999978E-2</v>
      </c>
    </row>
    <row r="68" spans="2:7" x14ac:dyDescent="0.2">
      <c r="B68" s="75" t="s">
        <v>148</v>
      </c>
      <c r="C68" s="75" t="s">
        <v>149</v>
      </c>
      <c r="D68" s="80">
        <v>0.14999999989344098</v>
      </c>
      <c r="E68" s="75" t="s">
        <v>207</v>
      </c>
      <c r="F68" s="75" t="s">
        <v>188</v>
      </c>
      <c r="G68" s="75">
        <v>0</v>
      </c>
    </row>
    <row r="69" spans="2:7" x14ac:dyDescent="0.2">
      <c r="B69" s="75" t="s">
        <v>150</v>
      </c>
      <c r="C69" s="75" t="s">
        <v>151</v>
      </c>
      <c r="D69" s="80">
        <v>0.11481394845202617</v>
      </c>
      <c r="E69" s="75" t="s">
        <v>208</v>
      </c>
      <c r="F69" s="75" t="s">
        <v>190</v>
      </c>
      <c r="G69" s="75">
        <v>3.5186051547973829E-2</v>
      </c>
    </row>
    <row r="70" spans="2:7" x14ac:dyDescent="0.2">
      <c r="B70" s="75" t="s">
        <v>152</v>
      </c>
      <c r="C70" s="75" t="s">
        <v>153</v>
      </c>
      <c r="D70" s="80">
        <v>0.13270650419319974</v>
      </c>
      <c r="E70" s="75" t="s">
        <v>209</v>
      </c>
      <c r="F70" s="75" t="s">
        <v>190</v>
      </c>
      <c r="G70" s="75">
        <v>1.7293495806800258E-2</v>
      </c>
    </row>
    <row r="71" spans="2:7" x14ac:dyDescent="0.2">
      <c r="B71" s="75" t="s">
        <v>154</v>
      </c>
      <c r="C71" s="75" t="s">
        <v>155</v>
      </c>
      <c r="D71" s="80">
        <v>0.15000000003758121</v>
      </c>
      <c r="E71" s="75" t="s">
        <v>210</v>
      </c>
      <c r="F71" s="75" t="s">
        <v>188</v>
      </c>
      <c r="G71" s="75">
        <v>0</v>
      </c>
    </row>
    <row r="72" spans="2:7" x14ac:dyDescent="0.2">
      <c r="B72" s="75" t="s">
        <v>156</v>
      </c>
      <c r="C72" s="75" t="s">
        <v>157</v>
      </c>
      <c r="D72" s="80">
        <v>5.3678004024017845E-2</v>
      </c>
      <c r="E72" s="75" t="s">
        <v>211</v>
      </c>
      <c r="F72" s="75" t="s">
        <v>190</v>
      </c>
      <c r="G72" s="75">
        <v>9.632199597598215E-2</v>
      </c>
    </row>
    <row r="73" spans="2:7" x14ac:dyDescent="0.2">
      <c r="B73" s="75" t="s">
        <v>158</v>
      </c>
      <c r="C73" s="75" t="s">
        <v>159</v>
      </c>
      <c r="D73" s="80">
        <v>4.9999999999463418E-2</v>
      </c>
      <c r="E73" s="75" t="s">
        <v>212</v>
      </c>
      <c r="F73" s="75" t="s">
        <v>190</v>
      </c>
      <c r="G73" s="75">
        <v>0.10000000000053658</v>
      </c>
    </row>
    <row r="74" spans="2:7" x14ac:dyDescent="0.2">
      <c r="B74" s="75" t="s">
        <v>160</v>
      </c>
      <c r="C74" s="75" t="s">
        <v>161</v>
      </c>
      <c r="D74" s="80">
        <v>6.3320285208284671E-2</v>
      </c>
      <c r="E74" s="75" t="s">
        <v>213</v>
      </c>
      <c r="F74" s="75" t="s">
        <v>190</v>
      </c>
      <c r="G74" s="75">
        <v>8.6679714791715323E-2</v>
      </c>
    </row>
    <row r="75" spans="2:7" x14ac:dyDescent="0.2">
      <c r="B75" s="75" t="s">
        <v>162</v>
      </c>
      <c r="C75" s="75" t="s">
        <v>163</v>
      </c>
      <c r="D75" s="80">
        <v>8.548125631091065E-2</v>
      </c>
      <c r="E75" s="75" t="s">
        <v>214</v>
      </c>
      <c r="F75" s="75" t="s">
        <v>190</v>
      </c>
      <c r="G75" s="75">
        <v>6.4518743689089345E-2</v>
      </c>
    </row>
    <row r="76" spans="2:7" x14ac:dyDescent="0.2">
      <c r="B76" s="75" t="s">
        <v>162</v>
      </c>
      <c r="C76" s="75" t="s">
        <v>163</v>
      </c>
      <c r="D76" s="80">
        <v>8.548125631091065E-2</v>
      </c>
      <c r="E76" s="75" t="s">
        <v>215</v>
      </c>
      <c r="F76" s="75" t="s">
        <v>190</v>
      </c>
      <c r="G76" s="80">
        <v>3.5481256310910647E-2</v>
      </c>
    </row>
    <row r="77" spans="2:7" x14ac:dyDescent="0.2">
      <c r="B77" s="75" t="s">
        <v>164</v>
      </c>
      <c r="C77" s="75" t="s">
        <v>165</v>
      </c>
      <c r="D77" s="80">
        <v>0.14999999990793572</v>
      </c>
      <c r="E77" s="75" t="s">
        <v>216</v>
      </c>
      <c r="F77" s="75" t="s">
        <v>190</v>
      </c>
      <c r="G77" s="80">
        <v>9.9999999907935719E-2</v>
      </c>
    </row>
    <row r="78" spans="2:7" x14ac:dyDescent="0.2">
      <c r="B78" s="75" t="s">
        <v>146</v>
      </c>
      <c r="C78" s="75" t="s">
        <v>147</v>
      </c>
      <c r="D78" s="80">
        <v>5.000000000000001E-2</v>
      </c>
      <c r="E78" s="75" t="s">
        <v>217</v>
      </c>
      <c r="F78" s="75" t="s">
        <v>188</v>
      </c>
      <c r="G78" s="80">
        <v>0</v>
      </c>
    </row>
    <row r="79" spans="2:7" x14ac:dyDescent="0.2">
      <c r="B79" s="75" t="s">
        <v>148</v>
      </c>
      <c r="C79" s="75" t="s">
        <v>149</v>
      </c>
      <c r="D79" s="80">
        <v>0.14999999989344098</v>
      </c>
      <c r="E79" s="75" t="s">
        <v>218</v>
      </c>
      <c r="F79" s="75" t="s">
        <v>190</v>
      </c>
      <c r="G79" s="80">
        <v>9.9999999893440966E-2</v>
      </c>
    </row>
    <row r="80" spans="2:7" x14ac:dyDescent="0.2">
      <c r="B80" s="75" t="s">
        <v>150</v>
      </c>
      <c r="C80" s="75" t="s">
        <v>151</v>
      </c>
      <c r="D80" s="80">
        <v>0.11481394845202617</v>
      </c>
      <c r="E80" s="75" t="s">
        <v>219</v>
      </c>
      <c r="F80" s="75" t="s">
        <v>190</v>
      </c>
      <c r="G80" s="80">
        <v>6.4813948452026163E-2</v>
      </c>
    </row>
    <row r="81" spans="2:7" x14ac:dyDescent="0.2">
      <c r="B81" s="75" t="s">
        <v>152</v>
      </c>
      <c r="C81" s="75" t="s">
        <v>153</v>
      </c>
      <c r="D81" s="80">
        <v>0.13270650419319974</v>
      </c>
      <c r="E81" s="75" t="s">
        <v>220</v>
      </c>
      <c r="F81" s="75" t="s">
        <v>190</v>
      </c>
      <c r="G81" s="80">
        <v>8.2706504193199734E-2</v>
      </c>
    </row>
    <row r="82" spans="2:7" x14ac:dyDescent="0.2">
      <c r="B82" s="75" t="s">
        <v>154</v>
      </c>
      <c r="C82" s="75" t="s">
        <v>155</v>
      </c>
      <c r="D82" s="80">
        <v>0.15000000003758121</v>
      </c>
      <c r="E82" s="75" t="s">
        <v>221</v>
      </c>
      <c r="F82" s="75" t="s">
        <v>190</v>
      </c>
      <c r="G82" s="80">
        <v>0.10000000003758121</v>
      </c>
    </row>
    <row r="83" spans="2:7" x14ac:dyDescent="0.2">
      <c r="B83" s="75" t="s">
        <v>156</v>
      </c>
      <c r="C83" s="75" t="s">
        <v>157</v>
      </c>
      <c r="D83" s="80">
        <v>5.3678004024017845E-2</v>
      </c>
      <c r="E83" s="75" t="s">
        <v>222</v>
      </c>
      <c r="F83" s="75" t="s">
        <v>190</v>
      </c>
      <c r="G83" s="80">
        <v>3.6780040240178419E-3</v>
      </c>
    </row>
    <row r="84" spans="2:7" x14ac:dyDescent="0.2">
      <c r="B84" s="75" t="s">
        <v>158</v>
      </c>
      <c r="C84" s="75" t="s">
        <v>159</v>
      </c>
      <c r="D84" s="80">
        <v>4.9999999999463418E-2</v>
      </c>
      <c r="E84" s="75" t="s">
        <v>223</v>
      </c>
      <c r="F84" s="75" t="s">
        <v>188</v>
      </c>
      <c r="G84" s="80">
        <v>0</v>
      </c>
    </row>
    <row r="85" spans="2:7" x14ac:dyDescent="0.2">
      <c r="B85" s="75" t="s">
        <v>160</v>
      </c>
      <c r="C85" s="75" t="s">
        <v>161</v>
      </c>
      <c r="D85" s="80">
        <v>6.3320285208284671E-2</v>
      </c>
      <c r="E85" s="75" t="s">
        <v>224</v>
      </c>
      <c r="F85" s="75" t="s">
        <v>190</v>
      </c>
      <c r="G85" s="80">
        <v>1.3320285208284668E-2</v>
      </c>
    </row>
    <row r="86" spans="2:7" x14ac:dyDescent="0.2">
      <c r="B86" s="75" t="s">
        <v>164</v>
      </c>
      <c r="C86" s="75" t="s">
        <v>165</v>
      </c>
      <c r="D86" s="80">
        <v>0.14999999990793572</v>
      </c>
      <c r="E86" s="75" t="s">
        <v>225</v>
      </c>
      <c r="F86" s="75" t="s">
        <v>188</v>
      </c>
      <c r="G86" s="75">
        <v>0</v>
      </c>
    </row>
    <row r="87" spans="2:7" x14ac:dyDescent="0.2">
      <c r="B87" s="75" t="s">
        <v>100</v>
      </c>
      <c r="C87" s="75" t="s">
        <v>18</v>
      </c>
      <c r="D87" s="80">
        <v>9.7597473673533101E-3</v>
      </c>
      <c r="E87" s="75" t="s">
        <v>226</v>
      </c>
      <c r="F87" s="75" t="s">
        <v>190</v>
      </c>
      <c r="G87" s="80">
        <v>9.7597473673533101E-3</v>
      </c>
    </row>
    <row r="88" spans="2:7" x14ac:dyDescent="0.2">
      <c r="B88" s="75" t="s">
        <v>101</v>
      </c>
      <c r="C88" s="75" t="s">
        <v>23</v>
      </c>
      <c r="D88" s="80">
        <v>7.5721508943557336E-2</v>
      </c>
      <c r="E88" s="75" t="s">
        <v>227</v>
      </c>
      <c r="F88" s="75" t="s">
        <v>190</v>
      </c>
      <c r="G88" s="80">
        <v>7.5721508943557336E-2</v>
      </c>
    </row>
    <row r="89" spans="2:7" x14ac:dyDescent="0.2">
      <c r="B89" s="75" t="s">
        <v>102</v>
      </c>
      <c r="C89" s="75" t="s">
        <v>27</v>
      </c>
      <c r="D89" s="80">
        <v>0</v>
      </c>
      <c r="E89" s="75" t="s">
        <v>228</v>
      </c>
      <c r="F89" s="75" t="s">
        <v>188</v>
      </c>
      <c r="G89" s="80">
        <v>0</v>
      </c>
    </row>
    <row r="90" spans="2:7" x14ac:dyDescent="0.2">
      <c r="B90" s="75" t="s">
        <v>103</v>
      </c>
      <c r="C90" s="75" t="s">
        <v>31</v>
      </c>
      <c r="D90" s="80">
        <v>0</v>
      </c>
      <c r="E90" s="75" t="s">
        <v>229</v>
      </c>
      <c r="F90" s="75" t="s">
        <v>188</v>
      </c>
      <c r="G90" s="80">
        <v>0</v>
      </c>
    </row>
    <row r="91" spans="2:7" x14ac:dyDescent="0.2">
      <c r="B91" s="75" t="s">
        <v>104</v>
      </c>
      <c r="C91" s="75" t="s">
        <v>32</v>
      </c>
      <c r="D91" s="80">
        <v>0</v>
      </c>
      <c r="E91" s="75" t="s">
        <v>230</v>
      </c>
      <c r="F91" s="75" t="s">
        <v>188</v>
      </c>
      <c r="G91" s="80">
        <v>0</v>
      </c>
    </row>
    <row r="92" spans="2:7" x14ac:dyDescent="0.2">
      <c r="B92" s="75" t="s">
        <v>105</v>
      </c>
      <c r="C92" s="75" t="s">
        <v>39</v>
      </c>
      <c r="D92" s="80">
        <v>0</v>
      </c>
      <c r="E92" s="75" t="s">
        <v>231</v>
      </c>
      <c r="F92" s="75" t="s">
        <v>188</v>
      </c>
      <c r="G92" s="80">
        <v>0</v>
      </c>
    </row>
    <row r="93" spans="2:7" x14ac:dyDescent="0.2">
      <c r="B93" s="75" t="s">
        <v>106</v>
      </c>
      <c r="C93" s="75" t="s">
        <v>40</v>
      </c>
      <c r="D93" s="80">
        <v>0</v>
      </c>
      <c r="E93" s="75" t="s">
        <v>232</v>
      </c>
      <c r="F93" s="75" t="s">
        <v>188</v>
      </c>
      <c r="G93" s="80">
        <v>0</v>
      </c>
    </row>
    <row r="94" spans="2:7" x14ac:dyDescent="0.2">
      <c r="B94" s="75" t="s">
        <v>107</v>
      </c>
      <c r="C94" s="75" t="s">
        <v>42</v>
      </c>
      <c r="D94" s="80">
        <v>0</v>
      </c>
      <c r="E94" s="75" t="s">
        <v>233</v>
      </c>
      <c r="F94" s="75" t="s">
        <v>188</v>
      </c>
      <c r="G94" s="80">
        <v>0</v>
      </c>
    </row>
    <row r="95" spans="2:7" x14ac:dyDescent="0.2">
      <c r="B95" s="75" t="s">
        <v>108</v>
      </c>
      <c r="C95" s="75" t="s">
        <v>44</v>
      </c>
      <c r="D95" s="80">
        <v>8.1294188438584492E-2</v>
      </c>
      <c r="E95" s="75" t="s">
        <v>234</v>
      </c>
      <c r="F95" s="75" t="s">
        <v>190</v>
      </c>
      <c r="G95" s="80">
        <v>8.1294188438584492E-2</v>
      </c>
    </row>
    <row r="96" spans="2:7" x14ac:dyDescent="0.2">
      <c r="B96" s="75" t="s">
        <v>109</v>
      </c>
      <c r="C96" s="75" t="s">
        <v>46</v>
      </c>
      <c r="D96" s="80">
        <v>6.8705811469351244E-2</v>
      </c>
      <c r="E96" s="75" t="s">
        <v>235</v>
      </c>
      <c r="F96" s="75" t="s">
        <v>190</v>
      </c>
      <c r="G96" s="80">
        <v>6.8705811469351244E-2</v>
      </c>
    </row>
    <row r="97" spans="2:7" x14ac:dyDescent="0.2">
      <c r="B97" s="75" t="s">
        <v>110</v>
      </c>
      <c r="C97" s="75" t="s">
        <v>48</v>
      </c>
      <c r="D97" s="80">
        <v>5.000000000000001E-2</v>
      </c>
      <c r="E97" s="75" t="s">
        <v>236</v>
      </c>
      <c r="F97" s="75" t="s">
        <v>190</v>
      </c>
      <c r="G97" s="80">
        <v>5.000000000000001E-2</v>
      </c>
    </row>
    <row r="98" spans="2:7" x14ac:dyDescent="0.2">
      <c r="B98" s="75" t="s">
        <v>111</v>
      </c>
      <c r="C98" s="75" t="s">
        <v>50</v>
      </c>
      <c r="D98" s="80">
        <v>9.646999871661463E-2</v>
      </c>
      <c r="E98" s="75" t="s">
        <v>237</v>
      </c>
      <c r="F98" s="75" t="s">
        <v>190</v>
      </c>
      <c r="G98" s="80">
        <v>9.646999871661463E-2</v>
      </c>
    </row>
    <row r="99" spans="2:7" x14ac:dyDescent="0.2">
      <c r="B99" s="75" t="s">
        <v>112</v>
      </c>
      <c r="C99" s="75" t="s">
        <v>52</v>
      </c>
      <c r="D99" s="80">
        <v>0</v>
      </c>
      <c r="E99" s="75" t="s">
        <v>238</v>
      </c>
      <c r="F99" s="75" t="s">
        <v>188</v>
      </c>
      <c r="G99" s="80">
        <v>0</v>
      </c>
    </row>
    <row r="100" spans="2:7" x14ac:dyDescent="0.2">
      <c r="B100" s="75" t="s">
        <v>113</v>
      </c>
      <c r="C100" s="75" t="s">
        <v>54</v>
      </c>
      <c r="D100" s="80">
        <v>5.353000117682636E-2</v>
      </c>
      <c r="E100" s="75" t="s">
        <v>239</v>
      </c>
      <c r="F100" s="75" t="s">
        <v>190</v>
      </c>
      <c r="G100" s="80">
        <v>5.353000117682636E-2</v>
      </c>
    </row>
    <row r="101" spans="2:7" x14ac:dyDescent="0.2">
      <c r="B101" s="75" t="s">
        <v>114</v>
      </c>
      <c r="C101" s="75" t="s">
        <v>56</v>
      </c>
      <c r="D101" s="80">
        <v>0.11481394845202617</v>
      </c>
      <c r="E101" s="75" t="s">
        <v>240</v>
      </c>
      <c r="F101" s="75" t="s">
        <v>190</v>
      </c>
      <c r="G101" s="80">
        <v>0.11481394845202617</v>
      </c>
    </row>
    <row r="102" spans="2:7" x14ac:dyDescent="0.2">
      <c r="B102" s="75" t="s">
        <v>115</v>
      </c>
      <c r="C102" s="75" t="s">
        <v>58</v>
      </c>
      <c r="D102" s="80">
        <v>0</v>
      </c>
      <c r="E102" s="75" t="s">
        <v>241</v>
      </c>
      <c r="F102" s="75" t="s">
        <v>188</v>
      </c>
      <c r="G102" s="80">
        <v>0</v>
      </c>
    </row>
    <row r="103" spans="2:7" x14ac:dyDescent="0.2">
      <c r="B103" s="75" t="s">
        <v>116</v>
      </c>
      <c r="C103" s="75" t="s">
        <v>60</v>
      </c>
      <c r="D103" s="80">
        <v>0</v>
      </c>
      <c r="E103" s="75" t="s">
        <v>242</v>
      </c>
      <c r="F103" s="75" t="s">
        <v>188</v>
      </c>
      <c r="G103" s="80">
        <v>0</v>
      </c>
    </row>
    <row r="104" spans="2:7" x14ac:dyDescent="0.2">
      <c r="B104" s="75" t="s">
        <v>117</v>
      </c>
      <c r="C104" s="75" t="s">
        <v>62</v>
      </c>
      <c r="D104" s="80">
        <v>0</v>
      </c>
      <c r="E104" s="75" t="s">
        <v>243</v>
      </c>
      <c r="F104" s="75" t="s">
        <v>188</v>
      </c>
      <c r="G104" s="80">
        <v>0</v>
      </c>
    </row>
    <row r="105" spans="2:7" x14ac:dyDescent="0.2">
      <c r="B105" s="75" t="s">
        <v>118</v>
      </c>
      <c r="C105" s="75" t="s">
        <v>63</v>
      </c>
      <c r="D105" s="80">
        <v>0</v>
      </c>
      <c r="E105" s="75" t="s">
        <v>244</v>
      </c>
      <c r="F105" s="75" t="s">
        <v>188</v>
      </c>
      <c r="G105" s="80">
        <v>0</v>
      </c>
    </row>
    <row r="106" spans="2:7" x14ac:dyDescent="0.2">
      <c r="B106" s="75" t="s">
        <v>119</v>
      </c>
      <c r="C106" s="75" t="s">
        <v>65</v>
      </c>
      <c r="D106" s="80">
        <v>0</v>
      </c>
      <c r="E106" s="75" t="s">
        <v>245</v>
      </c>
      <c r="F106" s="75" t="s">
        <v>188</v>
      </c>
      <c r="G106" s="80">
        <v>0</v>
      </c>
    </row>
    <row r="107" spans="2:7" x14ac:dyDescent="0.2">
      <c r="B107" s="75" t="s">
        <v>120</v>
      </c>
      <c r="C107" s="75" t="s">
        <v>66</v>
      </c>
      <c r="D107" s="80">
        <v>0</v>
      </c>
      <c r="E107" s="75" t="s">
        <v>246</v>
      </c>
      <c r="F107" s="75" t="s">
        <v>188</v>
      </c>
      <c r="G107" s="80">
        <v>0</v>
      </c>
    </row>
    <row r="108" spans="2:7" x14ac:dyDescent="0.2">
      <c r="B108" s="75" t="s">
        <v>121</v>
      </c>
      <c r="C108" s="75" t="s">
        <v>68</v>
      </c>
      <c r="D108" s="80">
        <v>1.4014017369902185E-2</v>
      </c>
      <c r="E108" s="75" t="s">
        <v>247</v>
      </c>
      <c r="F108" s="75" t="s">
        <v>190</v>
      </c>
      <c r="G108" s="80">
        <v>1.4014017369902185E-2</v>
      </c>
    </row>
    <row r="109" spans="2:7" x14ac:dyDescent="0.2">
      <c r="B109" s="75" t="s">
        <v>122</v>
      </c>
      <c r="C109" s="75" t="s">
        <v>69</v>
      </c>
      <c r="D109" s="80">
        <v>0.11869248682329755</v>
      </c>
      <c r="E109" s="75" t="s">
        <v>248</v>
      </c>
      <c r="F109" s="75" t="s">
        <v>190</v>
      </c>
      <c r="G109" s="80">
        <v>0.11869248682329755</v>
      </c>
    </row>
    <row r="110" spans="2:7" x14ac:dyDescent="0.2">
      <c r="B110" s="75" t="s">
        <v>123</v>
      </c>
      <c r="C110" s="75" t="s">
        <v>70</v>
      </c>
      <c r="D110" s="80">
        <v>3.8218017606619784E-4</v>
      </c>
      <c r="E110" s="75" t="s">
        <v>249</v>
      </c>
      <c r="F110" s="75" t="s">
        <v>190</v>
      </c>
      <c r="G110" s="80">
        <v>3.8218017606619784E-4</v>
      </c>
    </row>
    <row r="111" spans="2:7" x14ac:dyDescent="0.2">
      <c r="B111" s="75" t="s">
        <v>124</v>
      </c>
      <c r="C111" s="75" t="s">
        <v>72</v>
      </c>
      <c r="D111" s="80">
        <v>0</v>
      </c>
      <c r="E111" s="75" t="s">
        <v>250</v>
      </c>
      <c r="F111" s="75" t="s">
        <v>188</v>
      </c>
      <c r="G111" s="80">
        <v>0</v>
      </c>
    </row>
    <row r="112" spans="2:7" x14ac:dyDescent="0.2">
      <c r="B112" s="75" t="s">
        <v>125</v>
      </c>
      <c r="C112" s="75" t="s">
        <v>74</v>
      </c>
      <c r="D112" s="80">
        <v>8.5773448517456136E-2</v>
      </c>
      <c r="E112" s="75" t="s">
        <v>251</v>
      </c>
      <c r="F112" s="75" t="s">
        <v>190</v>
      </c>
      <c r="G112" s="80">
        <v>8.5773448517456136E-2</v>
      </c>
    </row>
    <row r="113" spans="2:7" x14ac:dyDescent="0.2">
      <c r="B113" s="75" t="s">
        <v>126</v>
      </c>
      <c r="C113" s="75" t="s">
        <v>76</v>
      </c>
      <c r="D113" s="80">
        <v>6.3844371344058876E-2</v>
      </c>
      <c r="E113" s="75" t="s">
        <v>252</v>
      </c>
      <c r="F113" s="75" t="s">
        <v>190</v>
      </c>
      <c r="G113" s="80">
        <v>6.3844371344058876E-2</v>
      </c>
    </row>
    <row r="114" spans="2:7" x14ac:dyDescent="0.2">
      <c r="B114" s="75" t="s">
        <v>127</v>
      </c>
      <c r="C114" s="75" t="s">
        <v>78</v>
      </c>
      <c r="D114" s="80">
        <v>0</v>
      </c>
      <c r="E114" s="75" t="s">
        <v>253</v>
      </c>
      <c r="F114" s="75" t="s">
        <v>188</v>
      </c>
      <c r="G114" s="80">
        <v>0</v>
      </c>
    </row>
    <row r="115" spans="2:7" x14ac:dyDescent="0.2">
      <c r="B115" s="75" t="s">
        <v>128</v>
      </c>
      <c r="C115" s="75" t="s">
        <v>79</v>
      </c>
      <c r="D115" s="80">
        <v>5.3678004024017845E-2</v>
      </c>
      <c r="E115" s="75" t="s">
        <v>254</v>
      </c>
      <c r="F115" s="75" t="s">
        <v>190</v>
      </c>
      <c r="G115" s="80">
        <v>5.3678004024017845E-2</v>
      </c>
    </row>
    <row r="116" spans="2:7" x14ac:dyDescent="0.2">
      <c r="B116" s="75" t="s">
        <v>129</v>
      </c>
      <c r="C116" s="75" t="s">
        <v>80</v>
      </c>
      <c r="D116" s="80">
        <v>0</v>
      </c>
      <c r="E116" s="75" t="s">
        <v>255</v>
      </c>
      <c r="F116" s="75" t="s">
        <v>188</v>
      </c>
      <c r="G116" s="80">
        <v>0</v>
      </c>
    </row>
    <row r="117" spans="2:7" x14ac:dyDescent="0.2">
      <c r="B117" s="75" t="s">
        <v>130</v>
      </c>
      <c r="C117" s="75" t="s">
        <v>81</v>
      </c>
      <c r="D117" s="80">
        <v>0</v>
      </c>
      <c r="E117" s="75" t="s">
        <v>256</v>
      </c>
      <c r="F117" s="75" t="s">
        <v>188</v>
      </c>
      <c r="G117" s="80">
        <v>0</v>
      </c>
    </row>
    <row r="118" spans="2:7" x14ac:dyDescent="0.2">
      <c r="B118" s="75" t="s">
        <v>131</v>
      </c>
      <c r="C118" s="75" t="s">
        <v>82</v>
      </c>
      <c r="D118" s="80">
        <v>3.0340926535058738E-2</v>
      </c>
      <c r="E118" s="75" t="s">
        <v>257</v>
      </c>
      <c r="F118" s="75" t="s">
        <v>190</v>
      </c>
      <c r="G118" s="80">
        <v>3.0340926535058738E-2</v>
      </c>
    </row>
    <row r="119" spans="2:7" x14ac:dyDescent="0.2">
      <c r="B119" s="75" t="s">
        <v>132</v>
      </c>
      <c r="C119" s="75" t="s">
        <v>83</v>
      </c>
      <c r="D119" s="80">
        <v>1.9659073464404677E-2</v>
      </c>
      <c r="E119" s="75" t="s">
        <v>258</v>
      </c>
      <c r="F119" s="75" t="s">
        <v>190</v>
      </c>
      <c r="G119" s="80">
        <v>1.9659073464404677E-2</v>
      </c>
    </row>
    <row r="120" spans="2:7" x14ac:dyDescent="0.2">
      <c r="B120" s="75" t="s">
        <v>133</v>
      </c>
      <c r="C120" s="75" t="s">
        <v>84</v>
      </c>
      <c r="D120" s="80">
        <v>9.1010184347368132E-3</v>
      </c>
      <c r="E120" s="75" t="s">
        <v>259</v>
      </c>
      <c r="F120" s="75" t="s">
        <v>190</v>
      </c>
      <c r="G120" s="80">
        <v>9.1010184347368132E-3</v>
      </c>
    </row>
    <row r="121" spans="2:7" x14ac:dyDescent="0.2">
      <c r="B121" s="75" t="s">
        <v>134</v>
      </c>
      <c r="C121" s="75" t="s">
        <v>85</v>
      </c>
      <c r="D121" s="80">
        <v>4.5001795852114827E-2</v>
      </c>
      <c r="E121" s="75" t="s">
        <v>260</v>
      </c>
      <c r="F121" s="75" t="s">
        <v>190</v>
      </c>
      <c r="G121" s="80">
        <v>4.5001795852114827E-2</v>
      </c>
    </row>
    <row r="122" spans="2:7" x14ac:dyDescent="0.2">
      <c r="B122" s="75" t="s">
        <v>135</v>
      </c>
      <c r="C122" s="75" t="s">
        <v>86</v>
      </c>
      <c r="D122" s="80">
        <v>9.2174709214330342E-3</v>
      </c>
      <c r="E122" s="75" t="s">
        <v>261</v>
      </c>
      <c r="F122" s="75" t="s">
        <v>190</v>
      </c>
      <c r="G122" s="80">
        <v>9.2174709214330342E-3</v>
      </c>
    </row>
    <row r="123" spans="2:7" x14ac:dyDescent="0.2">
      <c r="B123" s="75" t="s">
        <v>136</v>
      </c>
      <c r="C123" s="75" t="s">
        <v>87</v>
      </c>
      <c r="D123" s="80">
        <v>0</v>
      </c>
      <c r="E123" s="75" t="s">
        <v>262</v>
      </c>
      <c r="F123" s="75" t="s">
        <v>188</v>
      </c>
      <c r="G123" s="80">
        <v>0</v>
      </c>
    </row>
    <row r="124" spans="2:7" x14ac:dyDescent="0.2">
      <c r="B124" s="75" t="s">
        <v>137</v>
      </c>
      <c r="C124" s="75" t="s">
        <v>88</v>
      </c>
      <c r="D124" s="80">
        <v>0</v>
      </c>
      <c r="E124" s="75" t="s">
        <v>263</v>
      </c>
      <c r="F124" s="75" t="s">
        <v>188</v>
      </c>
      <c r="G124" s="80">
        <v>0</v>
      </c>
    </row>
    <row r="125" spans="2:7" x14ac:dyDescent="0.2">
      <c r="B125" s="75" t="s">
        <v>138</v>
      </c>
      <c r="C125" s="75" t="s">
        <v>89</v>
      </c>
      <c r="D125" s="80">
        <v>0</v>
      </c>
      <c r="E125" s="75" t="s">
        <v>264</v>
      </c>
      <c r="F125" s="75" t="s">
        <v>188</v>
      </c>
      <c r="G125" s="80">
        <v>0</v>
      </c>
    </row>
    <row r="126" spans="2:7" ht="16" thickBot="1" x14ac:dyDescent="0.25">
      <c r="B126" s="76" t="s">
        <v>139</v>
      </c>
      <c r="C126" s="76" t="s">
        <v>90</v>
      </c>
      <c r="D126" s="81">
        <v>0</v>
      </c>
      <c r="E126" s="76" t="s">
        <v>265</v>
      </c>
      <c r="F126" s="76" t="s">
        <v>188</v>
      </c>
      <c r="G126" s="8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BD81-9933-4602-9F05-64562485152A}">
  <dimension ref="A1:G126"/>
  <sheetViews>
    <sheetView showGridLines="0" topLeftCell="A51" workbookViewId="0"/>
  </sheetViews>
  <sheetFormatPr baseColWidth="10" defaultColWidth="8.83203125" defaultRowHeight="15" x14ac:dyDescent="0.2"/>
  <cols>
    <col min="1" max="1" width="2.33203125" customWidth="1"/>
    <col min="2" max="2" width="6.1640625" bestFit="1" customWidth="1"/>
    <col min="3" max="3" width="23.33203125" bestFit="1" customWidth="1"/>
    <col min="4" max="4" width="12.5" bestFit="1" customWidth="1"/>
    <col min="5" max="5" width="12" bestFit="1" customWidth="1"/>
    <col min="6" max="6" width="10.1640625" bestFit="1" customWidth="1"/>
    <col min="7" max="7" width="12" bestFit="1" customWidth="1"/>
  </cols>
  <sheetData>
    <row r="1" spans="1:5" x14ac:dyDescent="0.2">
      <c r="A1" s="74" t="s">
        <v>166</v>
      </c>
    </row>
    <row r="2" spans="1:5" x14ac:dyDescent="0.2">
      <c r="A2" s="74" t="s">
        <v>266</v>
      </c>
    </row>
    <row r="3" spans="1:5" x14ac:dyDescent="0.2">
      <c r="A3" s="74" t="s">
        <v>267</v>
      </c>
    </row>
    <row r="4" spans="1:5" x14ac:dyDescent="0.2">
      <c r="A4" s="74" t="s">
        <v>168</v>
      </c>
    </row>
    <row r="5" spans="1:5" x14ac:dyDescent="0.2">
      <c r="A5" s="74" t="s">
        <v>169</v>
      </c>
    </row>
    <row r="6" spans="1:5" x14ac:dyDescent="0.2">
      <c r="A6" s="74"/>
      <c r="B6" t="s">
        <v>170</v>
      </c>
    </row>
    <row r="7" spans="1:5" x14ac:dyDescent="0.2">
      <c r="A7" s="74"/>
      <c r="B7" t="s">
        <v>171</v>
      </c>
    </row>
    <row r="8" spans="1:5" x14ac:dyDescent="0.2">
      <c r="A8" s="74"/>
      <c r="B8" t="s">
        <v>268</v>
      </c>
    </row>
    <row r="9" spans="1:5" x14ac:dyDescent="0.2">
      <c r="A9" s="74" t="s">
        <v>173</v>
      </c>
    </row>
    <row r="10" spans="1:5" x14ac:dyDescent="0.2">
      <c r="B10" t="s">
        <v>174</v>
      </c>
    </row>
    <row r="11" spans="1:5" x14ac:dyDescent="0.2">
      <c r="B11" t="s">
        <v>175</v>
      </c>
    </row>
    <row r="12" spans="1:5" x14ac:dyDescent="0.2">
      <c r="B12" t="s">
        <v>176</v>
      </c>
    </row>
    <row r="14" spans="1:5" ht="16" thickBot="1" x14ac:dyDescent="0.25">
      <c r="A14" t="s">
        <v>177</v>
      </c>
    </row>
    <row r="15" spans="1:5" ht="16" thickBot="1" x14ac:dyDescent="0.25">
      <c r="B15" s="79" t="s">
        <v>97</v>
      </c>
      <c r="C15" s="79" t="s">
        <v>98</v>
      </c>
      <c r="D15" s="79" t="s">
        <v>178</v>
      </c>
      <c r="E15" s="79" t="s">
        <v>179</v>
      </c>
    </row>
    <row r="16" spans="1:5" ht="16" thickBot="1" x14ac:dyDescent="0.25">
      <c r="B16" s="76" t="s">
        <v>180</v>
      </c>
      <c r="C16" s="76" t="s">
        <v>205</v>
      </c>
      <c r="D16" s="76">
        <v>2.7036063792161187</v>
      </c>
      <c r="E16" s="76">
        <v>2.7036063792161187</v>
      </c>
    </row>
    <row r="19" spans="1:6" ht="16" thickBot="1" x14ac:dyDescent="0.25">
      <c r="A19" t="s">
        <v>94</v>
      </c>
    </row>
    <row r="20" spans="1:6" ht="16" thickBot="1" x14ac:dyDescent="0.25">
      <c r="B20" s="79" t="s">
        <v>97</v>
      </c>
      <c r="C20" s="79" t="s">
        <v>98</v>
      </c>
      <c r="D20" s="79" t="s">
        <v>178</v>
      </c>
      <c r="E20" s="79" t="s">
        <v>179</v>
      </c>
      <c r="F20" s="79" t="s">
        <v>181</v>
      </c>
    </row>
    <row r="21" spans="1:6" x14ac:dyDescent="0.2">
      <c r="B21" s="75" t="s">
        <v>100</v>
      </c>
      <c r="C21" s="75" t="s">
        <v>18</v>
      </c>
      <c r="D21" s="80">
        <v>1.6708610032058008E-2</v>
      </c>
      <c r="E21" s="80">
        <v>1.6708610032058008E-2</v>
      </c>
      <c r="F21" s="75" t="s">
        <v>182</v>
      </c>
    </row>
    <row r="22" spans="1:6" x14ac:dyDescent="0.2">
      <c r="B22" s="75" t="s">
        <v>101</v>
      </c>
      <c r="C22" s="75" t="s">
        <v>23</v>
      </c>
      <c r="D22" s="80">
        <v>6.9009145790041596E-2</v>
      </c>
      <c r="E22" s="80">
        <v>6.9009145790041596E-2</v>
      </c>
      <c r="F22" s="75" t="s">
        <v>182</v>
      </c>
    </row>
    <row r="23" spans="1:6" x14ac:dyDescent="0.2">
      <c r="B23" s="75" t="s">
        <v>102</v>
      </c>
      <c r="C23" s="75" t="s">
        <v>27</v>
      </c>
      <c r="D23" s="80">
        <v>0</v>
      </c>
      <c r="E23" s="80">
        <v>0</v>
      </c>
      <c r="F23" s="75" t="s">
        <v>182</v>
      </c>
    </row>
    <row r="24" spans="1:6" x14ac:dyDescent="0.2">
      <c r="B24" s="75" t="s">
        <v>103</v>
      </c>
      <c r="C24" s="75" t="s">
        <v>31</v>
      </c>
      <c r="D24" s="80">
        <v>0</v>
      </c>
      <c r="E24" s="80">
        <v>0</v>
      </c>
      <c r="F24" s="75" t="s">
        <v>182</v>
      </c>
    </row>
    <row r="25" spans="1:6" x14ac:dyDescent="0.2">
      <c r="B25" s="75" t="s">
        <v>104</v>
      </c>
      <c r="C25" s="75" t="s">
        <v>32</v>
      </c>
      <c r="D25" s="80">
        <v>0</v>
      </c>
      <c r="E25" s="80">
        <v>0</v>
      </c>
      <c r="F25" s="75" t="s">
        <v>182</v>
      </c>
    </row>
    <row r="26" spans="1:6" x14ac:dyDescent="0.2">
      <c r="B26" s="75" t="s">
        <v>105</v>
      </c>
      <c r="C26" s="75" t="s">
        <v>39</v>
      </c>
      <c r="D26" s="80">
        <v>0</v>
      </c>
      <c r="E26" s="80">
        <v>0</v>
      </c>
      <c r="F26" s="75" t="s">
        <v>182</v>
      </c>
    </row>
    <row r="27" spans="1:6" x14ac:dyDescent="0.2">
      <c r="B27" s="75" t="s">
        <v>106</v>
      </c>
      <c r="C27" s="75" t="s">
        <v>40</v>
      </c>
      <c r="D27" s="80">
        <v>0</v>
      </c>
      <c r="E27" s="80">
        <v>0</v>
      </c>
      <c r="F27" s="75" t="s">
        <v>182</v>
      </c>
    </row>
    <row r="28" spans="1:6" x14ac:dyDescent="0.2">
      <c r="B28" s="75" t="s">
        <v>107</v>
      </c>
      <c r="C28" s="75" t="s">
        <v>42</v>
      </c>
      <c r="D28" s="80">
        <v>0</v>
      </c>
      <c r="E28" s="80">
        <v>0</v>
      </c>
      <c r="F28" s="75" t="s">
        <v>182</v>
      </c>
    </row>
    <row r="29" spans="1:6" x14ac:dyDescent="0.2">
      <c r="B29" s="75" t="s">
        <v>108</v>
      </c>
      <c r="C29" s="75" t="s">
        <v>44</v>
      </c>
      <c r="D29" s="80">
        <v>0.1133554707068785</v>
      </c>
      <c r="E29" s="80">
        <v>0.1133554707068785</v>
      </c>
      <c r="F29" s="75" t="s">
        <v>182</v>
      </c>
    </row>
    <row r="30" spans="1:6" x14ac:dyDescent="0.2">
      <c r="B30" s="75" t="s">
        <v>109</v>
      </c>
      <c r="C30" s="75" t="s">
        <v>46</v>
      </c>
      <c r="D30" s="80">
        <v>0</v>
      </c>
      <c r="E30" s="80">
        <v>0</v>
      </c>
      <c r="F30" s="75" t="s">
        <v>182</v>
      </c>
    </row>
    <row r="31" spans="1:6" x14ac:dyDescent="0.2">
      <c r="B31" s="75" t="s">
        <v>110</v>
      </c>
      <c r="C31" s="75" t="s">
        <v>48</v>
      </c>
      <c r="D31" s="80">
        <v>0.05</v>
      </c>
      <c r="E31" s="80">
        <v>0.05</v>
      </c>
      <c r="F31" s="75" t="s">
        <v>182</v>
      </c>
    </row>
    <row r="32" spans="1:6" x14ac:dyDescent="0.2">
      <c r="B32" s="75" t="s">
        <v>111</v>
      </c>
      <c r="C32" s="75" t="s">
        <v>50</v>
      </c>
      <c r="D32" s="80">
        <v>0.10077959716744822</v>
      </c>
      <c r="E32" s="80">
        <v>0.10077959716744822</v>
      </c>
      <c r="F32" s="75" t="s">
        <v>182</v>
      </c>
    </row>
    <row r="33" spans="2:6" x14ac:dyDescent="0.2">
      <c r="B33" s="75" t="s">
        <v>112</v>
      </c>
      <c r="C33" s="75" t="s">
        <v>52</v>
      </c>
      <c r="D33" s="80">
        <v>0</v>
      </c>
      <c r="E33" s="80">
        <v>0</v>
      </c>
      <c r="F33" s="75" t="s">
        <v>182</v>
      </c>
    </row>
    <row r="34" spans="2:6" x14ac:dyDescent="0.2">
      <c r="B34" s="75" t="s">
        <v>113</v>
      </c>
      <c r="C34" s="75" t="s">
        <v>54</v>
      </c>
      <c r="D34" s="80">
        <v>9.9220402875237215E-2</v>
      </c>
      <c r="E34" s="80">
        <v>9.9220402875237215E-2</v>
      </c>
      <c r="F34" s="75" t="s">
        <v>182</v>
      </c>
    </row>
    <row r="35" spans="2:6" x14ac:dyDescent="0.2">
      <c r="B35" s="75" t="s">
        <v>114</v>
      </c>
      <c r="C35" s="75" t="s">
        <v>56</v>
      </c>
      <c r="D35" s="80">
        <v>6.386012274040602E-2</v>
      </c>
      <c r="E35" s="80">
        <v>6.386012274040602E-2</v>
      </c>
      <c r="F35" s="75" t="s">
        <v>182</v>
      </c>
    </row>
    <row r="36" spans="2:6" x14ac:dyDescent="0.2">
      <c r="B36" s="75" t="s">
        <v>115</v>
      </c>
      <c r="C36" s="75" t="s">
        <v>58</v>
      </c>
      <c r="D36" s="80">
        <v>0</v>
      </c>
      <c r="E36" s="80">
        <v>0</v>
      </c>
      <c r="F36" s="75" t="s">
        <v>182</v>
      </c>
    </row>
    <row r="37" spans="2:6" x14ac:dyDescent="0.2">
      <c r="B37" s="75" t="s">
        <v>116</v>
      </c>
      <c r="C37" s="75" t="s">
        <v>60</v>
      </c>
      <c r="D37" s="80">
        <v>0</v>
      </c>
      <c r="E37" s="80">
        <v>0</v>
      </c>
      <c r="F37" s="75" t="s">
        <v>182</v>
      </c>
    </row>
    <row r="38" spans="2:6" x14ac:dyDescent="0.2">
      <c r="B38" s="75" t="s">
        <v>117</v>
      </c>
      <c r="C38" s="75" t="s">
        <v>62</v>
      </c>
      <c r="D38" s="80">
        <v>0</v>
      </c>
      <c r="E38" s="80">
        <v>0</v>
      </c>
      <c r="F38" s="75" t="s">
        <v>182</v>
      </c>
    </row>
    <row r="39" spans="2:6" x14ac:dyDescent="0.2">
      <c r="B39" s="75" t="s">
        <v>118</v>
      </c>
      <c r="C39" s="75" t="s">
        <v>63</v>
      </c>
      <c r="D39" s="80">
        <v>0</v>
      </c>
      <c r="E39" s="80">
        <v>0</v>
      </c>
      <c r="F39" s="75" t="s">
        <v>182</v>
      </c>
    </row>
    <row r="40" spans="2:6" x14ac:dyDescent="0.2">
      <c r="B40" s="75" t="s">
        <v>119</v>
      </c>
      <c r="C40" s="75" t="s">
        <v>65</v>
      </c>
      <c r="D40" s="80">
        <v>0</v>
      </c>
      <c r="E40" s="80">
        <v>0</v>
      </c>
      <c r="F40" s="75" t="s">
        <v>182</v>
      </c>
    </row>
    <row r="41" spans="2:6" x14ac:dyDescent="0.2">
      <c r="B41" s="75" t="s">
        <v>120</v>
      </c>
      <c r="C41" s="75" t="s">
        <v>66</v>
      </c>
      <c r="D41" s="80">
        <v>0</v>
      </c>
      <c r="E41" s="80">
        <v>0</v>
      </c>
      <c r="F41" s="75" t="s">
        <v>182</v>
      </c>
    </row>
    <row r="42" spans="2:6" x14ac:dyDescent="0.2">
      <c r="B42" s="75" t="s">
        <v>121</v>
      </c>
      <c r="C42" s="75" t="s">
        <v>68</v>
      </c>
      <c r="D42" s="80">
        <v>0</v>
      </c>
      <c r="E42" s="80">
        <v>0</v>
      </c>
      <c r="F42" s="75" t="s">
        <v>182</v>
      </c>
    </row>
    <row r="43" spans="2:6" x14ac:dyDescent="0.2">
      <c r="B43" s="75" t="s">
        <v>122</v>
      </c>
      <c r="C43" s="75" t="s">
        <v>69</v>
      </c>
      <c r="D43" s="80">
        <v>0.11146382431849686</v>
      </c>
      <c r="E43" s="80">
        <v>0.11146382431849686</v>
      </c>
      <c r="F43" s="75" t="s">
        <v>182</v>
      </c>
    </row>
    <row r="44" spans="2:6" x14ac:dyDescent="0.2">
      <c r="B44" s="75" t="s">
        <v>123</v>
      </c>
      <c r="C44" s="75" t="s">
        <v>70</v>
      </c>
      <c r="D44" s="80">
        <v>3.1446122181962528E-2</v>
      </c>
      <c r="E44" s="80">
        <v>3.1446122181962528E-2</v>
      </c>
      <c r="F44" s="75" t="s">
        <v>182</v>
      </c>
    </row>
    <row r="45" spans="2:6" x14ac:dyDescent="0.2">
      <c r="B45" s="75" t="s">
        <v>124</v>
      </c>
      <c r="C45" s="75" t="s">
        <v>72</v>
      </c>
      <c r="D45" s="80">
        <v>0</v>
      </c>
      <c r="E45" s="80">
        <v>0</v>
      </c>
      <c r="F45" s="75" t="s">
        <v>182</v>
      </c>
    </row>
    <row r="46" spans="2:6" x14ac:dyDescent="0.2">
      <c r="B46" s="75" t="s">
        <v>125</v>
      </c>
      <c r="C46" s="75" t="s">
        <v>74</v>
      </c>
      <c r="D46" s="80">
        <v>8.9260500738119655E-2</v>
      </c>
      <c r="E46" s="80">
        <v>8.9260500738119655E-2</v>
      </c>
      <c r="F46" s="75" t="s">
        <v>182</v>
      </c>
    </row>
    <row r="47" spans="2:6" x14ac:dyDescent="0.2">
      <c r="B47" s="75" t="s">
        <v>126</v>
      </c>
      <c r="C47" s="75" t="s">
        <v>76</v>
      </c>
      <c r="D47" s="80">
        <v>7.9293377752112218E-2</v>
      </c>
      <c r="E47" s="80">
        <v>7.9293377752112218E-2</v>
      </c>
      <c r="F47" s="75" t="s">
        <v>182</v>
      </c>
    </row>
    <row r="48" spans="2:6" x14ac:dyDescent="0.2">
      <c r="B48" s="75" t="s">
        <v>127</v>
      </c>
      <c r="C48" s="75" t="s">
        <v>78</v>
      </c>
      <c r="D48" s="80">
        <v>0</v>
      </c>
      <c r="E48" s="80">
        <v>0</v>
      </c>
      <c r="F48" s="75" t="s">
        <v>182</v>
      </c>
    </row>
    <row r="49" spans="1:7" x14ac:dyDescent="0.2">
      <c r="B49" s="75" t="s">
        <v>128</v>
      </c>
      <c r="C49" s="75" t="s">
        <v>79</v>
      </c>
      <c r="D49" s="80">
        <v>5.0000000400814475E-2</v>
      </c>
      <c r="E49" s="80">
        <v>5.0000000400814475E-2</v>
      </c>
      <c r="F49" s="75" t="s">
        <v>182</v>
      </c>
    </row>
    <row r="50" spans="1:7" x14ac:dyDescent="0.2">
      <c r="B50" s="75" t="s">
        <v>129</v>
      </c>
      <c r="C50" s="75" t="s">
        <v>80</v>
      </c>
      <c r="D50" s="80">
        <v>0</v>
      </c>
      <c r="E50" s="80">
        <v>0</v>
      </c>
      <c r="F50" s="75" t="s">
        <v>182</v>
      </c>
    </row>
    <row r="51" spans="1:7" x14ac:dyDescent="0.2">
      <c r="B51" s="75" t="s">
        <v>130</v>
      </c>
      <c r="C51" s="75" t="s">
        <v>81</v>
      </c>
      <c r="D51" s="80">
        <v>0</v>
      </c>
      <c r="E51" s="80">
        <v>0</v>
      </c>
      <c r="F51" s="75" t="s">
        <v>182</v>
      </c>
    </row>
    <row r="52" spans="1:7" x14ac:dyDescent="0.2">
      <c r="B52" s="75" t="s">
        <v>131</v>
      </c>
      <c r="C52" s="75" t="s">
        <v>82</v>
      </c>
      <c r="D52" s="80">
        <v>2.6694773268779684E-2</v>
      </c>
      <c r="E52" s="80">
        <v>2.6694773268779684E-2</v>
      </c>
      <c r="F52" s="75" t="s">
        <v>182</v>
      </c>
    </row>
    <row r="53" spans="1:7" x14ac:dyDescent="0.2">
      <c r="B53" s="75" t="s">
        <v>132</v>
      </c>
      <c r="C53" s="75" t="s">
        <v>83</v>
      </c>
      <c r="D53" s="80">
        <v>2.3305226731220336E-2</v>
      </c>
      <c r="E53" s="80">
        <v>2.3305226731220336E-2</v>
      </c>
      <c r="F53" s="75" t="s">
        <v>182</v>
      </c>
    </row>
    <row r="54" spans="1:7" x14ac:dyDescent="0.2">
      <c r="B54" s="75" t="s">
        <v>133</v>
      </c>
      <c r="C54" s="75" t="s">
        <v>84</v>
      </c>
      <c r="D54" s="80">
        <v>1.4409375361077593E-2</v>
      </c>
      <c r="E54" s="80">
        <v>1.4409375361077593E-2</v>
      </c>
      <c r="F54" s="75" t="s">
        <v>182</v>
      </c>
    </row>
    <row r="55" spans="1:7" x14ac:dyDescent="0.2">
      <c r="B55" s="75" t="s">
        <v>134</v>
      </c>
      <c r="C55" s="75" t="s">
        <v>85</v>
      </c>
      <c r="D55" s="80">
        <v>4.9245112550349766E-2</v>
      </c>
      <c r="E55" s="80">
        <v>4.9245112550349766E-2</v>
      </c>
      <c r="F55" s="75" t="s">
        <v>182</v>
      </c>
    </row>
    <row r="56" spans="1:7" x14ac:dyDescent="0.2">
      <c r="B56" s="75" t="s">
        <v>135</v>
      </c>
      <c r="C56" s="75" t="s">
        <v>86</v>
      </c>
      <c r="D56" s="80">
        <v>1.1948335961720421E-2</v>
      </c>
      <c r="E56" s="80">
        <v>1.1948335961720421E-2</v>
      </c>
      <c r="F56" s="75" t="s">
        <v>182</v>
      </c>
    </row>
    <row r="57" spans="1:7" x14ac:dyDescent="0.2">
      <c r="B57" s="75" t="s">
        <v>136</v>
      </c>
      <c r="C57" s="75" t="s">
        <v>87</v>
      </c>
      <c r="D57" s="80">
        <v>0</v>
      </c>
      <c r="E57" s="80">
        <v>0</v>
      </c>
      <c r="F57" s="75" t="s">
        <v>182</v>
      </c>
    </row>
    <row r="58" spans="1:7" x14ac:dyDescent="0.2">
      <c r="B58" s="75" t="s">
        <v>137</v>
      </c>
      <c r="C58" s="75" t="s">
        <v>88</v>
      </c>
      <c r="D58" s="80">
        <v>0</v>
      </c>
      <c r="E58" s="80">
        <v>0</v>
      </c>
      <c r="F58" s="75" t="s">
        <v>182</v>
      </c>
    </row>
    <row r="59" spans="1:7" x14ac:dyDescent="0.2">
      <c r="B59" s="75" t="s">
        <v>138</v>
      </c>
      <c r="C59" s="75" t="s">
        <v>89</v>
      </c>
      <c r="D59" s="80">
        <v>0</v>
      </c>
      <c r="E59" s="80">
        <v>0</v>
      </c>
      <c r="F59" s="75" t="s">
        <v>182</v>
      </c>
    </row>
    <row r="60" spans="1:7" ht="16" thickBot="1" x14ac:dyDescent="0.25">
      <c r="B60" s="76" t="s">
        <v>139</v>
      </c>
      <c r="C60" s="76" t="s">
        <v>90</v>
      </c>
      <c r="D60" s="81">
        <v>0</v>
      </c>
      <c r="E60" s="81">
        <v>0</v>
      </c>
      <c r="F60" s="76" t="s">
        <v>182</v>
      </c>
    </row>
    <row r="63" spans="1:7" ht="16" thickBot="1" x14ac:dyDescent="0.25">
      <c r="A63" t="s">
        <v>140</v>
      </c>
    </row>
    <row r="64" spans="1:7" ht="16" thickBot="1" x14ac:dyDescent="0.25">
      <c r="B64" s="79" t="s">
        <v>97</v>
      </c>
      <c r="C64" s="79" t="s">
        <v>98</v>
      </c>
      <c r="D64" s="79" t="s">
        <v>183</v>
      </c>
      <c r="E64" s="79" t="s">
        <v>184</v>
      </c>
      <c r="F64" s="79" t="s">
        <v>185</v>
      </c>
      <c r="G64" s="79" t="s">
        <v>186</v>
      </c>
    </row>
    <row r="65" spans="2:7" x14ac:dyDescent="0.2">
      <c r="B65" s="75" t="s">
        <v>143</v>
      </c>
      <c r="C65" s="75"/>
      <c r="D65" s="80">
        <v>0.99999999857672306</v>
      </c>
      <c r="E65" s="75" t="s">
        <v>187</v>
      </c>
      <c r="F65" s="75" t="s">
        <v>188</v>
      </c>
      <c r="G65" s="75">
        <v>0</v>
      </c>
    </row>
    <row r="66" spans="2:7" x14ac:dyDescent="0.2">
      <c r="B66" s="75" t="s">
        <v>144</v>
      </c>
      <c r="C66" s="75" t="s">
        <v>145</v>
      </c>
      <c r="D66" s="75">
        <v>3.9332967395463731E-3</v>
      </c>
      <c r="E66" s="75" t="s">
        <v>189</v>
      </c>
      <c r="F66" s="75" t="s">
        <v>190</v>
      </c>
      <c r="G66" s="75">
        <v>3.9332967395463731E-3</v>
      </c>
    </row>
    <row r="67" spans="2:7" x14ac:dyDescent="0.2">
      <c r="B67" s="75" t="s">
        <v>146</v>
      </c>
      <c r="C67" s="75" t="s">
        <v>147</v>
      </c>
      <c r="D67" s="80">
        <v>0.05</v>
      </c>
      <c r="E67" s="75" t="s">
        <v>269</v>
      </c>
      <c r="F67" s="75" t="s">
        <v>190</v>
      </c>
      <c r="G67" s="75">
        <v>0.15000000000000002</v>
      </c>
    </row>
    <row r="68" spans="2:7" x14ac:dyDescent="0.2">
      <c r="B68" s="75" t="s">
        <v>148</v>
      </c>
      <c r="C68" s="75" t="s">
        <v>149</v>
      </c>
      <c r="D68" s="80">
        <v>0.20000000004268542</v>
      </c>
      <c r="E68" s="75" t="s">
        <v>270</v>
      </c>
      <c r="F68" s="75" t="s">
        <v>188</v>
      </c>
      <c r="G68" s="75">
        <v>0</v>
      </c>
    </row>
    <row r="69" spans="2:7" x14ac:dyDescent="0.2">
      <c r="B69" s="75" t="s">
        <v>150</v>
      </c>
      <c r="C69" s="75" t="s">
        <v>151</v>
      </c>
      <c r="D69" s="80">
        <v>6.386012274040602E-2</v>
      </c>
      <c r="E69" s="75" t="s">
        <v>271</v>
      </c>
      <c r="F69" s="75" t="s">
        <v>190</v>
      </c>
      <c r="G69" s="75">
        <v>0.13613987725959398</v>
      </c>
    </row>
    <row r="70" spans="2:7" x14ac:dyDescent="0.2">
      <c r="B70" s="75" t="s">
        <v>152</v>
      </c>
      <c r="C70" s="75" t="s">
        <v>153</v>
      </c>
      <c r="D70" s="80">
        <v>0.11146382431849686</v>
      </c>
      <c r="E70" s="75" t="s">
        <v>272</v>
      </c>
      <c r="F70" s="75" t="s">
        <v>190</v>
      </c>
      <c r="G70" s="75">
        <v>8.8536175681503154E-2</v>
      </c>
    </row>
    <row r="71" spans="2:7" x14ac:dyDescent="0.2">
      <c r="B71" s="75" t="s">
        <v>154</v>
      </c>
      <c r="C71" s="75" t="s">
        <v>155</v>
      </c>
      <c r="D71" s="80">
        <v>0.20000000067219442</v>
      </c>
      <c r="E71" s="75" t="s">
        <v>273</v>
      </c>
      <c r="F71" s="75" t="s">
        <v>188</v>
      </c>
      <c r="G71" s="75">
        <v>0</v>
      </c>
    </row>
    <row r="72" spans="2:7" x14ac:dyDescent="0.2">
      <c r="B72" s="75" t="s">
        <v>156</v>
      </c>
      <c r="C72" s="75" t="s">
        <v>157</v>
      </c>
      <c r="D72" s="80">
        <v>5.0000000400814475E-2</v>
      </c>
      <c r="E72" s="75" t="s">
        <v>274</v>
      </c>
      <c r="F72" s="75" t="s">
        <v>190</v>
      </c>
      <c r="G72" s="75">
        <v>0.14999999959918553</v>
      </c>
    </row>
    <row r="73" spans="2:7" x14ac:dyDescent="0.2">
      <c r="B73" s="75" t="s">
        <v>158</v>
      </c>
      <c r="C73" s="75" t="s">
        <v>159</v>
      </c>
      <c r="D73" s="80">
        <v>5.0000000000000017E-2</v>
      </c>
      <c r="E73" s="75" t="s">
        <v>275</v>
      </c>
      <c r="F73" s="75" t="s">
        <v>190</v>
      </c>
      <c r="G73" s="75">
        <v>0.15</v>
      </c>
    </row>
    <row r="74" spans="2:7" x14ac:dyDescent="0.2">
      <c r="B74" s="75" t="s">
        <v>160</v>
      </c>
      <c r="C74" s="75" t="s">
        <v>161</v>
      </c>
      <c r="D74" s="80">
        <v>7.5602823873147776E-2</v>
      </c>
      <c r="E74" s="75" t="s">
        <v>276</v>
      </c>
      <c r="F74" s="75" t="s">
        <v>190</v>
      </c>
      <c r="G74" s="75">
        <v>0.12439717612685224</v>
      </c>
    </row>
    <row r="75" spans="2:7" x14ac:dyDescent="0.2">
      <c r="B75" s="75" t="s">
        <v>162</v>
      </c>
      <c r="C75" s="75" t="s">
        <v>163</v>
      </c>
      <c r="D75" s="80">
        <v>8.5717755822099603E-2</v>
      </c>
      <c r="E75" s="75" t="s">
        <v>277</v>
      </c>
      <c r="F75" s="75" t="s">
        <v>190</v>
      </c>
      <c r="G75" s="75">
        <v>0.11428224417790041</v>
      </c>
    </row>
    <row r="76" spans="2:7" x14ac:dyDescent="0.2">
      <c r="B76" s="75" t="s">
        <v>162</v>
      </c>
      <c r="C76" s="75" t="s">
        <v>163</v>
      </c>
      <c r="D76" s="80">
        <v>8.5717755822099603E-2</v>
      </c>
      <c r="E76" s="75" t="s">
        <v>215</v>
      </c>
      <c r="F76" s="75" t="s">
        <v>190</v>
      </c>
      <c r="G76" s="80">
        <v>3.5717755822099601E-2</v>
      </c>
    </row>
    <row r="77" spans="2:7" x14ac:dyDescent="0.2">
      <c r="B77" s="75" t="s">
        <v>164</v>
      </c>
      <c r="C77" s="75" t="s">
        <v>165</v>
      </c>
      <c r="D77" s="80">
        <v>0.1133554707068785</v>
      </c>
      <c r="E77" s="75" t="s">
        <v>216</v>
      </c>
      <c r="F77" s="75" t="s">
        <v>190</v>
      </c>
      <c r="G77" s="80">
        <v>6.3355470706878497E-2</v>
      </c>
    </row>
    <row r="78" spans="2:7" x14ac:dyDescent="0.2">
      <c r="B78" s="75" t="s">
        <v>146</v>
      </c>
      <c r="C78" s="75" t="s">
        <v>147</v>
      </c>
      <c r="D78" s="80">
        <v>0.05</v>
      </c>
      <c r="E78" s="75" t="s">
        <v>217</v>
      </c>
      <c r="F78" s="75" t="s">
        <v>188</v>
      </c>
      <c r="G78" s="80">
        <v>0</v>
      </c>
    </row>
    <row r="79" spans="2:7" x14ac:dyDescent="0.2">
      <c r="B79" s="75" t="s">
        <v>148</v>
      </c>
      <c r="C79" s="75" t="s">
        <v>149</v>
      </c>
      <c r="D79" s="80">
        <v>0.20000000004268542</v>
      </c>
      <c r="E79" s="75" t="s">
        <v>218</v>
      </c>
      <c r="F79" s="75" t="s">
        <v>190</v>
      </c>
      <c r="G79" s="80">
        <v>0.15000000004268543</v>
      </c>
    </row>
    <row r="80" spans="2:7" x14ac:dyDescent="0.2">
      <c r="B80" s="75" t="s">
        <v>150</v>
      </c>
      <c r="C80" s="75" t="s">
        <v>151</v>
      </c>
      <c r="D80" s="80">
        <v>6.386012274040602E-2</v>
      </c>
      <c r="E80" s="75" t="s">
        <v>219</v>
      </c>
      <c r="F80" s="75" t="s">
        <v>190</v>
      </c>
      <c r="G80" s="80">
        <v>1.3860122740406017E-2</v>
      </c>
    </row>
    <row r="81" spans="2:7" x14ac:dyDescent="0.2">
      <c r="B81" s="75" t="s">
        <v>152</v>
      </c>
      <c r="C81" s="75" t="s">
        <v>153</v>
      </c>
      <c r="D81" s="80">
        <v>0.11146382431849686</v>
      </c>
      <c r="E81" s="75" t="s">
        <v>220</v>
      </c>
      <c r="F81" s="75" t="s">
        <v>190</v>
      </c>
      <c r="G81" s="80">
        <v>6.1463824318496854E-2</v>
      </c>
    </row>
    <row r="82" spans="2:7" x14ac:dyDescent="0.2">
      <c r="B82" s="75" t="s">
        <v>154</v>
      </c>
      <c r="C82" s="75" t="s">
        <v>155</v>
      </c>
      <c r="D82" s="80">
        <v>0.20000000067219442</v>
      </c>
      <c r="E82" s="75" t="s">
        <v>221</v>
      </c>
      <c r="F82" s="75" t="s">
        <v>190</v>
      </c>
      <c r="G82" s="80">
        <v>0.15000000067219443</v>
      </c>
    </row>
    <row r="83" spans="2:7" x14ac:dyDescent="0.2">
      <c r="B83" s="75" t="s">
        <v>156</v>
      </c>
      <c r="C83" s="75" t="s">
        <v>157</v>
      </c>
      <c r="D83" s="80">
        <v>5.0000000400814475E-2</v>
      </c>
      <c r="E83" s="75" t="s">
        <v>222</v>
      </c>
      <c r="F83" s="75" t="s">
        <v>188</v>
      </c>
      <c r="G83" s="80">
        <v>0</v>
      </c>
    </row>
    <row r="84" spans="2:7" x14ac:dyDescent="0.2">
      <c r="B84" s="75" t="s">
        <v>158</v>
      </c>
      <c r="C84" s="75" t="s">
        <v>159</v>
      </c>
      <c r="D84" s="80">
        <v>5.0000000000000017E-2</v>
      </c>
      <c r="E84" s="75" t="s">
        <v>223</v>
      </c>
      <c r="F84" s="75" t="s">
        <v>188</v>
      </c>
      <c r="G84" s="80">
        <v>0</v>
      </c>
    </row>
    <row r="85" spans="2:7" x14ac:dyDescent="0.2">
      <c r="B85" s="75" t="s">
        <v>160</v>
      </c>
      <c r="C85" s="75" t="s">
        <v>161</v>
      </c>
      <c r="D85" s="80">
        <v>7.5602823873147776E-2</v>
      </c>
      <c r="E85" s="75" t="s">
        <v>224</v>
      </c>
      <c r="F85" s="75" t="s">
        <v>190</v>
      </c>
      <c r="G85" s="80">
        <v>2.5602823873147773E-2</v>
      </c>
    </row>
    <row r="86" spans="2:7" x14ac:dyDescent="0.2">
      <c r="B86" s="75" t="s">
        <v>164</v>
      </c>
      <c r="C86" s="75" t="s">
        <v>165</v>
      </c>
      <c r="D86" s="80">
        <v>0.1133554707068785</v>
      </c>
      <c r="E86" s="75" t="s">
        <v>278</v>
      </c>
      <c r="F86" s="75" t="s">
        <v>190</v>
      </c>
      <c r="G86" s="75">
        <v>8.6644529293121511E-2</v>
      </c>
    </row>
    <row r="87" spans="2:7" x14ac:dyDescent="0.2">
      <c r="B87" s="75" t="s">
        <v>100</v>
      </c>
      <c r="C87" s="75" t="s">
        <v>18</v>
      </c>
      <c r="D87" s="80">
        <v>1.6708610032058008E-2</v>
      </c>
      <c r="E87" s="75" t="s">
        <v>226</v>
      </c>
      <c r="F87" s="75" t="s">
        <v>190</v>
      </c>
      <c r="G87" s="80">
        <v>1.6708610032058008E-2</v>
      </c>
    </row>
    <row r="88" spans="2:7" x14ac:dyDescent="0.2">
      <c r="B88" s="75" t="s">
        <v>101</v>
      </c>
      <c r="C88" s="75" t="s">
        <v>23</v>
      </c>
      <c r="D88" s="80">
        <v>6.9009145790041596E-2</v>
      </c>
      <c r="E88" s="75" t="s">
        <v>227</v>
      </c>
      <c r="F88" s="75" t="s">
        <v>190</v>
      </c>
      <c r="G88" s="80">
        <v>6.9009145790041596E-2</v>
      </c>
    </row>
    <row r="89" spans="2:7" x14ac:dyDescent="0.2">
      <c r="B89" s="75" t="s">
        <v>102</v>
      </c>
      <c r="C89" s="75" t="s">
        <v>27</v>
      </c>
      <c r="D89" s="80">
        <v>0</v>
      </c>
      <c r="E89" s="75" t="s">
        <v>228</v>
      </c>
      <c r="F89" s="75" t="s">
        <v>188</v>
      </c>
      <c r="G89" s="80">
        <v>0</v>
      </c>
    </row>
    <row r="90" spans="2:7" x14ac:dyDescent="0.2">
      <c r="B90" s="75" t="s">
        <v>103</v>
      </c>
      <c r="C90" s="75" t="s">
        <v>31</v>
      </c>
      <c r="D90" s="80">
        <v>0</v>
      </c>
      <c r="E90" s="75" t="s">
        <v>229</v>
      </c>
      <c r="F90" s="75" t="s">
        <v>188</v>
      </c>
      <c r="G90" s="80">
        <v>0</v>
      </c>
    </row>
    <row r="91" spans="2:7" x14ac:dyDescent="0.2">
      <c r="B91" s="75" t="s">
        <v>104</v>
      </c>
      <c r="C91" s="75" t="s">
        <v>32</v>
      </c>
      <c r="D91" s="80">
        <v>0</v>
      </c>
      <c r="E91" s="75" t="s">
        <v>230</v>
      </c>
      <c r="F91" s="75" t="s">
        <v>188</v>
      </c>
      <c r="G91" s="80">
        <v>0</v>
      </c>
    </row>
    <row r="92" spans="2:7" x14ac:dyDescent="0.2">
      <c r="B92" s="75" t="s">
        <v>105</v>
      </c>
      <c r="C92" s="75" t="s">
        <v>39</v>
      </c>
      <c r="D92" s="80">
        <v>0</v>
      </c>
      <c r="E92" s="75" t="s">
        <v>231</v>
      </c>
      <c r="F92" s="75" t="s">
        <v>188</v>
      </c>
      <c r="G92" s="80">
        <v>0</v>
      </c>
    </row>
    <row r="93" spans="2:7" x14ac:dyDescent="0.2">
      <c r="B93" s="75" t="s">
        <v>106</v>
      </c>
      <c r="C93" s="75" t="s">
        <v>40</v>
      </c>
      <c r="D93" s="80">
        <v>0</v>
      </c>
      <c r="E93" s="75" t="s">
        <v>232</v>
      </c>
      <c r="F93" s="75" t="s">
        <v>188</v>
      </c>
      <c r="G93" s="80">
        <v>0</v>
      </c>
    </row>
    <row r="94" spans="2:7" x14ac:dyDescent="0.2">
      <c r="B94" s="75" t="s">
        <v>107</v>
      </c>
      <c r="C94" s="75" t="s">
        <v>42</v>
      </c>
      <c r="D94" s="80">
        <v>0</v>
      </c>
      <c r="E94" s="75" t="s">
        <v>233</v>
      </c>
      <c r="F94" s="75" t="s">
        <v>188</v>
      </c>
      <c r="G94" s="80">
        <v>0</v>
      </c>
    </row>
    <row r="95" spans="2:7" x14ac:dyDescent="0.2">
      <c r="B95" s="75" t="s">
        <v>108</v>
      </c>
      <c r="C95" s="75" t="s">
        <v>44</v>
      </c>
      <c r="D95" s="80">
        <v>0.1133554707068785</v>
      </c>
      <c r="E95" s="75" t="s">
        <v>234</v>
      </c>
      <c r="F95" s="75" t="s">
        <v>190</v>
      </c>
      <c r="G95" s="80">
        <v>0.1133554707068785</v>
      </c>
    </row>
    <row r="96" spans="2:7" x14ac:dyDescent="0.2">
      <c r="B96" s="75" t="s">
        <v>109</v>
      </c>
      <c r="C96" s="75" t="s">
        <v>46</v>
      </c>
      <c r="D96" s="80">
        <v>0</v>
      </c>
      <c r="E96" s="75" t="s">
        <v>235</v>
      </c>
      <c r="F96" s="75" t="s">
        <v>188</v>
      </c>
      <c r="G96" s="80">
        <v>0</v>
      </c>
    </row>
    <row r="97" spans="2:7" x14ac:dyDescent="0.2">
      <c r="B97" s="75" t="s">
        <v>110</v>
      </c>
      <c r="C97" s="75" t="s">
        <v>48</v>
      </c>
      <c r="D97" s="80">
        <v>0.05</v>
      </c>
      <c r="E97" s="75" t="s">
        <v>236</v>
      </c>
      <c r="F97" s="75" t="s">
        <v>190</v>
      </c>
      <c r="G97" s="80">
        <v>0.05</v>
      </c>
    </row>
    <row r="98" spans="2:7" x14ac:dyDescent="0.2">
      <c r="B98" s="75" t="s">
        <v>111</v>
      </c>
      <c r="C98" s="75" t="s">
        <v>50</v>
      </c>
      <c r="D98" s="80">
        <v>0.10077959716744822</v>
      </c>
      <c r="E98" s="75" t="s">
        <v>237</v>
      </c>
      <c r="F98" s="75" t="s">
        <v>190</v>
      </c>
      <c r="G98" s="80">
        <v>0.10077959716744822</v>
      </c>
    </row>
    <row r="99" spans="2:7" x14ac:dyDescent="0.2">
      <c r="B99" s="75" t="s">
        <v>112</v>
      </c>
      <c r="C99" s="75" t="s">
        <v>52</v>
      </c>
      <c r="D99" s="80">
        <v>0</v>
      </c>
      <c r="E99" s="75" t="s">
        <v>238</v>
      </c>
      <c r="F99" s="75" t="s">
        <v>188</v>
      </c>
      <c r="G99" s="80">
        <v>0</v>
      </c>
    </row>
    <row r="100" spans="2:7" x14ac:dyDescent="0.2">
      <c r="B100" s="75" t="s">
        <v>113</v>
      </c>
      <c r="C100" s="75" t="s">
        <v>54</v>
      </c>
      <c r="D100" s="80">
        <v>9.9220402875237215E-2</v>
      </c>
      <c r="E100" s="75" t="s">
        <v>239</v>
      </c>
      <c r="F100" s="75" t="s">
        <v>190</v>
      </c>
      <c r="G100" s="80">
        <v>9.9220402875237215E-2</v>
      </c>
    </row>
    <row r="101" spans="2:7" x14ac:dyDescent="0.2">
      <c r="B101" s="75" t="s">
        <v>114</v>
      </c>
      <c r="C101" s="75" t="s">
        <v>56</v>
      </c>
      <c r="D101" s="80">
        <v>6.386012274040602E-2</v>
      </c>
      <c r="E101" s="75" t="s">
        <v>240</v>
      </c>
      <c r="F101" s="75" t="s">
        <v>190</v>
      </c>
      <c r="G101" s="80">
        <v>6.386012274040602E-2</v>
      </c>
    </row>
    <row r="102" spans="2:7" x14ac:dyDescent="0.2">
      <c r="B102" s="75" t="s">
        <v>115</v>
      </c>
      <c r="C102" s="75" t="s">
        <v>58</v>
      </c>
      <c r="D102" s="80">
        <v>0</v>
      </c>
      <c r="E102" s="75" t="s">
        <v>241</v>
      </c>
      <c r="F102" s="75" t="s">
        <v>188</v>
      </c>
      <c r="G102" s="80">
        <v>0</v>
      </c>
    </row>
    <row r="103" spans="2:7" x14ac:dyDescent="0.2">
      <c r="B103" s="75" t="s">
        <v>116</v>
      </c>
      <c r="C103" s="75" t="s">
        <v>60</v>
      </c>
      <c r="D103" s="80">
        <v>0</v>
      </c>
      <c r="E103" s="75" t="s">
        <v>242</v>
      </c>
      <c r="F103" s="75" t="s">
        <v>188</v>
      </c>
      <c r="G103" s="80">
        <v>0</v>
      </c>
    </row>
    <row r="104" spans="2:7" x14ac:dyDescent="0.2">
      <c r="B104" s="75" t="s">
        <v>117</v>
      </c>
      <c r="C104" s="75" t="s">
        <v>62</v>
      </c>
      <c r="D104" s="80">
        <v>0</v>
      </c>
      <c r="E104" s="75" t="s">
        <v>243</v>
      </c>
      <c r="F104" s="75" t="s">
        <v>188</v>
      </c>
      <c r="G104" s="80">
        <v>0</v>
      </c>
    </row>
    <row r="105" spans="2:7" x14ac:dyDescent="0.2">
      <c r="B105" s="75" t="s">
        <v>118</v>
      </c>
      <c r="C105" s="75" t="s">
        <v>63</v>
      </c>
      <c r="D105" s="80">
        <v>0</v>
      </c>
      <c r="E105" s="75" t="s">
        <v>244</v>
      </c>
      <c r="F105" s="75" t="s">
        <v>188</v>
      </c>
      <c r="G105" s="80">
        <v>0</v>
      </c>
    </row>
    <row r="106" spans="2:7" x14ac:dyDescent="0.2">
      <c r="B106" s="75" t="s">
        <v>119</v>
      </c>
      <c r="C106" s="75" t="s">
        <v>65</v>
      </c>
      <c r="D106" s="80">
        <v>0</v>
      </c>
      <c r="E106" s="75" t="s">
        <v>245</v>
      </c>
      <c r="F106" s="75" t="s">
        <v>188</v>
      </c>
      <c r="G106" s="80">
        <v>0</v>
      </c>
    </row>
    <row r="107" spans="2:7" x14ac:dyDescent="0.2">
      <c r="B107" s="75" t="s">
        <v>120</v>
      </c>
      <c r="C107" s="75" t="s">
        <v>66</v>
      </c>
      <c r="D107" s="80">
        <v>0</v>
      </c>
      <c r="E107" s="75" t="s">
        <v>246</v>
      </c>
      <c r="F107" s="75" t="s">
        <v>188</v>
      </c>
      <c r="G107" s="80">
        <v>0</v>
      </c>
    </row>
    <row r="108" spans="2:7" x14ac:dyDescent="0.2">
      <c r="B108" s="75" t="s">
        <v>121</v>
      </c>
      <c r="C108" s="75" t="s">
        <v>68</v>
      </c>
      <c r="D108" s="80">
        <v>0</v>
      </c>
      <c r="E108" s="75" t="s">
        <v>247</v>
      </c>
      <c r="F108" s="75" t="s">
        <v>188</v>
      </c>
      <c r="G108" s="80">
        <v>0</v>
      </c>
    </row>
    <row r="109" spans="2:7" x14ac:dyDescent="0.2">
      <c r="B109" s="75" t="s">
        <v>122</v>
      </c>
      <c r="C109" s="75" t="s">
        <v>69</v>
      </c>
      <c r="D109" s="80">
        <v>0.11146382431849686</v>
      </c>
      <c r="E109" s="75" t="s">
        <v>248</v>
      </c>
      <c r="F109" s="75" t="s">
        <v>190</v>
      </c>
      <c r="G109" s="80">
        <v>0.11146382431849686</v>
      </c>
    </row>
    <row r="110" spans="2:7" x14ac:dyDescent="0.2">
      <c r="B110" s="75" t="s">
        <v>123</v>
      </c>
      <c r="C110" s="75" t="s">
        <v>70</v>
      </c>
      <c r="D110" s="80">
        <v>3.1446122181962528E-2</v>
      </c>
      <c r="E110" s="75" t="s">
        <v>249</v>
      </c>
      <c r="F110" s="75" t="s">
        <v>190</v>
      </c>
      <c r="G110" s="80">
        <v>3.1446122181962528E-2</v>
      </c>
    </row>
    <row r="111" spans="2:7" x14ac:dyDescent="0.2">
      <c r="B111" s="75" t="s">
        <v>124</v>
      </c>
      <c r="C111" s="75" t="s">
        <v>72</v>
      </c>
      <c r="D111" s="80">
        <v>0</v>
      </c>
      <c r="E111" s="75" t="s">
        <v>250</v>
      </c>
      <c r="F111" s="75" t="s">
        <v>188</v>
      </c>
      <c r="G111" s="80">
        <v>0</v>
      </c>
    </row>
    <row r="112" spans="2:7" x14ac:dyDescent="0.2">
      <c r="B112" s="75" t="s">
        <v>125</v>
      </c>
      <c r="C112" s="75" t="s">
        <v>74</v>
      </c>
      <c r="D112" s="80">
        <v>8.9260500738119655E-2</v>
      </c>
      <c r="E112" s="75" t="s">
        <v>251</v>
      </c>
      <c r="F112" s="75" t="s">
        <v>190</v>
      </c>
      <c r="G112" s="80">
        <v>8.9260500738119655E-2</v>
      </c>
    </row>
    <row r="113" spans="2:7" x14ac:dyDescent="0.2">
      <c r="B113" s="75" t="s">
        <v>126</v>
      </c>
      <c r="C113" s="75" t="s">
        <v>76</v>
      </c>
      <c r="D113" s="80">
        <v>7.9293377752112218E-2</v>
      </c>
      <c r="E113" s="75" t="s">
        <v>252</v>
      </c>
      <c r="F113" s="75" t="s">
        <v>190</v>
      </c>
      <c r="G113" s="80">
        <v>7.9293377752112218E-2</v>
      </c>
    </row>
    <row r="114" spans="2:7" x14ac:dyDescent="0.2">
      <c r="B114" s="75" t="s">
        <v>127</v>
      </c>
      <c r="C114" s="75" t="s">
        <v>78</v>
      </c>
      <c r="D114" s="80">
        <v>0</v>
      </c>
      <c r="E114" s="75" t="s">
        <v>253</v>
      </c>
      <c r="F114" s="75" t="s">
        <v>188</v>
      </c>
      <c r="G114" s="80">
        <v>0</v>
      </c>
    </row>
    <row r="115" spans="2:7" x14ac:dyDescent="0.2">
      <c r="B115" s="75" t="s">
        <v>128</v>
      </c>
      <c r="C115" s="75" t="s">
        <v>79</v>
      </c>
      <c r="D115" s="80">
        <v>5.0000000400814475E-2</v>
      </c>
      <c r="E115" s="75" t="s">
        <v>254</v>
      </c>
      <c r="F115" s="75" t="s">
        <v>190</v>
      </c>
      <c r="G115" s="80">
        <v>5.0000000400814475E-2</v>
      </c>
    </row>
    <row r="116" spans="2:7" x14ac:dyDescent="0.2">
      <c r="B116" s="75" t="s">
        <v>129</v>
      </c>
      <c r="C116" s="75" t="s">
        <v>80</v>
      </c>
      <c r="D116" s="80">
        <v>0</v>
      </c>
      <c r="E116" s="75" t="s">
        <v>255</v>
      </c>
      <c r="F116" s="75" t="s">
        <v>188</v>
      </c>
      <c r="G116" s="80">
        <v>0</v>
      </c>
    </row>
    <row r="117" spans="2:7" x14ac:dyDescent="0.2">
      <c r="B117" s="75" t="s">
        <v>130</v>
      </c>
      <c r="C117" s="75" t="s">
        <v>81</v>
      </c>
      <c r="D117" s="80">
        <v>0</v>
      </c>
      <c r="E117" s="75" t="s">
        <v>256</v>
      </c>
      <c r="F117" s="75" t="s">
        <v>188</v>
      </c>
      <c r="G117" s="80">
        <v>0</v>
      </c>
    </row>
    <row r="118" spans="2:7" x14ac:dyDescent="0.2">
      <c r="B118" s="75" t="s">
        <v>131</v>
      </c>
      <c r="C118" s="75" t="s">
        <v>82</v>
      </c>
      <c r="D118" s="80">
        <v>2.6694773268779684E-2</v>
      </c>
      <c r="E118" s="75" t="s">
        <v>257</v>
      </c>
      <c r="F118" s="75" t="s">
        <v>190</v>
      </c>
      <c r="G118" s="80">
        <v>2.6694773268779684E-2</v>
      </c>
    </row>
    <row r="119" spans="2:7" x14ac:dyDescent="0.2">
      <c r="B119" s="75" t="s">
        <v>132</v>
      </c>
      <c r="C119" s="75" t="s">
        <v>83</v>
      </c>
      <c r="D119" s="80">
        <v>2.3305226731220336E-2</v>
      </c>
      <c r="E119" s="75" t="s">
        <v>258</v>
      </c>
      <c r="F119" s="75" t="s">
        <v>190</v>
      </c>
      <c r="G119" s="80">
        <v>2.3305226731220336E-2</v>
      </c>
    </row>
    <row r="120" spans="2:7" x14ac:dyDescent="0.2">
      <c r="B120" s="75" t="s">
        <v>133</v>
      </c>
      <c r="C120" s="75" t="s">
        <v>84</v>
      </c>
      <c r="D120" s="80">
        <v>1.4409375361077593E-2</v>
      </c>
      <c r="E120" s="75" t="s">
        <v>259</v>
      </c>
      <c r="F120" s="75" t="s">
        <v>190</v>
      </c>
      <c r="G120" s="80">
        <v>1.4409375361077593E-2</v>
      </c>
    </row>
    <row r="121" spans="2:7" x14ac:dyDescent="0.2">
      <c r="B121" s="75" t="s">
        <v>134</v>
      </c>
      <c r="C121" s="75" t="s">
        <v>85</v>
      </c>
      <c r="D121" s="80">
        <v>4.9245112550349766E-2</v>
      </c>
      <c r="E121" s="75" t="s">
        <v>260</v>
      </c>
      <c r="F121" s="75" t="s">
        <v>190</v>
      </c>
      <c r="G121" s="80">
        <v>4.9245112550349766E-2</v>
      </c>
    </row>
    <row r="122" spans="2:7" x14ac:dyDescent="0.2">
      <c r="B122" s="75" t="s">
        <v>135</v>
      </c>
      <c r="C122" s="75" t="s">
        <v>86</v>
      </c>
      <c r="D122" s="80">
        <v>1.1948335961720421E-2</v>
      </c>
      <c r="E122" s="75" t="s">
        <v>261</v>
      </c>
      <c r="F122" s="75" t="s">
        <v>190</v>
      </c>
      <c r="G122" s="80">
        <v>1.1948335961720421E-2</v>
      </c>
    </row>
    <row r="123" spans="2:7" x14ac:dyDescent="0.2">
      <c r="B123" s="75" t="s">
        <v>136</v>
      </c>
      <c r="C123" s="75" t="s">
        <v>87</v>
      </c>
      <c r="D123" s="80">
        <v>0</v>
      </c>
      <c r="E123" s="75" t="s">
        <v>262</v>
      </c>
      <c r="F123" s="75" t="s">
        <v>188</v>
      </c>
      <c r="G123" s="80">
        <v>0</v>
      </c>
    </row>
    <row r="124" spans="2:7" x14ac:dyDescent="0.2">
      <c r="B124" s="75" t="s">
        <v>137</v>
      </c>
      <c r="C124" s="75" t="s">
        <v>88</v>
      </c>
      <c r="D124" s="80">
        <v>0</v>
      </c>
      <c r="E124" s="75" t="s">
        <v>263</v>
      </c>
      <c r="F124" s="75" t="s">
        <v>188</v>
      </c>
      <c r="G124" s="80">
        <v>0</v>
      </c>
    </row>
    <row r="125" spans="2:7" x14ac:dyDescent="0.2">
      <c r="B125" s="75" t="s">
        <v>138</v>
      </c>
      <c r="C125" s="75" t="s">
        <v>89</v>
      </c>
      <c r="D125" s="80">
        <v>0</v>
      </c>
      <c r="E125" s="75" t="s">
        <v>264</v>
      </c>
      <c r="F125" s="75" t="s">
        <v>188</v>
      </c>
      <c r="G125" s="80">
        <v>0</v>
      </c>
    </row>
    <row r="126" spans="2:7" ht="16" thickBot="1" x14ac:dyDescent="0.25">
      <c r="B126" s="76" t="s">
        <v>139</v>
      </c>
      <c r="C126" s="76" t="s">
        <v>90</v>
      </c>
      <c r="D126" s="81">
        <v>0</v>
      </c>
      <c r="E126" s="76" t="s">
        <v>265</v>
      </c>
      <c r="F126" s="76" t="s">
        <v>188</v>
      </c>
      <c r="G126" s="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15D1-5393-4EF1-A4FA-C37B47F99C39}">
  <dimension ref="A1:G106"/>
  <sheetViews>
    <sheetView showGridLines="0" topLeftCell="A63" workbookViewId="0"/>
  </sheetViews>
  <sheetFormatPr baseColWidth="10" defaultColWidth="8.83203125" defaultRowHeight="15" x14ac:dyDescent="0.2"/>
  <cols>
    <col min="1" max="1" width="2.33203125" customWidth="1"/>
    <col min="2" max="2" width="6.1640625" bestFit="1" customWidth="1"/>
    <col min="3" max="3" width="17.6640625" bestFit="1" customWidth="1"/>
    <col min="4" max="4" width="12.5" bestFit="1" customWidth="1"/>
    <col min="5" max="5" width="12" bestFit="1" customWidth="1"/>
    <col min="6" max="6" width="10.1640625" bestFit="1" customWidth="1"/>
    <col min="7" max="7" width="12" bestFit="1" customWidth="1"/>
  </cols>
  <sheetData>
    <row r="1" spans="1:5" x14ac:dyDescent="0.2">
      <c r="A1" s="74" t="s">
        <v>166</v>
      </c>
    </row>
    <row r="2" spans="1:5" x14ac:dyDescent="0.2">
      <c r="A2" s="74" t="s">
        <v>279</v>
      </c>
    </row>
    <row r="3" spans="1:5" x14ac:dyDescent="0.2">
      <c r="A3" s="74" t="s">
        <v>280</v>
      </c>
    </row>
    <row r="4" spans="1:5" x14ac:dyDescent="0.2">
      <c r="A4" s="74" t="s">
        <v>168</v>
      </c>
    </row>
    <row r="5" spans="1:5" x14ac:dyDescent="0.2">
      <c r="A5" s="74" t="s">
        <v>169</v>
      </c>
    </row>
    <row r="6" spans="1:5" x14ac:dyDescent="0.2">
      <c r="A6" s="74"/>
      <c r="B6" t="s">
        <v>170</v>
      </c>
    </row>
    <row r="7" spans="1:5" x14ac:dyDescent="0.2">
      <c r="A7" s="74"/>
      <c r="B7" t="s">
        <v>281</v>
      </c>
    </row>
    <row r="8" spans="1:5" x14ac:dyDescent="0.2">
      <c r="A8" s="74"/>
      <c r="B8" t="s">
        <v>268</v>
      </c>
    </row>
    <row r="9" spans="1:5" x14ac:dyDescent="0.2">
      <c r="A9" s="74" t="s">
        <v>173</v>
      </c>
    </row>
    <row r="10" spans="1:5" x14ac:dyDescent="0.2">
      <c r="B10" t="s">
        <v>174</v>
      </c>
    </row>
    <row r="11" spans="1:5" x14ac:dyDescent="0.2">
      <c r="B11" t="s">
        <v>175</v>
      </c>
    </row>
    <row r="12" spans="1:5" x14ac:dyDescent="0.2">
      <c r="B12" t="s">
        <v>176</v>
      </c>
    </row>
    <row r="14" spans="1:5" ht="16" thickBot="1" x14ac:dyDescent="0.25">
      <c r="A14" t="s">
        <v>177</v>
      </c>
    </row>
    <row r="15" spans="1:5" ht="16" thickBot="1" x14ac:dyDescent="0.25">
      <c r="B15" s="79" t="s">
        <v>97</v>
      </c>
      <c r="C15" s="79" t="s">
        <v>98</v>
      </c>
      <c r="D15" s="79" t="s">
        <v>178</v>
      </c>
      <c r="E15" s="79" t="s">
        <v>179</v>
      </c>
    </row>
    <row r="16" spans="1:5" ht="16" thickBot="1" x14ac:dyDescent="0.25">
      <c r="B16" s="76" t="s">
        <v>180</v>
      </c>
      <c r="C16" s="76" t="s">
        <v>205</v>
      </c>
      <c r="D16" s="76">
        <v>3.1336425559146766</v>
      </c>
      <c r="E16" s="76">
        <v>3.1336425559146766</v>
      </c>
    </row>
    <row r="19" spans="1:6" ht="16" thickBot="1" x14ac:dyDescent="0.25">
      <c r="A19" t="s">
        <v>94</v>
      </c>
    </row>
    <row r="20" spans="1:6" ht="16" thickBot="1" x14ac:dyDescent="0.25">
      <c r="B20" s="79" t="s">
        <v>97</v>
      </c>
      <c r="C20" s="79" t="s">
        <v>98</v>
      </c>
      <c r="D20" s="79" t="s">
        <v>178</v>
      </c>
      <c r="E20" s="79" t="s">
        <v>179</v>
      </c>
      <c r="F20" s="79" t="s">
        <v>181</v>
      </c>
    </row>
    <row r="21" spans="1:6" x14ac:dyDescent="0.2">
      <c r="B21" s="75" t="s">
        <v>100</v>
      </c>
      <c r="C21" s="75" t="s">
        <v>18</v>
      </c>
      <c r="D21" s="80">
        <v>1.8774018006941701E-2</v>
      </c>
      <c r="E21" s="80">
        <v>1.8774018006941701E-2</v>
      </c>
      <c r="F21" s="75" t="s">
        <v>182</v>
      </c>
    </row>
    <row r="22" spans="1:6" x14ac:dyDescent="0.2">
      <c r="B22" s="75" t="s">
        <v>101</v>
      </c>
      <c r="C22" s="75" t="s">
        <v>23</v>
      </c>
      <c r="D22" s="80">
        <v>3.4092665497463912E-2</v>
      </c>
      <c r="E22" s="80">
        <v>3.4092665497463912E-2</v>
      </c>
      <c r="F22" s="75" t="s">
        <v>182</v>
      </c>
    </row>
    <row r="23" spans="1:6" x14ac:dyDescent="0.2">
      <c r="B23" s="75" t="s">
        <v>102</v>
      </c>
      <c r="C23" s="75" t="s">
        <v>27</v>
      </c>
      <c r="D23" s="80">
        <v>0</v>
      </c>
      <c r="E23" s="80">
        <v>0</v>
      </c>
      <c r="F23" s="75" t="s">
        <v>182</v>
      </c>
    </row>
    <row r="24" spans="1:6" x14ac:dyDescent="0.2">
      <c r="B24" s="75" t="s">
        <v>103</v>
      </c>
      <c r="C24" s="75" t="s">
        <v>31</v>
      </c>
      <c r="D24" s="80">
        <v>0</v>
      </c>
      <c r="E24" s="80">
        <v>0</v>
      </c>
      <c r="F24" s="75" t="s">
        <v>182</v>
      </c>
    </row>
    <row r="25" spans="1:6" x14ac:dyDescent="0.2">
      <c r="B25" s="75" t="s">
        <v>104</v>
      </c>
      <c r="C25" s="75" t="s">
        <v>32</v>
      </c>
      <c r="D25" s="80">
        <v>0</v>
      </c>
      <c r="E25" s="80">
        <v>0</v>
      </c>
      <c r="F25" s="75" t="s">
        <v>182</v>
      </c>
    </row>
    <row r="26" spans="1:6" x14ac:dyDescent="0.2">
      <c r="B26" s="75" t="s">
        <v>105</v>
      </c>
      <c r="C26" s="75" t="s">
        <v>39</v>
      </c>
      <c r="D26" s="80">
        <v>0</v>
      </c>
      <c r="E26" s="80">
        <v>0</v>
      </c>
      <c r="F26" s="75" t="s">
        <v>182</v>
      </c>
    </row>
    <row r="27" spans="1:6" x14ac:dyDescent="0.2">
      <c r="B27" s="75" t="s">
        <v>106</v>
      </c>
      <c r="C27" s="75" t="s">
        <v>40</v>
      </c>
      <c r="D27" s="80">
        <v>0</v>
      </c>
      <c r="E27" s="80">
        <v>0</v>
      </c>
      <c r="F27" s="75" t="s">
        <v>182</v>
      </c>
    </row>
    <row r="28" spans="1:6" x14ac:dyDescent="0.2">
      <c r="B28" s="75" t="s">
        <v>107</v>
      </c>
      <c r="C28" s="75" t="s">
        <v>42</v>
      </c>
      <c r="D28" s="80">
        <v>0</v>
      </c>
      <c r="E28" s="80">
        <v>0</v>
      </c>
      <c r="F28" s="75" t="s">
        <v>182</v>
      </c>
    </row>
    <row r="29" spans="1:6" x14ac:dyDescent="0.2">
      <c r="B29" s="75" t="s">
        <v>108</v>
      </c>
      <c r="C29" s="75" t="s">
        <v>44</v>
      </c>
      <c r="D29" s="80">
        <v>0.12449705554174016</v>
      </c>
      <c r="E29" s="80">
        <v>0.12449705554174016</v>
      </c>
      <c r="F29" s="75" t="s">
        <v>182</v>
      </c>
    </row>
    <row r="30" spans="1:6" x14ac:dyDescent="0.2">
      <c r="B30" s="75" t="s">
        <v>109</v>
      </c>
      <c r="C30" s="75" t="s">
        <v>46</v>
      </c>
      <c r="D30" s="80">
        <v>0</v>
      </c>
      <c r="E30" s="80">
        <v>0</v>
      </c>
      <c r="F30" s="75" t="s">
        <v>182</v>
      </c>
    </row>
    <row r="31" spans="1:6" x14ac:dyDescent="0.2">
      <c r="B31" s="75" t="s">
        <v>110</v>
      </c>
      <c r="C31" s="75" t="s">
        <v>48</v>
      </c>
      <c r="D31" s="80">
        <v>1.2934145627733E-2</v>
      </c>
      <c r="E31" s="80">
        <v>1.2934145627733E-2</v>
      </c>
      <c r="F31" s="75" t="s">
        <v>182</v>
      </c>
    </row>
    <row r="32" spans="1:6" x14ac:dyDescent="0.2">
      <c r="B32" s="75" t="s">
        <v>111</v>
      </c>
      <c r="C32" s="75" t="s">
        <v>50</v>
      </c>
      <c r="D32" s="80">
        <v>6.924545406013155E-2</v>
      </c>
      <c r="E32" s="80">
        <v>6.924545406013155E-2</v>
      </c>
      <c r="F32" s="75" t="s">
        <v>182</v>
      </c>
    </row>
    <row r="33" spans="2:6" x14ac:dyDescent="0.2">
      <c r="B33" s="75" t="s">
        <v>112</v>
      </c>
      <c r="C33" s="75" t="s">
        <v>52</v>
      </c>
      <c r="D33" s="80">
        <v>0</v>
      </c>
      <c r="E33" s="80">
        <v>0</v>
      </c>
      <c r="F33" s="75" t="s">
        <v>182</v>
      </c>
    </row>
    <row r="34" spans="2:6" x14ac:dyDescent="0.2">
      <c r="B34" s="75" t="s">
        <v>113</v>
      </c>
      <c r="C34" s="75" t="s">
        <v>54</v>
      </c>
      <c r="D34" s="80">
        <v>4.2422248758443151E-2</v>
      </c>
      <c r="E34" s="80">
        <v>4.2422248758443151E-2</v>
      </c>
      <c r="F34" s="75" t="s">
        <v>182</v>
      </c>
    </row>
    <row r="35" spans="2:6" x14ac:dyDescent="0.2">
      <c r="B35" s="75" t="s">
        <v>114</v>
      </c>
      <c r="C35" s="75" t="s">
        <v>56</v>
      </c>
      <c r="D35" s="80">
        <v>2.7675137007027263E-2</v>
      </c>
      <c r="E35" s="80">
        <v>2.7675137007027263E-2</v>
      </c>
      <c r="F35" s="75" t="s">
        <v>182</v>
      </c>
    </row>
    <row r="36" spans="2:6" x14ac:dyDescent="0.2">
      <c r="B36" s="75" t="s">
        <v>115</v>
      </c>
      <c r="C36" s="75" t="s">
        <v>58</v>
      </c>
      <c r="D36" s="80">
        <v>0</v>
      </c>
      <c r="E36" s="80">
        <v>0</v>
      </c>
      <c r="F36" s="75" t="s">
        <v>182</v>
      </c>
    </row>
    <row r="37" spans="2:6" x14ac:dyDescent="0.2">
      <c r="B37" s="75" t="s">
        <v>116</v>
      </c>
      <c r="C37" s="75" t="s">
        <v>60</v>
      </c>
      <c r="D37" s="80">
        <v>0</v>
      </c>
      <c r="E37" s="80">
        <v>0</v>
      </c>
      <c r="F37" s="75" t="s">
        <v>182</v>
      </c>
    </row>
    <row r="38" spans="2:6" x14ac:dyDescent="0.2">
      <c r="B38" s="75" t="s">
        <v>117</v>
      </c>
      <c r="C38" s="75" t="s">
        <v>62</v>
      </c>
      <c r="D38" s="80">
        <v>0</v>
      </c>
      <c r="E38" s="80">
        <v>0</v>
      </c>
      <c r="F38" s="75" t="s">
        <v>182</v>
      </c>
    </row>
    <row r="39" spans="2:6" x14ac:dyDescent="0.2">
      <c r="B39" s="75" t="s">
        <v>118</v>
      </c>
      <c r="C39" s="75" t="s">
        <v>63</v>
      </c>
      <c r="D39" s="80">
        <v>0</v>
      </c>
      <c r="E39" s="80">
        <v>0</v>
      </c>
      <c r="F39" s="75" t="s">
        <v>182</v>
      </c>
    </row>
    <row r="40" spans="2:6" x14ac:dyDescent="0.2">
      <c r="B40" s="75" t="s">
        <v>119</v>
      </c>
      <c r="C40" s="75" t="s">
        <v>65</v>
      </c>
      <c r="D40" s="80">
        <v>0</v>
      </c>
      <c r="E40" s="80">
        <v>0</v>
      </c>
      <c r="F40" s="75" t="s">
        <v>182</v>
      </c>
    </row>
    <row r="41" spans="2:6" x14ac:dyDescent="0.2">
      <c r="B41" s="75" t="s">
        <v>120</v>
      </c>
      <c r="C41" s="75" t="s">
        <v>66</v>
      </c>
      <c r="D41" s="80">
        <v>0</v>
      </c>
      <c r="E41" s="80">
        <v>0</v>
      </c>
      <c r="F41" s="75" t="s">
        <v>182</v>
      </c>
    </row>
    <row r="42" spans="2:6" x14ac:dyDescent="0.2">
      <c r="B42" s="75" t="s">
        <v>121</v>
      </c>
      <c r="C42" s="75" t="s">
        <v>68</v>
      </c>
      <c r="D42" s="80">
        <v>0</v>
      </c>
      <c r="E42" s="80">
        <v>0</v>
      </c>
      <c r="F42" s="75" t="s">
        <v>182</v>
      </c>
    </row>
    <row r="43" spans="2:6" x14ac:dyDescent="0.2">
      <c r="B43" s="75" t="s">
        <v>122</v>
      </c>
      <c r="C43" s="75" t="s">
        <v>69</v>
      </c>
      <c r="D43" s="80">
        <v>0.10193203129622894</v>
      </c>
      <c r="E43" s="80">
        <v>0.10193203129622894</v>
      </c>
      <c r="F43" s="75" t="s">
        <v>182</v>
      </c>
    </row>
    <row r="44" spans="2:6" x14ac:dyDescent="0.2">
      <c r="B44" s="75" t="s">
        <v>123</v>
      </c>
      <c r="C44" s="75" t="s">
        <v>70</v>
      </c>
      <c r="D44" s="80">
        <v>0.2438745511080431</v>
      </c>
      <c r="E44" s="80">
        <v>0.2438745511080431</v>
      </c>
      <c r="F44" s="75" t="s">
        <v>182</v>
      </c>
    </row>
    <row r="45" spans="2:6" x14ac:dyDescent="0.2">
      <c r="B45" s="75" t="s">
        <v>124</v>
      </c>
      <c r="C45" s="75" t="s">
        <v>72</v>
      </c>
      <c r="D45" s="80">
        <v>0</v>
      </c>
      <c r="E45" s="80">
        <v>0</v>
      </c>
      <c r="F45" s="75" t="s">
        <v>182</v>
      </c>
    </row>
    <row r="46" spans="2:6" x14ac:dyDescent="0.2">
      <c r="B46" s="75" t="s">
        <v>125</v>
      </c>
      <c r="C46" s="75" t="s">
        <v>74</v>
      </c>
      <c r="D46" s="80">
        <v>7.5524836297681433E-2</v>
      </c>
      <c r="E46" s="80">
        <v>7.5524836297681433E-2</v>
      </c>
      <c r="F46" s="75" t="s">
        <v>182</v>
      </c>
    </row>
    <row r="47" spans="2:6" x14ac:dyDescent="0.2">
      <c r="B47" s="75" t="s">
        <v>126</v>
      </c>
      <c r="C47" s="75" t="s">
        <v>76</v>
      </c>
      <c r="D47" s="80">
        <v>0.13706531233682265</v>
      </c>
      <c r="E47" s="80">
        <v>0.13706531233682265</v>
      </c>
      <c r="F47" s="75" t="s">
        <v>182</v>
      </c>
    </row>
    <row r="48" spans="2:6" x14ac:dyDescent="0.2">
      <c r="B48" s="75" t="s">
        <v>127</v>
      </c>
      <c r="C48" s="75" t="s">
        <v>78</v>
      </c>
      <c r="D48" s="80">
        <v>0</v>
      </c>
      <c r="E48" s="80">
        <v>0</v>
      </c>
      <c r="F48" s="75" t="s">
        <v>182</v>
      </c>
    </row>
    <row r="49" spans="1:7" x14ac:dyDescent="0.2">
      <c r="B49" s="75" t="s">
        <v>128</v>
      </c>
      <c r="C49" s="75" t="s">
        <v>79</v>
      </c>
      <c r="D49" s="80">
        <v>1.9321618983683651E-2</v>
      </c>
      <c r="E49" s="80">
        <v>1.9321618983683651E-2</v>
      </c>
      <c r="F49" s="75" t="s">
        <v>182</v>
      </c>
    </row>
    <row r="50" spans="1:7" x14ac:dyDescent="0.2">
      <c r="B50" s="75" t="s">
        <v>129</v>
      </c>
      <c r="C50" s="75" t="s">
        <v>80</v>
      </c>
      <c r="D50" s="80">
        <v>0</v>
      </c>
      <c r="E50" s="80">
        <v>0</v>
      </c>
      <c r="F50" s="75" t="s">
        <v>182</v>
      </c>
    </row>
    <row r="51" spans="1:7" x14ac:dyDescent="0.2">
      <c r="B51" s="75" t="s">
        <v>130</v>
      </c>
      <c r="C51" s="75" t="s">
        <v>81</v>
      </c>
      <c r="D51" s="80">
        <v>0</v>
      </c>
      <c r="E51" s="80">
        <v>0</v>
      </c>
      <c r="F51" s="75" t="s">
        <v>182</v>
      </c>
    </row>
    <row r="52" spans="1:7" x14ac:dyDescent="0.2">
      <c r="B52" s="75" t="s">
        <v>131</v>
      </c>
      <c r="C52" s="75" t="s">
        <v>82</v>
      </c>
      <c r="D52" s="80">
        <v>0</v>
      </c>
      <c r="E52" s="80">
        <v>0</v>
      </c>
      <c r="F52" s="75" t="s">
        <v>182</v>
      </c>
    </row>
    <row r="53" spans="1:7" x14ac:dyDescent="0.2">
      <c r="B53" s="75" t="s">
        <v>132</v>
      </c>
      <c r="C53" s="75" t="s">
        <v>83</v>
      </c>
      <c r="D53" s="80">
        <v>0</v>
      </c>
      <c r="E53" s="80">
        <v>0</v>
      </c>
      <c r="F53" s="75" t="s">
        <v>182</v>
      </c>
    </row>
    <row r="54" spans="1:7" x14ac:dyDescent="0.2">
      <c r="B54" s="75" t="s">
        <v>133</v>
      </c>
      <c r="C54" s="75" t="s">
        <v>84</v>
      </c>
      <c r="D54" s="80">
        <v>1.7239671694671405E-2</v>
      </c>
      <c r="E54" s="80">
        <v>1.7239671694671405E-2</v>
      </c>
      <c r="F54" s="75" t="s">
        <v>182</v>
      </c>
    </row>
    <row r="55" spans="1:7" x14ac:dyDescent="0.2">
      <c r="B55" s="75" t="s">
        <v>134</v>
      </c>
      <c r="C55" s="75" t="s">
        <v>85</v>
      </c>
      <c r="D55" s="80">
        <v>4.2965942348804791E-2</v>
      </c>
      <c r="E55" s="80">
        <v>4.2965942348804791E-2</v>
      </c>
      <c r="F55" s="75" t="s">
        <v>182</v>
      </c>
    </row>
    <row r="56" spans="1:7" x14ac:dyDescent="0.2">
      <c r="B56" s="75" t="s">
        <v>135</v>
      </c>
      <c r="C56" s="75" t="s">
        <v>86</v>
      </c>
      <c r="D56" s="80">
        <v>1.6616554567578098E-2</v>
      </c>
      <c r="E56" s="80">
        <v>1.6616554567578098E-2</v>
      </c>
      <c r="F56" s="75" t="s">
        <v>182</v>
      </c>
    </row>
    <row r="57" spans="1:7" x14ac:dyDescent="0.2">
      <c r="B57" s="75" t="s">
        <v>136</v>
      </c>
      <c r="C57" s="75" t="s">
        <v>87</v>
      </c>
      <c r="D57" s="80">
        <v>1.5818765967538211E-2</v>
      </c>
      <c r="E57" s="80">
        <v>1.5818765967538211E-2</v>
      </c>
      <c r="F57" s="75" t="s">
        <v>182</v>
      </c>
    </row>
    <row r="58" spans="1:7" x14ac:dyDescent="0.2">
      <c r="B58" s="75" t="s">
        <v>137</v>
      </c>
      <c r="C58" s="75" t="s">
        <v>88</v>
      </c>
      <c r="D58" s="80">
        <v>0</v>
      </c>
      <c r="E58" s="80">
        <v>0</v>
      </c>
      <c r="F58" s="75" t="s">
        <v>182</v>
      </c>
    </row>
    <row r="59" spans="1:7" x14ac:dyDescent="0.2">
      <c r="B59" s="75" t="s">
        <v>138</v>
      </c>
      <c r="C59" s="75" t="s">
        <v>89</v>
      </c>
      <c r="D59" s="80">
        <v>0</v>
      </c>
      <c r="E59" s="80">
        <v>0</v>
      </c>
      <c r="F59" s="75" t="s">
        <v>182</v>
      </c>
    </row>
    <row r="60" spans="1:7" ht="16" thickBot="1" x14ac:dyDescent="0.25">
      <c r="B60" s="76" t="s">
        <v>139</v>
      </c>
      <c r="C60" s="76" t="s">
        <v>90</v>
      </c>
      <c r="D60" s="81">
        <v>0</v>
      </c>
      <c r="E60" s="81">
        <v>0</v>
      </c>
      <c r="F60" s="76" t="s">
        <v>182</v>
      </c>
    </row>
    <row r="63" spans="1:7" ht="16" thickBot="1" x14ac:dyDescent="0.25">
      <c r="A63" t="s">
        <v>140</v>
      </c>
    </row>
    <row r="64" spans="1:7" ht="16" thickBot="1" x14ac:dyDescent="0.25">
      <c r="B64" s="79" t="s">
        <v>97</v>
      </c>
      <c r="C64" s="79" t="s">
        <v>98</v>
      </c>
      <c r="D64" s="79" t="s">
        <v>183</v>
      </c>
      <c r="E64" s="79" t="s">
        <v>184</v>
      </c>
      <c r="F64" s="79" t="s">
        <v>185</v>
      </c>
      <c r="G64" s="79" t="s">
        <v>186</v>
      </c>
    </row>
    <row r="65" spans="2:7" x14ac:dyDescent="0.2">
      <c r="B65" s="75" t="s">
        <v>143</v>
      </c>
      <c r="C65" s="75"/>
      <c r="D65" s="80">
        <v>1.0000000091005332</v>
      </c>
      <c r="E65" s="75" t="s">
        <v>187</v>
      </c>
      <c r="F65" s="75" t="s">
        <v>188</v>
      </c>
      <c r="G65" s="75">
        <v>0</v>
      </c>
    </row>
    <row r="66" spans="2:7" x14ac:dyDescent="0.2">
      <c r="B66" s="75" t="s">
        <v>144</v>
      </c>
      <c r="C66" s="75" t="s">
        <v>145</v>
      </c>
      <c r="D66" s="75">
        <v>2.2185194225734098E-3</v>
      </c>
      <c r="E66" s="75" t="s">
        <v>189</v>
      </c>
      <c r="F66" s="75" t="s">
        <v>190</v>
      </c>
      <c r="G66" s="75">
        <v>2.2185194225734098E-3</v>
      </c>
    </row>
    <row r="67" spans="2:7" x14ac:dyDescent="0.2">
      <c r="B67" s="75" t="s">
        <v>100</v>
      </c>
      <c r="C67" s="75" t="s">
        <v>18</v>
      </c>
      <c r="D67" s="80">
        <v>1.8774018006941701E-2</v>
      </c>
      <c r="E67" s="75" t="s">
        <v>226</v>
      </c>
      <c r="F67" s="75" t="s">
        <v>190</v>
      </c>
      <c r="G67" s="80">
        <v>1.8774018006941701E-2</v>
      </c>
    </row>
    <row r="68" spans="2:7" x14ac:dyDescent="0.2">
      <c r="B68" s="75" t="s">
        <v>101</v>
      </c>
      <c r="C68" s="75" t="s">
        <v>23</v>
      </c>
      <c r="D68" s="80">
        <v>3.4092665497463912E-2</v>
      </c>
      <c r="E68" s="75" t="s">
        <v>227</v>
      </c>
      <c r="F68" s="75" t="s">
        <v>190</v>
      </c>
      <c r="G68" s="80">
        <v>3.4092665497463912E-2</v>
      </c>
    </row>
    <row r="69" spans="2:7" x14ac:dyDescent="0.2">
      <c r="B69" s="75" t="s">
        <v>102</v>
      </c>
      <c r="C69" s="75" t="s">
        <v>27</v>
      </c>
      <c r="D69" s="80">
        <v>0</v>
      </c>
      <c r="E69" s="75" t="s">
        <v>228</v>
      </c>
      <c r="F69" s="75" t="s">
        <v>188</v>
      </c>
      <c r="G69" s="80">
        <v>0</v>
      </c>
    </row>
    <row r="70" spans="2:7" x14ac:dyDescent="0.2">
      <c r="B70" s="75" t="s">
        <v>103</v>
      </c>
      <c r="C70" s="75" t="s">
        <v>31</v>
      </c>
      <c r="D70" s="80">
        <v>0</v>
      </c>
      <c r="E70" s="75" t="s">
        <v>229</v>
      </c>
      <c r="F70" s="75" t="s">
        <v>188</v>
      </c>
      <c r="G70" s="80">
        <v>0</v>
      </c>
    </row>
    <row r="71" spans="2:7" x14ac:dyDescent="0.2">
      <c r="B71" s="75" t="s">
        <v>104</v>
      </c>
      <c r="C71" s="75" t="s">
        <v>32</v>
      </c>
      <c r="D71" s="80">
        <v>0</v>
      </c>
      <c r="E71" s="75" t="s">
        <v>230</v>
      </c>
      <c r="F71" s="75" t="s">
        <v>188</v>
      </c>
      <c r="G71" s="80">
        <v>0</v>
      </c>
    </row>
    <row r="72" spans="2:7" x14ac:dyDescent="0.2">
      <c r="B72" s="75" t="s">
        <v>105</v>
      </c>
      <c r="C72" s="75" t="s">
        <v>39</v>
      </c>
      <c r="D72" s="80">
        <v>0</v>
      </c>
      <c r="E72" s="75" t="s">
        <v>231</v>
      </c>
      <c r="F72" s="75" t="s">
        <v>188</v>
      </c>
      <c r="G72" s="80">
        <v>0</v>
      </c>
    </row>
    <row r="73" spans="2:7" x14ac:dyDescent="0.2">
      <c r="B73" s="75" t="s">
        <v>106</v>
      </c>
      <c r="C73" s="75" t="s">
        <v>40</v>
      </c>
      <c r="D73" s="80">
        <v>0</v>
      </c>
      <c r="E73" s="75" t="s">
        <v>232</v>
      </c>
      <c r="F73" s="75" t="s">
        <v>188</v>
      </c>
      <c r="G73" s="80">
        <v>0</v>
      </c>
    </row>
    <row r="74" spans="2:7" x14ac:dyDescent="0.2">
      <c r="B74" s="75" t="s">
        <v>107</v>
      </c>
      <c r="C74" s="75" t="s">
        <v>42</v>
      </c>
      <c r="D74" s="80">
        <v>0</v>
      </c>
      <c r="E74" s="75" t="s">
        <v>233</v>
      </c>
      <c r="F74" s="75" t="s">
        <v>188</v>
      </c>
      <c r="G74" s="80">
        <v>0</v>
      </c>
    </row>
    <row r="75" spans="2:7" x14ac:dyDescent="0.2">
      <c r="B75" s="75" t="s">
        <v>108</v>
      </c>
      <c r="C75" s="75" t="s">
        <v>44</v>
      </c>
      <c r="D75" s="80">
        <v>0.12449705554174016</v>
      </c>
      <c r="E75" s="75" t="s">
        <v>234</v>
      </c>
      <c r="F75" s="75" t="s">
        <v>190</v>
      </c>
      <c r="G75" s="80">
        <v>0.12449705554174016</v>
      </c>
    </row>
    <row r="76" spans="2:7" x14ac:dyDescent="0.2">
      <c r="B76" s="75" t="s">
        <v>109</v>
      </c>
      <c r="C76" s="75" t="s">
        <v>46</v>
      </c>
      <c r="D76" s="80">
        <v>0</v>
      </c>
      <c r="E76" s="75" t="s">
        <v>235</v>
      </c>
      <c r="F76" s="75" t="s">
        <v>188</v>
      </c>
      <c r="G76" s="80">
        <v>0</v>
      </c>
    </row>
    <row r="77" spans="2:7" x14ac:dyDescent="0.2">
      <c r="B77" s="75" t="s">
        <v>110</v>
      </c>
      <c r="C77" s="75" t="s">
        <v>48</v>
      </c>
      <c r="D77" s="80">
        <v>1.2934145627733E-2</v>
      </c>
      <c r="E77" s="75" t="s">
        <v>236</v>
      </c>
      <c r="F77" s="75" t="s">
        <v>190</v>
      </c>
      <c r="G77" s="80">
        <v>1.2934145627733E-2</v>
      </c>
    </row>
    <row r="78" spans="2:7" x14ac:dyDescent="0.2">
      <c r="B78" s="75" t="s">
        <v>111</v>
      </c>
      <c r="C78" s="75" t="s">
        <v>50</v>
      </c>
      <c r="D78" s="80">
        <v>6.924545406013155E-2</v>
      </c>
      <c r="E78" s="75" t="s">
        <v>237</v>
      </c>
      <c r="F78" s="75" t="s">
        <v>190</v>
      </c>
      <c r="G78" s="80">
        <v>6.924545406013155E-2</v>
      </c>
    </row>
    <row r="79" spans="2:7" x14ac:dyDescent="0.2">
      <c r="B79" s="75" t="s">
        <v>112</v>
      </c>
      <c r="C79" s="75" t="s">
        <v>52</v>
      </c>
      <c r="D79" s="80">
        <v>0</v>
      </c>
      <c r="E79" s="75" t="s">
        <v>238</v>
      </c>
      <c r="F79" s="75" t="s">
        <v>188</v>
      </c>
      <c r="G79" s="80">
        <v>0</v>
      </c>
    </row>
    <row r="80" spans="2:7" x14ac:dyDescent="0.2">
      <c r="B80" s="75" t="s">
        <v>113</v>
      </c>
      <c r="C80" s="75" t="s">
        <v>54</v>
      </c>
      <c r="D80" s="80">
        <v>4.2422248758443151E-2</v>
      </c>
      <c r="E80" s="75" t="s">
        <v>239</v>
      </c>
      <c r="F80" s="75" t="s">
        <v>190</v>
      </c>
      <c r="G80" s="80">
        <v>4.2422248758443151E-2</v>
      </c>
    </row>
    <row r="81" spans="2:7" x14ac:dyDescent="0.2">
      <c r="B81" s="75" t="s">
        <v>114</v>
      </c>
      <c r="C81" s="75" t="s">
        <v>56</v>
      </c>
      <c r="D81" s="80">
        <v>2.7675137007027263E-2</v>
      </c>
      <c r="E81" s="75" t="s">
        <v>240</v>
      </c>
      <c r="F81" s="75" t="s">
        <v>190</v>
      </c>
      <c r="G81" s="80">
        <v>2.7675137007027263E-2</v>
      </c>
    </row>
    <row r="82" spans="2:7" x14ac:dyDescent="0.2">
      <c r="B82" s="75" t="s">
        <v>115</v>
      </c>
      <c r="C82" s="75" t="s">
        <v>58</v>
      </c>
      <c r="D82" s="80">
        <v>0</v>
      </c>
      <c r="E82" s="75" t="s">
        <v>241</v>
      </c>
      <c r="F82" s="75" t="s">
        <v>188</v>
      </c>
      <c r="G82" s="80">
        <v>0</v>
      </c>
    </row>
    <row r="83" spans="2:7" x14ac:dyDescent="0.2">
      <c r="B83" s="75" t="s">
        <v>116</v>
      </c>
      <c r="C83" s="75" t="s">
        <v>60</v>
      </c>
      <c r="D83" s="80">
        <v>0</v>
      </c>
      <c r="E83" s="75" t="s">
        <v>242</v>
      </c>
      <c r="F83" s="75" t="s">
        <v>188</v>
      </c>
      <c r="G83" s="80">
        <v>0</v>
      </c>
    </row>
    <row r="84" spans="2:7" x14ac:dyDescent="0.2">
      <c r="B84" s="75" t="s">
        <v>117</v>
      </c>
      <c r="C84" s="75" t="s">
        <v>62</v>
      </c>
      <c r="D84" s="80">
        <v>0</v>
      </c>
      <c r="E84" s="75" t="s">
        <v>243</v>
      </c>
      <c r="F84" s="75" t="s">
        <v>188</v>
      </c>
      <c r="G84" s="80">
        <v>0</v>
      </c>
    </row>
    <row r="85" spans="2:7" x14ac:dyDescent="0.2">
      <c r="B85" s="75" t="s">
        <v>118</v>
      </c>
      <c r="C85" s="75" t="s">
        <v>63</v>
      </c>
      <c r="D85" s="80">
        <v>0</v>
      </c>
      <c r="E85" s="75" t="s">
        <v>244</v>
      </c>
      <c r="F85" s="75" t="s">
        <v>188</v>
      </c>
      <c r="G85" s="80">
        <v>0</v>
      </c>
    </row>
    <row r="86" spans="2:7" x14ac:dyDescent="0.2">
      <c r="B86" s="75" t="s">
        <v>119</v>
      </c>
      <c r="C86" s="75" t="s">
        <v>65</v>
      </c>
      <c r="D86" s="80">
        <v>0</v>
      </c>
      <c r="E86" s="75" t="s">
        <v>245</v>
      </c>
      <c r="F86" s="75" t="s">
        <v>188</v>
      </c>
      <c r="G86" s="80">
        <v>0</v>
      </c>
    </row>
    <row r="87" spans="2:7" x14ac:dyDescent="0.2">
      <c r="B87" s="75" t="s">
        <v>120</v>
      </c>
      <c r="C87" s="75" t="s">
        <v>66</v>
      </c>
      <c r="D87" s="80">
        <v>0</v>
      </c>
      <c r="E87" s="75" t="s">
        <v>246</v>
      </c>
      <c r="F87" s="75" t="s">
        <v>188</v>
      </c>
      <c r="G87" s="80">
        <v>0</v>
      </c>
    </row>
    <row r="88" spans="2:7" x14ac:dyDescent="0.2">
      <c r="B88" s="75" t="s">
        <v>121</v>
      </c>
      <c r="C88" s="75" t="s">
        <v>68</v>
      </c>
      <c r="D88" s="80">
        <v>0</v>
      </c>
      <c r="E88" s="75" t="s">
        <v>247</v>
      </c>
      <c r="F88" s="75" t="s">
        <v>188</v>
      </c>
      <c r="G88" s="80">
        <v>0</v>
      </c>
    </row>
    <row r="89" spans="2:7" x14ac:dyDescent="0.2">
      <c r="B89" s="75" t="s">
        <v>122</v>
      </c>
      <c r="C89" s="75" t="s">
        <v>69</v>
      </c>
      <c r="D89" s="80">
        <v>0.10193203129622894</v>
      </c>
      <c r="E89" s="75" t="s">
        <v>248</v>
      </c>
      <c r="F89" s="75" t="s">
        <v>190</v>
      </c>
      <c r="G89" s="80">
        <v>0.10193203129622894</v>
      </c>
    </row>
    <row r="90" spans="2:7" x14ac:dyDescent="0.2">
      <c r="B90" s="75" t="s">
        <v>123</v>
      </c>
      <c r="C90" s="75" t="s">
        <v>70</v>
      </c>
      <c r="D90" s="80">
        <v>0.2438745511080431</v>
      </c>
      <c r="E90" s="75" t="s">
        <v>249</v>
      </c>
      <c r="F90" s="75" t="s">
        <v>190</v>
      </c>
      <c r="G90" s="80">
        <v>0.2438745511080431</v>
      </c>
    </row>
    <row r="91" spans="2:7" x14ac:dyDescent="0.2">
      <c r="B91" s="75" t="s">
        <v>124</v>
      </c>
      <c r="C91" s="75" t="s">
        <v>72</v>
      </c>
      <c r="D91" s="80">
        <v>0</v>
      </c>
      <c r="E91" s="75" t="s">
        <v>250</v>
      </c>
      <c r="F91" s="75" t="s">
        <v>188</v>
      </c>
      <c r="G91" s="80">
        <v>0</v>
      </c>
    </row>
    <row r="92" spans="2:7" x14ac:dyDescent="0.2">
      <c r="B92" s="75" t="s">
        <v>125</v>
      </c>
      <c r="C92" s="75" t="s">
        <v>74</v>
      </c>
      <c r="D92" s="80">
        <v>7.5524836297681433E-2</v>
      </c>
      <c r="E92" s="75" t="s">
        <v>251</v>
      </c>
      <c r="F92" s="75" t="s">
        <v>190</v>
      </c>
      <c r="G92" s="80">
        <v>7.5524836297681433E-2</v>
      </c>
    </row>
    <row r="93" spans="2:7" x14ac:dyDescent="0.2">
      <c r="B93" s="75" t="s">
        <v>126</v>
      </c>
      <c r="C93" s="75" t="s">
        <v>76</v>
      </c>
      <c r="D93" s="80">
        <v>0.13706531233682265</v>
      </c>
      <c r="E93" s="75" t="s">
        <v>252</v>
      </c>
      <c r="F93" s="75" t="s">
        <v>190</v>
      </c>
      <c r="G93" s="80">
        <v>0.13706531233682265</v>
      </c>
    </row>
    <row r="94" spans="2:7" x14ac:dyDescent="0.2">
      <c r="B94" s="75" t="s">
        <v>127</v>
      </c>
      <c r="C94" s="75" t="s">
        <v>78</v>
      </c>
      <c r="D94" s="80">
        <v>0</v>
      </c>
      <c r="E94" s="75" t="s">
        <v>253</v>
      </c>
      <c r="F94" s="75" t="s">
        <v>188</v>
      </c>
      <c r="G94" s="80">
        <v>0</v>
      </c>
    </row>
    <row r="95" spans="2:7" x14ac:dyDescent="0.2">
      <c r="B95" s="75" t="s">
        <v>128</v>
      </c>
      <c r="C95" s="75" t="s">
        <v>79</v>
      </c>
      <c r="D95" s="80">
        <v>1.9321618983683651E-2</v>
      </c>
      <c r="E95" s="75" t="s">
        <v>254</v>
      </c>
      <c r="F95" s="75" t="s">
        <v>190</v>
      </c>
      <c r="G95" s="80">
        <v>1.9321618983683651E-2</v>
      </c>
    </row>
    <row r="96" spans="2:7" x14ac:dyDescent="0.2">
      <c r="B96" s="75" t="s">
        <v>129</v>
      </c>
      <c r="C96" s="75" t="s">
        <v>80</v>
      </c>
      <c r="D96" s="80">
        <v>0</v>
      </c>
      <c r="E96" s="75" t="s">
        <v>255</v>
      </c>
      <c r="F96" s="75" t="s">
        <v>188</v>
      </c>
      <c r="G96" s="80">
        <v>0</v>
      </c>
    </row>
    <row r="97" spans="2:7" x14ac:dyDescent="0.2">
      <c r="B97" s="75" t="s">
        <v>130</v>
      </c>
      <c r="C97" s="75" t="s">
        <v>81</v>
      </c>
      <c r="D97" s="80">
        <v>0</v>
      </c>
      <c r="E97" s="75" t="s">
        <v>256</v>
      </c>
      <c r="F97" s="75" t="s">
        <v>188</v>
      </c>
      <c r="G97" s="80">
        <v>0</v>
      </c>
    </row>
    <row r="98" spans="2:7" x14ac:dyDescent="0.2">
      <c r="B98" s="75" t="s">
        <v>131</v>
      </c>
      <c r="C98" s="75" t="s">
        <v>82</v>
      </c>
      <c r="D98" s="80">
        <v>0</v>
      </c>
      <c r="E98" s="75" t="s">
        <v>257</v>
      </c>
      <c r="F98" s="75" t="s">
        <v>188</v>
      </c>
      <c r="G98" s="80">
        <v>0</v>
      </c>
    </row>
    <row r="99" spans="2:7" x14ac:dyDescent="0.2">
      <c r="B99" s="75" t="s">
        <v>132</v>
      </c>
      <c r="C99" s="75" t="s">
        <v>83</v>
      </c>
      <c r="D99" s="80">
        <v>0</v>
      </c>
      <c r="E99" s="75" t="s">
        <v>258</v>
      </c>
      <c r="F99" s="75" t="s">
        <v>188</v>
      </c>
      <c r="G99" s="80">
        <v>0</v>
      </c>
    </row>
    <row r="100" spans="2:7" x14ac:dyDescent="0.2">
      <c r="B100" s="75" t="s">
        <v>133</v>
      </c>
      <c r="C100" s="75" t="s">
        <v>84</v>
      </c>
      <c r="D100" s="80">
        <v>1.7239671694671405E-2</v>
      </c>
      <c r="E100" s="75" t="s">
        <v>259</v>
      </c>
      <c r="F100" s="75" t="s">
        <v>190</v>
      </c>
      <c r="G100" s="80">
        <v>1.7239671694671405E-2</v>
      </c>
    </row>
    <row r="101" spans="2:7" x14ac:dyDescent="0.2">
      <c r="B101" s="75" t="s">
        <v>134</v>
      </c>
      <c r="C101" s="75" t="s">
        <v>85</v>
      </c>
      <c r="D101" s="80">
        <v>4.2965942348804791E-2</v>
      </c>
      <c r="E101" s="75" t="s">
        <v>260</v>
      </c>
      <c r="F101" s="75" t="s">
        <v>190</v>
      </c>
      <c r="G101" s="80">
        <v>4.2965942348804791E-2</v>
      </c>
    </row>
    <row r="102" spans="2:7" x14ac:dyDescent="0.2">
      <c r="B102" s="75" t="s">
        <v>135</v>
      </c>
      <c r="C102" s="75" t="s">
        <v>86</v>
      </c>
      <c r="D102" s="80">
        <v>1.6616554567578098E-2</v>
      </c>
      <c r="E102" s="75" t="s">
        <v>261</v>
      </c>
      <c r="F102" s="75" t="s">
        <v>190</v>
      </c>
      <c r="G102" s="80">
        <v>1.6616554567578098E-2</v>
      </c>
    </row>
    <row r="103" spans="2:7" x14ac:dyDescent="0.2">
      <c r="B103" s="75" t="s">
        <v>136</v>
      </c>
      <c r="C103" s="75" t="s">
        <v>87</v>
      </c>
      <c r="D103" s="80">
        <v>1.5818765967538211E-2</v>
      </c>
      <c r="E103" s="75" t="s">
        <v>262</v>
      </c>
      <c r="F103" s="75" t="s">
        <v>190</v>
      </c>
      <c r="G103" s="80">
        <v>1.5818765967538211E-2</v>
      </c>
    </row>
    <row r="104" spans="2:7" x14ac:dyDescent="0.2">
      <c r="B104" s="75" t="s">
        <v>137</v>
      </c>
      <c r="C104" s="75" t="s">
        <v>88</v>
      </c>
      <c r="D104" s="80">
        <v>0</v>
      </c>
      <c r="E104" s="75" t="s">
        <v>263</v>
      </c>
      <c r="F104" s="75" t="s">
        <v>188</v>
      </c>
      <c r="G104" s="80">
        <v>0</v>
      </c>
    </row>
    <row r="105" spans="2:7" x14ac:dyDescent="0.2">
      <c r="B105" s="75" t="s">
        <v>138</v>
      </c>
      <c r="C105" s="75" t="s">
        <v>89</v>
      </c>
      <c r="D105" s="80">
        <v>0</v>
      </c>
      <c r="E105" s="75" t="s">
        <v>264</v>
      </c>
      <c r="F105" s="75" t="s">
        <v>188</v>
      </c>
      <c r="G105" s="80">
        <v>0</v>
      </c>
    </row>
    <row r="106" spans="2:7" ht="16" thickBot="1" x14ac:dyDescent="0.25">
      <c r="B106" s="76" t="s">
        <v>139</v>
      </c>
      <c r="C106" s="76" t="s">
        <v>90</v>
      </c>
      <c r="D106" s="81">
        <v>0</v>
      </c>
      <c r="E106" s="76" t="s">
        <v>265</v>
      </c>
      <c r="F106" s="76" t="s">
        <v>188</v>
      </c>
      <c r="G106" s="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4EC2-7935-451C-9D4A-4CFA823A6993}">
  <sheetPr>
    <tabColor rgb="FFFF0000"/>
  </sheetPr>
  <dimension ref="A1:AP1258"/>
  <sheetViews>
    <sheetView topLeftCell="I1" zoomScaleNormal="100" zoomScaleSheetLayoutView="102" workbookViewId="0">
      <selection activeCell="AB30" sqref="AB29:AB30"/>
    </sheetView>
  </sheetViews>
  <sheetFormatPr baseColWidth="10" defaultColWidth="8.83203125" defaultRowHeight="15" x14ac:dyDescent="0.2"/>
  <cols>
    <col min="1" max="1" width="11.5" customWidth="1"/>
    <col min="2" max="2" width="10.5" bestFit="1" customWidth="1"/>
    <col min="9" max="9" width="8.83203125" style="10"/>
    <col min="18" max="18" width="9" customWidth="1"/>
  </cols>
  <sheetData>
    <row r="1" spans="1:42" x14ac:dyDescent="0.2">
      <c r="A1" s="11" t="s">
        <v>282</v>
      </c>
      <c r="B1" s="11" t="s">
        <v>283</v>
      </c>
      <c r="C1" s="11" t="s">
        <v>27</v>
      </c>
      <c r="D1" s="11" t="s">
        <v>84</v>
      </c>
      <c r="E1" s="11" t="s">
        <v>54</v>
      </c>
      <c r="F1" s="11" t="s">
        <v>68</v>
      </c>
      <c r="G1" s="11" t="s">
        <v>48</v>
      </c>
      <c r="H1" s="11" t="s">
        <v>52</v>
      </c>
      <c r="I1" s="11" t="s">
        <v>85</v>
      </c>
      <c r="J1" s="12" t="s">
        <v>80</v>
      </c>
      <c r="K1" s="11" t="s">
        <v>58</v>
      </c>
      <c r="L1" s="11" t="s">
        <v>62</v>
      </c>
      <c r="M1" s="11" t="s">
        <v>86</v>
      </c>
      <c r="N1" s="11" t="s">
        <v>72</v>
      </c>
      <c r="O1" s="11" t="s">
        <v>50</v>
      </c>
      <c r="P1" s="11" t="s">
        <v>78</v>
      </c>
      <c r="Q1" s="11" t="s">
        <v>83</v>
      </c>
      <c r="R1" s="11" t="s">
        <v>66</v>
      </c>
      <c r="S1" s="11" t="s">
        <v>65</v>
      </c>
      <c r="T1" s="11" t="s">
        <v>63</v>
      </c>
      <c r="U1" s="11" t="s">
        <v>87</v>
      </c>
      <c r="V1" s="11" t="s">
        <v>88</v>
      </c>
      <c r="W1" s="11" t="s">
        <v>284</v>
      </c>
      <c r="X1" s="11" t="s">
        <v>60</v>
      </c>
      <c r="Y1" s="11" t="s">
        <v>40</v>
      </c>
      <c r="Z1" s="11" t="s">
        <v>18</v>
      </c>
      <c r="AA1" s="11" t="s">
        <v>39</v>
      </c>
      <c r="AB1" s="11" t="s">
        <v>32</v>
      </c>
      <c r="AC1" s="11" t="s">
        <v>70</v>
      </c>
      <c r="AD1" s="11" t="s">
        <v>46</v>
      </c>
      <c r="AE1" s="11" t="s">
        <v>90</v>
      </c>
      <c r="AF1" s="11" t="s">
        <v>56</v>
      </c>
      <c r="AG1" s="11" t="s">
        <v>79</v>
      </c>
      <c r="AH1" s="11" t="s">
        <v>82</v>
      </c>
      <c r="AI1" s="11" t="s">
        <v>44</v>
      </c>
      <c r="AJ1" s="11" t="s">
        <v>74</v>
      </c>
      <c r="AK1" s="11" t="s">
        <v>69</v>
      </c>
      <c r="AL1" s="11" t="s">
        <v>76</v>
      </c>
      <c r="AM1" s="11" t="s">
        <v>81</v>
      </c>
      <c r="AN1" s="11" t="s">
        <v>31</v>
      </c>
      <c r="AO1" s="11" t="s">
        <v>23</v>
      </c>
      <c r="AP1" s="11" t="s">
        <v>42</v>
      </c>
    </row>
    <row r="2" spans="1:42" x14ac:dyDescent="0.2">
      <c r="A2" s="9">
        <v>43942</v>
      </c>
      <c r="B2" s="9"/>
      <c r="C2" s="10">
        <v>45.781399999999998</v>
      </c>
      <c r="E2" s="10">
        <v>40.96</v>
      </c>
      <c r="F2" s="10">
        <v>45.38</v>
      </c>
      <c r="G2" s="10">
        <v>17.02</v>
      </c>
      <c r="I2" s="10">
        <v>24.765000000000001</v>
      </c>
      <c r="J2" s="10"/>
      <c r="K2" s="10">
        <v>89.05</v>
      </c>
      <c r="L2" s="10">
        <v>173.81</v>
      </c>
      <c r="M2" s="10">
        <v>6.7378</v>
      </c>
      <c r="O2" s="10">
        <v>2.11</v>
      </c>
      <c r="P2" s="10">
        <v>65.965299999999999</v>
      </c>
      <c r="Q2" s="10">
        <v>39.97</v>
      </c>
      <c r="T2" s="10">
        <v>45.5</v>
      </c>
      <c r="V2" s="10">
        <v>167.82</v>
      </c>
      <c r="W2" s="10">
        <v>67.092500000000001</v>
      </c>
      <c r="X2" s="10">
        <v>21.84</v>
      </c>
      <c r="Z2" s="10">
        <v>139.13999999999999</v>
      </c>
      <c r="AA2" s="10">
        <v>15.7338</v>
      </c>
      <c r="AC2" s="10">
        <v>262.8</v>
      </c>
      <c r="AF2" s="10">
        <v>245.35</v>
      </c>
      <c r="AG2" s="10">
        <v>134.06</v>
      </c>
      <c r="AH2" s="10">
        <v>89</v>
      </c>
      <c r="AI2">
        <v>32.22</v>
      </c>
      <c r="AJ2" s="10">
        <v>4.6900000000000004</v>
      </c>
      <c r="AK2" s="10">
        <v>72.28</v>
      </c>
      <c r="AL2" s="10">
        <v>12.17</v>
      </c>
      <c r="AM2" s="10">
        <v>44.63</v>
      </c>
      <c r="AN2" s="10">
        <v>4.7699999999999996</v>
      </c>
      <c r="AO2" s="10">
        <v>39.53</v>
      </c>
      <c r="AP2" s="10">
        <v>173.18</v>
      </c>
    </row>
    <row r="3" spans="1:42" x14ac:dyDescent="0.2">
      <c r="A3" s="9">
        <v>43943</v>
      </c>
      <c r="B3" s="3">
        <v>2736.56</v>
      </c>
      <c r="C3" s="10">
        <v>48.807400000000001</v>
      </c>
      <c r="E3" s="10">
        <v>42.13</v>
      </c>
      <c r="F3" s="10">
        <v>45.68</v>
      </c>
      <c r="G3" s="10">
        <v>17.64</v>
      </c>
      <c r="I3" s="10">
        <v>25.997</v>
      </c>
      <c r="J3" s="10"/>
      <c r="K3" s="10">
        <v>89.34</v>
      </c>
      <c r="L3" s="10">
        <v>175.98</v>
      </c>
      <c r="M3" s="10">
        <v>7.1536999999999997</v>
      </c>
      <c r="O3" s="10">
        <v>2.15</v>
      </c>
      <c r="P3" s="10">
        <v>67.061800000000005</v>
      </c>
      <c r="Q3" s="10">
        <v>39.770000000000003</v>
      </c>
      <c r="T3" s="10">
        <v>46.33</v>
      </c>
      <c r="V3" s="10">
        <v>173.52</v>
      </c>
      <c r="W3" s="10">
        <v>69.025000000000006</v>
      </c>
      <c r="X3" s="10">
        <v>22.17</v>
      </c>
      <c r="Z3" s="10">
        <v>139.74</v>
      </c>
      <c r="AA3" s="10">
        <v>17.645199999999999</v>
      </c>
      <c r="AC3" s="10">
        <v>269.37</v>
      </c>
      <c r="AF3" s="10">
        <v>256.91000000000003</v>
      </c>
      <c r="AG3" s="10">
        <v>136.21</v>
      </c>
      <c r="AH3" s="10">
        <v>87.87</v>
      </c>
      <c r="AI3">
        <v>32.799999999999997</v>
      </c>
      <c r="AJ3" s="10">
        <v>4.79</v>
      </c>
      <c r="AK3" s="10">
        <v>73.06</v>
      </c>
      <c r="AL3" s="10">
        <v>12.13</v>
      </c>
      <c r="AM3" s="10">
        <v>46.29</v>
      </c>
      <c r="AN3" s="10">
        <v>4.7699999999999996</v>
      </c>
      <c r="AO3" s="10">
        <v>39.479999999999997</v>
      </c>
      <c r="AP3" s="10">
        <v>167.32</v>
      </c>
    </row>
    <row r="4" spans="1:42" x14ac:dyDescent="0.2">
      <c r="A4" s="9">
        <v>43944</v>
      </c>
      <c r="B4" s="3">
        <v>2799.31</v>
      </c>
      <c r="C4" s="10">
        <v>47.042000000000002</v>
      </c>
      <c r="E4" s="10">
        <v>43.45</v>
      </c>
      <c r="F4" s="10">
        <v>45.07</v>
      </c>
      <c r="G4" s="10">
        <v>17.5</v>
      </c>
      <c r="I4" s="10">
        <v>25.893000000000001</v>
      </c>
      <c r="J4" s="10"/>
      <c r="K4" s="10">
        <v>89.39</v>
      </c>
      <c r="L4" s="10">
        <v>175.05</v>
      </c>
      <c r="M4" s="10">
        <v>7.1002999999999998</v>
      </c>
      <c r="O4" s="10">
        <v>2.12</v>
      </c>
      <c r="P4" s="10">
        <v>67.264200000000002</v>
      </c>
      <c r="Q4" s="10">
        <v>39.99</v>
      </c>
      <c r="T4" s="10">
        <v>48.43</v>
      </c>
      <c r="V4" s="10">
        <v>171.42</v>
      </c>
      <c r="W4" s="10">
        <v>68.757499999999993</v>
      </c>
      <c r="X4" s="10">
        <v>23.1</v>
      </c>
      <c r="Z4" s="10">
        <v>138.71</v>
      </c>
      <c r="AA4" s="10">
        <v>17.340399999999999</v>
      </c>
      <c r="AC4" s="10">
        <v>267.91000000000003</v>
      </c>
      <c r="AF4" s="10">
        <v>255.86</v>
      </c>
      <c r="AG4" s="10">
        <v>137.11000000000001</v>
      </c>
      <c r="AH4" s="10">
        <v>86.75</v>
      </c>
      <c r="AI4">
        <v>33.14</v>
      </c>
      <c r="AJ4" s="10">
        <v>4.87</v>
      </c>
      <c r="AK4" s="10">
        <v>71.78</v>
      </c>
      <c r="AL4" s="10">
        <v>12.88</v>
      </c>
      <c r="AM4" s="10">
        <v>46.04</v>
      </c>
      <c r="AN4" s="10">
        <v>4.8899999999999997</v>
      </c>
      <c r="AO4" s="10">
        <v>39.07</v>
      </c>
      <c r="AP4" s="10">
        <v>172.61</v>
      </c>
    </row>
    <row r="5" spans="1:42" x14ac:dyDescent="0.2">
      <c r="A5" s="9">
        <v>43945</v>
      </c>
      <c r="B5" s="3">
        <v>2797.8</v>
      </c>
      <c r="C5" s="10">
        <v>48.343400000000003</v>
      </c>
      <c r="E5" s="10">
        <v>43.73</v>
      </c>
      <c r="F5" s="10">
        <v>45.43</v>
      </c>
      <c r="G5" s="10">
        <v>18.04</v>
      </c>
      <c r="I5" s="10">
        <v>26.481000000000002</v>
      </c>
      <c r="J5" s="10"/>
      <c r="K5" s="10">
        <v>90.71</v>
      </c>
      <c r="L5" s="10">
        <v>177</v>
      </c>
      <c r="M5" s="10">
        <v>7.2397</v>
      </c>
      <c r="O5" s="10">
        <v>2.1</v>
      </c>
      <c r="P5" s="10">
        <v>67.475099999999998</v>
      </c>
      <c r="Q5" s="10">
        <v>39.99</v>
      </c>
      <c r="T5" s="10">
        <v>48.43</v>
      </c>
      <c r="V5" s="10">
        <v>174.55</v>
      </c>
      <c r="W5" s="10">
        <v>70.742500000000007</v>
      </c>
      <c r="X5" s="10">
        <v>23.61</v>
      </c>
      <c r="Z5" s="10">
        <v>137.84</v>
      </c>
      <c r="AA5" s="10">
        <v>17.6494</v>
      </c>
      <c r="AC5" s="10">
        <v>269.86</v>
      </c>
      <c r="AF5" s="10">
        <v>258.76</v>
      </c>
      <c r="AG5" s="10">
        <v>138.63</v>
      </c>
      <c r="AH5" s="10">
        <v>89.04</v>
      </c>
      <c r="AI5">
        <v>33</v>
      </c>
      <c r="AJ5" s="10">
        <v>5.0199999999999996</v>
      </c>
      <c r="AK5" s="10">
        <v>73.67</v>
      </c>
      <c r="AL5" s="10">
        <v>13.15</v>
      </c>
      <c r="AM5" s="10">
        <v>46.5</v>
      </c>
      <c r="AN5" s="10">
        <v>4.87</v>
      </c>
      <c r="AO5" s="10">
        <v>44.79</v>
      </c>
      <c r="AP5" s="10">
        <v>174.33</v>
      </c>
    </row>
    <row r="6" spans="1:42" x14ac:dyDescent="0.2">
      <c r="A6" s="9">
        <v>43948</v>
      </c>
      <c r="B6" s="3">
        <v>2836.74</v>
      </c>
      <c r="C6" s="10">
        <v>53.25</v>
      </c>
      <c r="E6" s="10">
        <v>43.94</v>
      </c>
      <c r="F6" s="10">
        <v>46.78</v>
      </c>
      <c r="G6" s="10">
        <v>18.95</v>
      </c>
      <c r="I6" s="10">
        <v>26.844999999999999</v>
      </c>
      <c r="J6" s="10"/>
      <c r="K6" s="10">
        <v>94.62</v>
      </c>
      <c r="L6" s="10">
        <v>183.54</v>
      </c>
      <c r="M6" s="10">
        <v>7.4269999999999996</v>
      </c>
      <c r="O6" s="10">
        <v>2.0299999999999998</v>
      </c>
      <c r="P6" s="10">
        <v>67.298000000000002</v>
      </c>
      <c r="Q6" s="10">
        <v>41.39</v>
      </c>
      <c r="T6" s="10">
        <v>51.39</v>
      </c>
      <c r="V6" s="10">
        <v>174.05</v>
      </c>
      <c r="W6" s="10">
        <v>70.792500000000004</v>
      </c>
      <c r="X6" s="10">
        <v>24.96</v>
      </c>
      <c r="Z6" s="10">
        <v>140.25</v>
      </c>
      <c r="AA6" s="10">
        <v>17.6614</v>
      </c>
      <c r="AC6" s="10">
        <v>268.51</v>
      </c>
      <c r="AF6" s="10">
        <v>265.12</v>
      </c>
      <c r="AG6" s="10">
        <v>139.69999999999999</v>
      </c>
      <c r="AH6" s="10">
        <v>91.84</v>
      </c>
      <c r="AI6">
        <v>32.86</v>
      </c>
      <c r="AJ6" s="10">
        <v>4.9000000000000004</v>
      </c>
      <c r="AK6" s="10">
        <v>74.92</v>
      </c>
      <c r="AL6" s="10">
        <v>13.19</v>
      </c>
      <c r="AM6" s="10">
        <v>46.89</v>
      </c>
      <c r="AN6" s="10">
        <v>5.17</v>
      </c>
      <c r="AO6" s="10">
        <v>44.08</v>
      </c>
      <c r="AP6" s="10">
        <v>179.59</v>
      </c>
    </row>
    <row r="7" spans="1:42" x14ac:dyDescent="0.2">
      <c r="A7" s="9">
        <v>43949</v>
      </c>
      <c r="B7" s="3">
        <v>2878.48</v>
      </c>
      <c r="C7" s="10">
        <v>51.274700000000003</v>
      </c>
      <c r="E7" s="10">
        <v>44.97</v>
      </c>
      <c r="F7" s="10">
        <v>46.74</v>
      </c>
      <c r="G7" s="10">
        <v>19.21</v>
      </c>
      <c r="I7" s="10">
        <v>26.472999999999999</v>
      </c>
      <c r="J7" s="10"/>
      <c r="K7" s="10">
        <v>95.29</v>
      </c>
      <c r="L7" s="10">
        <v>187.01</v>
      </c>
      <c r="M7" s="10">
        <v>7.2839999999999998</v>
      </c>
      <c r="O7" s="10">
        <v>2.2000000000000002</v>
      </c>
      <c r="P7" s="10">
        <v>70.427099999999996</v>
      </c>
      <c r="Q7" s="10">
        <v>41.9</v>
      </c>
      <c r="T7" s="10">
        <v>51.4</v>
      </c>
      <c r="V7" s="10">
        <v>169.81</v>
      </c>
      <c r="W7" s="10">
        <v>69.644999999999996</v>
      </c>
      <c r="X7" s="10">
        <v>25.42</v>
      </c>
      <c r="Z7" s="10">
        <v>139.78</v>
      </c>
      <c r="AA7" s="10">
        <v>17.3672</v>
      </c>
      <c r="AC7" s="10">
        <v>256.95999999999998</v>
      </c>
      <c r="AF7" s="10">
        <v>264.60000000000002</v>
      </c>
      <c r="AG7" s="10">
        <v>141.56</v>
      </c>
      <c r="AH7" s="10">
        <v>89.59</v>
      </c>
      <c r="AI7">
        <v>32.68</v>
      </c>
      <c r="AJ7" s="10">
        <v>4.91</v>
      </c>
      <c r="AK7" s="10">
        <v>77.25</v>
      </c>
      <c r="AL7" s="10">
        <v>13.79</v>
      </c>
      <c r="AM7" s="10">
        <v>46.96</v>
      </c>
      <c r="AN7" s="10">
        <v>5.38</v>
      </c>
      <c r="AO7" s="10">
        <v>44.37</v>
      </c>
      <c r="AP7" s="10">
        <v>182.12</v>
      </c>
    </row>
    <row r="8" spans="1:42" x14ac:dyDescent="0.2">
      <c r="A8" s="9">
        <v>43950</v>
      </c>
      <c r="B8" s="3">
        <v>2863.39</v>
      </c>
      <c r="C8" s="10">
        <v>53.367400000000004</v>
      </c>
      <c r="E8" s="10">
        <v>47.46</v>
      </c>
      <c r="F8" s="10">
        <v>47.12</v>
      </c>
      <c r="G8" s="10">
        <v>19.75</v>
      </c>
      <c r="I8" s="10">
        <v>27.602</v>
      </c>
      <c r="J8" s="10"/>
      <c r="K8" s="10">
        <v>97.86</v>
      </c>
      <c r="L8" s="10">
        <v>190.03</v>
      </c>
      <c r="M8" s="10">
        <v>7.4615</v>
      </c>
      <c r="O8" s="10">
        <v>2.86</v>
      </c>
      <c r="P8" s="10">
        <v>69.777699999999996</v>
      </c>
      <c r="Q8" s="10">
        <v>44.92</v>
      </c>
      <c r="T8" s="10">
        <v>54.12</v>
      </c>
      <c r="V8" s="10">
        <v>177.43</v>
      </c>
      <c r="W8" s="10">
        <v>71.932500000000005</v>
      </c>
      <c r="X8" s="10">
        <v>26.49</v>
      </c>
      <c r="Z8" s="10">
        <v>155.78</v>
      </c>
      <c r="AA8" s="10">
        <v>17.646799999999999</v>
      </c>
      <c r="AC8" s="10">
        <v>251.05</v>
      </c>
      <c r="AF8" s="10">
        <v>283.69</v>
      </c>
      <c r="AG8" s="10">
        <v>147.1</v>
      </c>
      <c r="AH8" s="10">
        <v>90.16</v>
      </c>
      <c r="AI8">
        <v>32.86</v>
      </c>
      <c r="AJ8" s="10">
        <v>4.8099999999999996</v>
      </c>
      <c r="AK8" s="10">
        <v>76.5</v>
      </c>
      <c r="AL8" s="10">
        <v>14.64</v>
      </c>
      <c r="AM8" s="10">
        <v>48.87</v>
      </c>
      <c r="AN8" s="10">
        <v>5.26</v>
      </c>
      <c r="AO8" s="10">
        <v>45.18</v>
      </c>
      <c r="AP8" s="10">
        <v>184.87</v>
      </c>
    </row>
    <row r="9" spans="1:42" x14ac:dyDescent="0.2">
      <c r="A9" s="9">
        <v>43951</v>
      </c>
      <c r="B9" s="3">
        <v>2939.51</v>
      </c>
      <c r="C9" s="10">
        <v>52.125399999999999</v>
      </c>
      <c r="E9" s="10">
        <v>46.47</v>
      </c>
      <c r="F9" s="10">
        <v>45.89</v>
      </c>
      <c r="G9" s="10">
        <v>19.54</v>
      </c>
      <c r="I9" s="10">
        <v>27.161999999999999</v>
      </c>
      <c r="J9" s="10"/>
      <c r="K9" s="10">
        <v>95.76</v>
      </c>
      <c r="L9" s="10">
        <v>183.42</v>
      </c>
      <c r="M9" s="10">
        <v>7.3070000000000004</v>
      </c>
      <c r="O9" s="10">
        <v>2.86</v>
      </c>
      <c r="P9" s="10">
        <v>69.794499999999999</v>
      </c>
      <c r="Q9" s="10">
        <v>42.93</v>
      </c>
      <c r="T9" s="10">
        <v>52.24</v>
      </c>
      <c r="V9" s="10">
        <v>179.21</v>
      </c>
      <c r="W9" s="10">
        <v>73.45</v>
      </c>
      <c r="X9" s="10">
        <v>25.21</v>
      </c>
      <c r="Z9" s="10">
        <v>151.57</v>
      </c>
      <c r="AA9" s="10">
        <v>17.571000000000002</v>
      </c>
      <c r="AC9" s="10">
        <v>251.2</v>
      </c>
      <c r="AF9" s="10">
        <v>274.97000000000003</v>
      </c>
      <c r="AG9" s="10">
        <v>145.06</v>
      </c>
      <c r="AH9" s="10">
        <v>89.23</v>
      </c>
      <c r="AI9">
        <v>32.22</v>
      </c>
      <c r="AJ9" s="10">
        <v>4.74</v>
      </c>
      <c r="AK9" s="10">
        <v>74.599999999999994</v>
      </c>
      <c r="AL9" s="10">
        <v>14.3</v>
      </c>
      <c r="AM9" s="10">
        <v>46.19</v>
      </c>
      <c r="AN9" s="10">
        <v>5.09</v>
      </c>
      <c r="AO9" s="10">
        <v>44.47</v>
      </c>
      <c r="AP9" s="10">
        <v>181.22</v>
      </c>
    </row>
    <row r="10" spans="1:42" x14ac:dyDescent="0.2">
      <c r="A10" s="9">
        <v>43952</v>
      </c>
      <c r="B10" s="3">
        <v>2912.43</v>
      </c>
      <c r="C10" s="10">
        <v>46.7547</v>
      </c>
      <c r="E10" s="10">
        <v>43.14</v>
      </c>
      <c r="F10" s="10">
        <v>45.6</v>
      </c>
      <c r="G10" s="10">
        <v>19.350000000000001</v>
      </c>
      <c r="I10" s="10">
        <v>25.97</v>
      </c>
      <c r="J10" s="10"/>
      <c r="K10" s="10">
        <v>93.25</v>
      </c>
      <c r="L10" s="10">
        <v>177.1</v>
      </c>
      <c r="M10" s="10">
        <v>7.0694999999999997</v>
      </c>
      <c r="O10" s="10">
        <v>2.82</v>
      </c>
      <c r="P10" s="10">
        <v>68.132999999999996</v>
      </c>
      <c r="Q10" s="10">
        <v>39.700000000000003</v>
      </c>
      <c r="T10" s="10">
        <v>50.42</v>
      </c>
      <c r="V10" s="10">
        <v>174.57</v>
      </c>
      <c r="W10" s="10">
        <v>72.267499999999998</v>
      </c>
      <c r="X10" s="10">
        <v>24.38</v>
      </c>
      <c r="Z10" s="10">
        <v>144.84</v>
      </c>
      <c r="AA10" s="10">
        <v>17.4984</v>
      </c>
      <c r="AC10" s="10">
        <v>254.9</v>
      </c>
      <c r="AF10" s="10">
        <v>268.74</v>
      </c>
      <c r="AG10" s="10">
        <v>138.19</v>
      </c>
      <c r="AH10" s="10">
        <v>86.85</v>
      </c>
      <c r="AI10">
        <v>32.44</v>
      </c>
      <c r="AJ10" s="10">
        <v>4.5999999999999996</v>
      </c>
      <c r="AK10" s="10">
        <v>73.28</v>
      </c>
      <c r="AL10" s="10">
        <v>11.88</v>
      </c>
      <c r="AM10" s="10">
        <v>45.04</v>
      </c>
      <c r="AN10" s="10">
        <v>4.92</v>
      </c>
      <c r="AO10" s="10">
        <v>43.92</v>
      </c>
      <c r="AP10" s="10">
        <v>191.1</v>
      </c>
    </row>
    <row r="11" spans="1:42" x14ac:dyDescent="0.2">
      <c r="A11" s="9">
        <v>43955</v>
      </c>
      <c r="B11" s="3">
        <v>2830.71</v>
      </c>
      <c r="C11" s="10">
        <v>50.746000000000002</v>
      </c>
      <c r="E11" s="10">
        <v>44.88</v>
      </c>
      <c r="F11" s="10">
        <v>45.14</v>
      </c>
      <c r="G11" s="10">
        <v>18.97</v>
      </c>
      <c r="I11" s="10">
        <v>26.225999999999999</v>
      </c>
      <c r="J11" s="10"/>
      <c r="K11" s="10">
        <v>92.14</v>
      </c>
      <c r="L11" s="10">
        <v>176.03</v>
      </c>
      <c r="M11" s="10">
        <v>7.2820999999999998</v>
      </c>
      <c r="O11" s="10">
        <v>2.84</v>
      </c>
      <c r="P11" s="10">
        <v>68.343800000000002</v>
      </c>
      <c r="Q11" s="10">
        <v>39.39</v>
      </c>
      <c r="T11" s="10">
        <v>49.45</v>
      </c>
      <c r="V11" s="10">
        <v>178.84</v>
      </c>
      <c r="W11" s="10">
        <v>73.290000000000006</v>
      </c>
      <c r="X11" s="10">
        <v>24.27</v>
      </c>
      <c r="Z11" s="10">
        <v>145.31</v>
      </c>
      <c r="AA11" s="10">
        <v>17.5</v>
      </c>
      <c r="AC11" s="10">
        <v>264.69</v>
      </c>
      <c r="AF11" s="10">
        <v>269.26</v>
      </c>
      <c r="AG11" s="10">
        <v>132.94</v>
      </c>
      <c r="AH11" s="10">
        <v>87.13</v>
      </c>
      <c r="AI11">
        <v>32.54</v>
      </c>
      <c r="AJ11" s="10">
        <v>4.96</v>
      </c>
      <c r="AK11" s="10">
        <v>73.31</v>
      </c>
      <c r="AL11" s="10">
        <v>11.61</v>
      </c>
      <c r="AM11" s="10">
        <v>44.98</v>
      </c>
      <c r="AN11" s="10">
        <v>4.8600000000000003</v>
      </c>
      <c r="AO11" s="10">
        <v>44</v>
      </c>
      <c r="AP11" s="10">
        <v>170.66</v>
      </c>
    </row>
    <row r="12" spans="1:42" x14ac:dyDescent="0.2">
      <c r="A12" s="9">
        <v>43956</v>
      </c>
      <c r="B12" s="3">
        <v>2842.74</v>
      </c>
      <c r="C12" s="10">
        <v>51.213999999999999</v>
      </c>
      <c r="E12" s="10">
        <v>44.83</v>
      </c>
      <c r="F12" s="10">
        <v>45.4</v>
      </c>
      <c r="G12" s="10">
        <v>18.72</v>
      </c>
      <c r="I12" s="10">
        <v>26.486999999999998</v>
      </c>
      <c r="J12" s="10"/>
      <c r="K12" s="10">
        <v>92</v>
      </c>
      <c r="L12" s="10">
        <v>178.3</v>
      </c>
      <c r="M12" s="10">
        <v>7.3434999999999997</v>
      </c>
      <c r="O12" s="10">
        <v>2.62</v>
      </c>
      <c r="P12" s="10">
        <v>68.774000000000001</v>
      </c>
      <c r="Q12" s="10">
        <v>39.590000000000003</v>
      </c>
      <c r="T12" s="10">
        <v>50.66</v>
      </c>
      <c r="V12" s="10">
        <v>180.76</v>
      </c>
      <c r="W12" s="10">
        <v>74.39</v>
      </c>
      <c r="X12" s="10">
        <v>24.6</v>
      </c>
      <c r="Z12" s="10">
        <v>145.02000000000001</v>
      </c>
      <c r="AA12" s="10">
        <v>17.404599999999999</v>
      </c>
      <c r="AC12" s="10">
        <v>272.33</v>
      </c>
      <c r="AF12" s="10">
        <v>273.98</v>
      </c>
      <c r="AG12" s="10">
        <v>135.15</v>
      </c>
      <c r="AH12" s="10">
        <v>87.74</v>
      </c>
      <c r="AI12">
        <v>32.619999999999997</v>
      </c>
      <c r="AJ12" s="10">
        <v>4.8499999999999996</v>
      </c>
      <c r="AK12" s="10">
        <v>72.2</v>
      </c>
      <c r="AL12" s="10">
        <v>12.35</v>
      </c>
      <c r="AM12" s="10">
        <v>44.25</v>
      </c>
      <c r="AN12" s="10">
        <v>4.97</v>
      </c>
      <c r="AO12" s="10">
        <v>44.31</v>
      </c>
      <c r="AP12" s="10">
        <v>175.26</v>
      </c>
    </row>
    <row r="13" spans="1:42" x14ac:dyDescent="0.2">
      <c r="A13" s="9">
        <v>43957</v>
      </c>
      <c r="B13" s="3">
        <v>2868.44</v>
      </c>
      <c r="C13" s="10">
        <v>52.171999999999997</v>
      </c>
      <c r="E13" s="10">
        <v>43.99</v>
      </c>
      <c r="F13" s="10">
        <v>44.75</v>
      </c>
      <c r="G13" s="10">
        <v>18.23</v>
      </c>
      <c r="I13" s="10">
        <v>26.417999999999999</v>
      </c>
      <c r="J13" s="10"/>
      <c r="K13" s="10">
        <v>90.27</v>
      </c>
      <c r="L13" s="10">
        <v>176.92</v>
      </c>
      <c r="M13" s="10">
        <v>7.4447999999999999</v>
      </c>
      <c r="O13" s="10">
        <v>2.5499999999999998</v>
      </c>
      <c r="P13" s="10">
        <v>66.083399999999997</v>
      </c>
      <c r="Q13" s="10">
        <v>38.15</v>
      </c>
      <c r="T13" s="10">
        <v>51.19</v>
      </c>
      <c r="V13" s="10">
        <v>182.54</v>
      </c>
      <c r="W13" s="10">
        <v>75.157499999999999</v>
      </c>
      <c r="X13" s="10">
        <v>26.03</v>
      </c>
      <c r="Z13" s="10">
        <v>148.47999999999999</v>
      </c>
      <c r="AA13" s="10">
        <v>17.340800000000002</v>
      </c>
      <c r="AC13" s="10">
        <v>270.06</v>
      </c>
      <c r="AF13" s="10">
        <v>272.44</v>
      </c>
      <c r="AG13" s="10">
        <v>132.13</v>
      </c>
      <c r="AH13" s="10">
        <v>86.94</v>
      </c>
      <c r="AI13">
        <v>32.28</v>
      </c>
      <c r="AJ13" s="10">
        <v>4.7300000000000004</v>
      </c>
      <c r="AK13" s="10">
        <v>71.5</v>
      </c>
      <c r="AL13" s="10">
        <v>12.28</v>
      </c>
      <c r="AM13" s="10">
        <v>44.51</v>
      </c>
      <c r="AN13" s="10">
        <v>4.87</v>
      </c>
      <c r="AO13" s="10">
        <v>43.51</v>
      </c>
      <c r="AP13" s="10">
        <v>171</v>
      </c>
    </row>
    <row r="14" spans="1:42" x14ac:dyDescent="0.2">
      <c r="A14" s="9">
        <v>43958</v>
      </c>
      <c r="B14" s="3">
        <v>2848.42</v>
      </c>
      <c r="C14" s="10">
        <v>52.002699999999997</v>
      </c>
      <c r="E14" s="10">
        <v>44.24</v>
      </c>
      <c r="F14" s="10">
        <v>44.6</v>
      </c>
      <c r="G14" s="10">
        <v>17.95</v>
      </c>
      <c r="I14" s="10">
        <v>26.774999999999999</v>
      </c>
      <c r="J14" s="10"/>
      <c r="K14" s="10">
        <v>91.21</v>
      </c>
      <c r="L14" s="10">
        <v>182.32</v>
      </c>
      <c r="M14" s="10">
        <v>7.6218000000000004</v>
      </c>
      <c r="O14" s="10">
        <v>2.98</v>
      </c>
      <c r="P14" s="10">
        <v>66.252099999999999</v>
      </c>
      <c r="Q14" s="10">
        <v>40.89</v>
      </c>
      <c r="T14" s="10">
        <v>52.79</v>
      </c>
      <c r="V14" s="10">
        <v>183.6</v>
      </c>
      <c r="W14" s="10">
        <v>75.935000000000002</v>
      </c>
      <c r="X14" s="10">
        <v>26.89</v>
      </c>
      <c r="Z14" s="10">
        <v>148.04</v>
      </c>
      <c r="AA14" s="10">
        <v>17.950199999999999</v>
      </c>
      <c r="AC14" s="10">
        <v>270.01</v>
      </c>
      <c r="AF14" s="10">
        <v>278.47000000000003</v>
      </c>
      <c r="AG14" s="10">
        <v>136</v>
      </c>
      <c r="AH14" s="10">
        <v>88.07</v>
      </c>
      <c r="AI14">
        <v>32.840000000000003</v>
      </c>
      <c r="AJ14" s="10">
        <v>4.84</v>
      </c>
      <c r="AK14" s="10">
        <v>70.14</v>
      </c>
      <c r="AL14" s="10">
        <v>12.33</v>
      </c>
      <c r="AM14" s="10">
        <v>45.8</v>
      </c>
      <c r="AN14" s="10">
        <v>4.87</v>
      </c>
      <c r="AO14" s="10">
        <v>43.81</v>
      </c>
      <c r="AP14" s="10">
        <v>178.41</v>
      </c>
    </row>
    <row r="15" spans="1:42" x14ac:dyDescent="0.2">
      <c r="A15" s="9">
        <v>43959</v>
      </c>
      <c r="B15" s="3">
        <v>2881.19</v>
      </c>
      <c r="C15" s="10">
        <v>54.628</v>
      </c>
      <c r="E15" s="10">
        <v>46.18</v>
      </c>
      <c r="F15" s="10">
        <v>46.11</v>
      </c>
      <c r="G15" s="10">
        <v>18.899999999999999</v>
      </c>
      <c r="I15" s="10">
        <v>27.503</v>
      </c>
      <c r="J15" s="10"/>
      <c r="K15" s="10">
        <v>92.7</v>
      </c>
      <c r="L15" s="10">
        <v>185.39</v>
      </c>
      <c r="M15" s="10">
        <v>7.8125</v>
      </c>
      <c r="O15" s="10">
        <v>3.39</v>
      </c>
      <c r="P15" s="10">
        <v>67.449799999999996</v>
      </c>
      <c r="Q15" s="10">
        <v>41.6</v>
      </c>
      <c r="T15" s="10">
        <v>52.87</v>
      </c>
      <c r="V15" s="10">
        <v>184.68</v>
      </c>
      <c r="W15" s="10">
        <v>77.532499999999999</v>
      </c>
      <c r="X15" s="10">
        <v>26.66</v>
      </c>
      <c r="Z15" s="10">
        <v>152.15</v>
      </c>
      <c r="AA15" s="10">
        <v>18.5166</v>
      </c>
      <c r="AC15" s="10">
        <v>271.63</v>
      </c>
      <c r="AF15" s="10">
        <v>282.44</v>
      </c>
      <c r="AG15" s="10">
        <v>137</v>
      </c>
      <c r="AH15" s="10">
        <v>89.97</v>
      </c>
      <c r="AI15">
        <v>32.619999999999997</v>
      </c>
      <c r="AJ15" s="10">
        <v>4.8600000000000003</v>
      </c>
      <c r="AK15" s="10">
        <v>72</v>
      </c>
      <c r="AL15" s="10">
        <v>13.36</v>
      </c>
      <c r="AM15" s="10">
        <v>46.95</v>
      </c>
      <c r="AN15" s="10">
        <v>5.24</v>
      </c>
      <c r="AO15" s="10">
        <v>46.06</v>
      </c>
      <c r="AP15" s="10">
        <v>196.01</v>
      </c>
    </row>
    <row r="16" spans="1:42" x14ac:dyDescent="0.2">
      <c r="A16" s="9">
        <v>43962</v>
      </c>
      <c r="B16" s="3">
        <v>2929.8</v>
      </c>
      <c r="C16" s="10">
        <v>54.085999999999999</v>
      </c>
      <c r="E16" s="10">
        <v>45.74</v>
      </c>
      <c r="F16" s="10">
        <v>45.54</v>
      </c>
      <c r="G16" s="10">
        <v>18.32</v>
      </c>
      <c r="I16" s="10">
        <v>27.54</v>
      </c>
      <c r="J16" s="10"/>
      <c r="K16" s="10">
        <v>89.97</v>
      </c>
      <c r="L16" s="10">
        <v>183.16</v>
      </c>
      <c r="M16" s="10">
        <v>8.0655000000000001</v>
      </c>
      <c r="O16" s="10">
        <v>3.43</v>
      </c>
      <c r="P16" s="10">
        <v>66.269000000000005</v>
      </c>
      <c r="Q16" s="10">
        <v>40.82</v>
      </c>
      <c r="T16" s="10">
        <v>53.16</v>
      </c>
      <c r="V16" s="10">
        <v>186.74</v>
      </c>
      <c r="W16" s="10">
        <v>78.752499999999998</v>
      </c>
      <c r="X16" s="10">
        <v>26.4</v>
      </c>
      <c r="Z16" s="10">
        <v>156.02000000000001</v>
      </c>
      <c r="AA16" s="10">
        <v>18.678599999999999</v>
      </c>
      <c r="AC16" s="10">
        <v>285.27999999999997</v>
      </c>
      <c r="AF16" s="10">
        <v>281.23</v>
      </c>
      <c r="AG16" s="10">
        <v>134.88999999999999</v>
      </c>
      <c r="AH16" s="10">
        <v>88.88</v>
      </c>
      <c r="AI16">
        <v>32.42</v>
      </c>
      <c r="AJ16" s="10">
        <v>5.05</v>
      </c>
      <c r="AK16" s="10">
        <v>71.28</v>
      </c>
      <c r="AL16" s="10">
        <v>12.21</v>
      </c>
      <c r="AM16" s="10">
        <v>45.47</v>
      </c>
      <c r="AN16" s="10">
        <v>5.12</v>
      </c>
      <c r="AO16" s="10">
        <v>44.43</v>
      </c>
      <c r="AP16" s="10">
        <v>192.17</v>
      </c>
    </row>
    <row r="17" spans="1:42" x14ac:dyDescent="0.2">
      <c r="A17" s="9">
        <v>43963</v>
      </c>
      <c r="B17" s="3">
        <v>2930.32</v>
      </c>
      <c r="C17" s="10">
        <v>53.960700000000003</v>
      </c>
      <c r="E17" s="10">
        <v>44.12</v>
      </c>
      <c r="F17" s="10">
        <v>44.82</v>
      </c>
      <c r="G17" s="10">
        <v>18.100000000000001</v>
      </c>
      <c r="I17" s="10">
        <v>26.844999999999999</v>
      </c>
      <c r="J17" s="10"/>
      <c r="K17" s="10">
        <v>87.03</v>
      </c>
      <c r="L17" s="10">
        <v>177.21</v>
      </c>
      <c r="M17" s="10">
        <v>7.8025000000000002</v>
      </c>
      <c r="O17" s="10">
        <v>3.26</v>
      </c>
      <c r="P17" s="10">
        <v>62.9711</v>
      </c>
      <c r="Q17" s="10">
        <v>37.200000000000003</v>
      </c>
      <c r="T17" s="10">
        <v>52.47</v>
      </c>
      <c r="V17" s="10">
        <v>182.51</v>
      </c>
      <c r="W17" s="10">
        <v>77.852500000000006</v>
      </c>
      <c r="X17" s="10">
        <v>25.71</v>
      </c>
      <c r="Z17" s="10">
        <v>153.94</v>
      </c>
      <c r="AA17" s="10">
        <v>18.597000000000001</v>
      </c>
      <c r="AC17" s="10">
        <v>276.47000000000003</v>
      </c>
      <c r="AF17" s="10">
        <v>272.11</v>
      </c>
      <c r="AG17" s="10">
        <v>130.05000000000001</v>
      </c>
      <c r="AH17" s="10">
        <v>84.22</v>
      </c>
      <c r="AI17">
        <v>32.56</v>
      </c>
      <c r="AJ17" s="10">
        <v>4.585</v>
      </c>
      <c r="AK17" s="10">
        <v>69.87</v>
      </c>
      <c r="AL17" s="10">
        <v>13.09</v>
      </c>
      <c r="AM17" s="10">
        <v>44.99</v>
      </c>
      <c r="AN17" s="10">
        <v>4.9800000000000004</v>
      </c>
      <c r="AO17" s="10">
        <v>43.04</v>
      </c>
      <c r="AP17" s="10">
        <v>190.26</v>
      </c>
    </row>
    <row r="18" spans="1:42" x14ac:dyDescent="0.2">
      <c r="A18" s="9">
        <v>43964</v>
      </c>
      <c r="B18" s="3">
        <v>2870.12</v>
      </c>
      <c r="C18" s="10">
        <v>52.730699999999999</v>
      </c>
      <c r="E18" s="10">
        <v>41.93</v>
      </c>
      <c r="F18" s="10">
        <v>43.94</v>
      </c>
      <c r="G18" s="10">
        <v>17.82</v>
      </c>
      <c r="I18" s="10">
        <v>26.315000000000001</v>
      </c>
      <c r="J18" s="10"/>
      <c r="K18" s="10">
        <v>84.03</v>
      </c>
      <c r="L18" s="10">
        <v>171.8</v>
      </c>
      <c r="M18" s="10">
        <v>7.78</v>
      </c>
      <c r="O18" s="10">
        <v>3.03</v>
      </c>
      <c r="P18" s="10">
        <v>60.7866</v>
      </c>
      <c r="Q18" s="10">
        <v>34.840000000000003</v>
      </c>
      <c r="T18" s="10">
        <v>50.12</v>
      </c>
      <c r="V18" s="10">
        <v>179.75</v>
      </c>
      <c r="W18" s="10">
        <v>76.912499999999994</v>
      </c>
      <c r="X18" s="10">
        <v>24.37</v>
      </c>
      <c r="Z18" s="10">
        <v>148.97999999999999</v>
      </c>
      <c r="AA18" s="10">
        <v>18.0518</v>
      </c>
      <c r="AC18" s="10">
        <v>277.02999999999997</v>
      </c>
      <c r="AF18" s="10">
        <v>269.16000000000003</v>
      </c>
      <c r="AG18" s="10">
        <v>125.82</v>
      </c>
      <c r="AH18" s="10">
        <v>82.84</v>
      </c>
      <c r="AI18">
        <v>32.799999999999997</v>
      </c>
      <c r="AJ18" s="10">
        <v>4.3849999999999998</v>
      </c>
      <c r="AK18" s="10">
        <v>68.790000000000006</v>
      </c>
      <c r="AL18" s="10">
        <v>12.14</v>
      </c>
      <c r="AM18" s="10">
        <v>45.72</v>
      </c>
      <c r="AN18" s="10">
        <v>4.72</v>
      </c>
      <c r="AO18" s="10">
        <v>41.47</v>
      </c>
      <c r="AP18" s="10">
        <v>192.72</v>
      </c>
    </row>
    <row r="19" spans="1:42" x14ac:dyDescent="0.2">
      <c r="A19" s="9">
        <v>43965</v>
      </c>
      <c r="B19" s="3">
        <v>2820</v>
      </c>
      <c r="C19" s="10">
        <v>53.555399999999999</v>
      </c>
      <c r="E19" s="10">
        <v>42.3</v>
      </c>
      <c r="F19" s="10">
        <v>43.7</v>
      </c>
      <c r="G19" s="10">
        <v>18.71</v>
      </c>
      <c r="I19" s="10">
        <v>26.66</v>
      </c>
      <c r="J19" s="10"/>
      <c r="K19" s="10">
        <v>87.52</v>
      </c>
      <c r="L19" s="10">
        <v>174.45</v>
      </c>
      <c r="M19" s="10">
        <v>8.0305</v>
      </c>
      <c r="O19" s="10">
        <v>3.25</v>
      </c>
      <c r="P19" s="10">
        <v>60.3902</v>
      </c>
      <c r="Q19" s="10">
        <v>35.85</v>
      </c>
      <c r="T19" s="10">
        <v>50.6</v>
      </c>
      <c r="V19" s="10">
        <v>180.53</v>
      </c>
      <c r="W19" s="10">
        <v>77.385000000000005</v>
      </c>
      <c r="X19" s="10">
        <v>24.85</v>
      </c>
      <c r="Z19" s="10">
        <v>152.07</v>
      </c>
      <c r="AA19" s="10">
        <v>18.643599999999999</v>
      </c>
      <c r="AC19" s="10">
        <v>277</v>
      </c>
      <c r="AF19" s="10">
        <v>277.31</v>
      </c>
      <c r="AG19" s="10">
        <v>126.8</v>
      </c>
      <c r="AH19" s="10">
        <v>84.08</v>
      </c>
      <c r="AI19">
        <v>33.14</v>
      </c>
      <c r="AJ19" s="10">
        <v>4.26</v>
      </c>
      <c r="AK19" s="10">
        <v>67.959999999999994</v>
      </c>
      <c r="AL19" s="10">
        <v>12.11</v>
      </c>
      <c r="AM19" s="10">
        <v>46.56</v>
      </c>
      <c r="AN19" s="10">
        <v>4.8899999999999997</v>
      </c>
      <c r="AO19" s="10">
        <v>42.04</v>
      </c>
      <c r="AP19" s="10">
        <v>201.36</v>
      </c>
    </row>
    <row r="20" spans="1:42" x14ac:dyDescent="0.2">
      <c r="A20" s="9">
        <v>43966</v>
      </c>
      <c r="B20" s="3">
        <v>2852.5</v>
      </c>
      <c r="C20" s="10">
        <v>53.277999999999999</v>
      </c>
      <c r="E20" s="10">
        <v>42</v>
      </c>
      <c r="F20" s="10">
        <v>43.26</v>
      </c>
      <c r="G20" s="10">
        <v>18.57</v>
      </c>
      <c r="I20" s="10">
        <v>26.041</v>
      </c>
      <c r="J20" s="10"/>
      <c r="K20" s="10">
        <v>85.9</v>
      </c>
      <c r="L20" s="10">
        <v>171.87</v>
      </c>
      <c r="M20" s="10">
        <v>8.4908000000000001</v>
      </c>
      <c r="O20" s="10">
        <v>3.3</v>
      </c>
      <c r="P20" s="10">
        <v>60.820399999999999</v>
      </c>
      <c r="Q20" s="10">
        <v>35.99</v>
      </c>
      <c r="T20" s="10">
        <v>51.07</v>
      </c>
      <c r="V20" s="10">
        <v>183.16</v>
      </c>
      <c r="W20" s="10">
        <v>76.927499999999995</v>
      </c>
      <c r="X20" s="10">
        <v>24.73</v>
      </c>
      <c r="Z20" s="10">
        <v>158.83000000000001</v>
      </c>
      <c r="AA20" s="10">
        <v>19.434999999999999</v>
      </c>
      <c r="AC20" s="10">
        <v>288.69</v>
      </c>
      <c r="AF20" s="10">
        <v>278.94</v>
      </c>
      <c r="AG20" s="10">
        <v>126.01</v>
      </c>
      <c r="AH20" s="10">
        <v>83.28</v>
      </c>
      <c r="AI20">
        <v>33.340000000000003</v>
      </c>
      <c r="AJ20" s="10">
        <v>4.55</v>
      </c>
      <c r="AK20" s="10">
        <v>67.78</v>
      </c>
      <c r="AL20" s="10">
        <v>12.5</v>
      </c>
      <c r="AM20" s="10">
        <v>47.59</v>
      </c>
      <c r="AN20" s="10">
        <v>4.9000000000000004</v>
      </c>
      <c r="AO20" s="10">
        <v>41.64</v>
      </c>
      <c r="AP20" s="10">
        <v>201.13</v>
      </c>
    </row>
    <row r="21" spans="1:42" x14ac:dyDescent="0.2">
      <c r="A21" s="9">
        <v>43969</v>
      </c>
      <c r="B21" s="3">
        <v>2863.7</v>
      </c>
      <c r="C21" s="10">
        <v>54.241999999999997</v>
      </c>
      <c r="E21" s="10">
        <v>45.34</v>
      </c>
      <c r="F21" s="10">
        <v>44.97</v>
      </c>
      <c r="G21" s="10">
        <v>19.920000000000002</v>
      </c>
      <c r="I21" s="10">
        <v>27.353000000000002</v>
      </c>
      <c r="J21" s="10"/>
      <c r="K21" s="10">
        <v>90.45</v>
      </c>
      <c r="L21" s="10">
        <v>181.88</v>
      </c>
      <c r="M21" s="10">
        <v>8.7501999999999995</v>
      </c>
      <c r="O21" s="10">
        <v>3.41</v>
      </c>
      <c r="P21" s="10">
        <v>65.256799999999998</v>
      </c>
      <c r="Q21" s="10">
        <v>39.090000000000003</v>
      </c>
      <c r="T21" s="10">
        <v>53.57</v>
      </c>
      <c r="V21" s="10">
        <v>184.91</v>
      </c>
      <c r="W21" s="10">
        <v>78.739999999999995</v>
      </c>
      <c r="X21" s="10">
        <v>25.85</v>
      </c>
      <c r="Z21" s="10">
        <v>161.43</v>
      </c>
      <c r="AA21" s="10">
        <v>19.971599999999999</v>
      </c>
      <c r="AC21" s="10">
        <v>284.13</v>
      </c>
      <c r="AF21" s="10">
        <v>289.89999999999998</v>
      </c>
      <c r="AG21" s="10">
        <v>137.9</v>
      </c>
      <c r="AH21" s="10">
        <v>86.83</v>
      </c>
      <c r="AI21">
        <v>33.1</v>
      </c>
      <c r="AJ21" s="10">
        <v>4.55</v>
      </c>
      <c r="AK21" s="10">
        <v>68.25</v>
      </c>
      <c r="AL21" s="10">
        <v>14.33</v>
      </c>
      <c r="AM21" s="10">
        <v>51.42</v>
      </c>
      <c r="AN21" s="10">
        <v>5.31</v>
      </c>
      <c r="AO21" s="10">
        <v>43.56</v>
      </c>
      <c r="AP21" s="10">
        <v>205.71</v>
      </c>
    </row>
    <row r="22" spans="1:42" x14ac:dyDescent="0.2">
      <c r="A22" s="9">
        <v>43970</v>
      </c>
      <c r="B22" s="3">
        <v>2953.91</v>
      </c>
      <c r="C22" s="10">
        <v>53.867400000000004</v>
      </c>
      <c r="E22" s="10">
        <v>43.94</v>
      </c>
      <c r="F22" s="10">
        <v>44.54</v>
      </c>
      <c r="G22" s="10">
        <v>19.53</v>
      </c>
      <c r="I22" s="10">
        <v>27.195</v>
      </c>
      <c r="J22" s="10"/>
      <c r="K22" s="10">
        <v>88.67</v>
      </c>
      <c r="L22" s="10">
        <v>177.83</v>
      </c>
      <c r="M22" s="10">
        <v>8.8055000000000003</v>
      </c>
      <c r="O22" s="10">
        <v>3.39</v>
      </c>
      <c r="P22" s="10">
        <v>62.650599999999997</v>
      </c>
      <c r="Q22" s="10">
        <v>37.97</v>
      </c>
      <c r="T22" s="10">
        <v>52.86</v>
      </c>
      <c r="V22" s="10">
        <v>183.63</v>
      </c>
      <c r="W22" s="10">
        <v>78.284999999999997</v>
      </c>
      <c r="X22" s="10">
        <v>25.87</v>
      </c>
      <c r="Z22" s="10">
        <v>175.03</v>
      </c>
      <c r="AA22" s="10">
        <v>20.1816</v>
      </c>
      <c r="AC22" s="10">
        <v>282.27999999999997</v>
      </c>
      <c r="AF22" s="10">
        <v>290.73</v>
      </c>
      <c r="AG22" s="10">
        <v>136.15</v>
      </c>
      <c r="AH22" s="10">
        <v>84.68</v>
      </c>
      <c r="AI22">
        <v>33.36</v>
      </c>
      <c r="AJ22" s="10">
        <v>4.3</v>
      </c>
      <c r="AK22" s="10">
        <v>68.510000000000005</v>
      </c>
      <c r="AL22" s="10">
        <v>13.9</v>
      </c>
      <c r="AM22" s="10">
        <v>51.82</v>
      </c>
      <c r="AN22" s="10">
        <v>5.3</v>
      </c>
      <c r="AO22" s="10">
        <v>43.48</v>
      </c>
      <c r="AP22" s="10">
        <v>203.26</v>
      </c>
    </row>
    <row r="23" spans="1:42" x14ac:dyDescent="0.2">
      <c r="A23" s="9">
        <v>43971</v>
      </c>
      <c r="B23" s="3">
        <v>2922.94</v>
      </c>
      <c r="C23" s="10">
        <v>54.370699999999999</v>
      </c>
      <c r="E23" s="10">
        <v>45.37</v>
      </c>
      <c r="F23" s="10">
        <v>45.89</v>
      </c>
      <c r="G23" s="10">
        <v>19.989999999999998</v>
      </c>
      <c r="I23" s="10">
        <v>27.867999999999999</v>
      </c>
      <c r="J23" s="10"/>
      <c r="K23" s="10">
        <v>91.33</v>
      </c>
      <c r="L23" s="10">
        <v>181.44</v>
      </c>
      <c r="M23" s="10">
        <v>8.9700000000000006</v>
      </c>
      <c r="O23" s="10">
        <v>3.38</v>
      </c>
      <c r="P23" s="10">
        <v>64.447100000000006</v>
      </c>
      <c r="Q23" s="10">
        <v>39.6</v>
      </c>
      <c r="T23" s="10">
        <v>54.26</v>
      </c>
      <c r="V23" s="10">
        <v>185.66</v>
      </c>
      <c r="W23" s="10">
        <v>79.807500000000005</v>
      </c>
      <c r="X23" s="10">
        <v>26.69</v>
      </c>
      <c r="Z23" s="10">
        <v>189.8</v>
      </c>
      <c r="AA23" s="10">
        <v>20.5992</v>
      </c>
      <c r="AC23" s="10">
        <v>284.62</v>
      </c>
      <c r="AF23" s="10">
        <v>298.8</v>
      </c>
      <c r="AG23" s="10">
        <v>142.31</v>
      </c>
      <c r="AH23" s="10">
        <v>87.12</v>
      </c>
      <c r="AI23">
        <v>33.46</v>
      </c>
      <c r="AJ23" s="10">
        <v>4.47</v>
      </c>
      <c r="AK23" s="10">
        <v>70.47</v>
      </c>
      <c r="AL23" s="10">
        <v>14</v>
      </c>
      <c r="AM23" s="10">
        <v>52.39</v>
      </c>
      <c r="AN23" s="10">
        <v>5.49</v>
      </c>
      <c r="AO23" s="10">
        <v>45.75</v>
      </c>
      <c r="AP23" s="10">
        <v>196.21</v>
      </c>
    </row>
    <row r="24" spans="1:42" x14ac:dyDescent="0.2">
      <c r="A24" s="9">
        <v>43972</v>
      </c>
      <c r="B24" s="3">
        <v>2971.61</v>
      </c>
      <c r="C24" s="10">
        <v>55.173400000000001</v>
      </c>
      <c r="E24" s="10">
        <v>44.56</v>
      </c>
      <c r="F24" s="10">
        <v>45.17</v>
      </c>
      <c r="G24" s="10">
        <v>19.600000000000001</v>
      </c>
      <c r="I24" s="10">
        <v>27.48</v>
      </c>
      <c r="J24" s="10"/>
      <c r="K24" s="10">
        <v>90.17</v>
      </c>
      <c r="L24" s="10">
        <v>180.1</v>
      </c>
      <c r="M24" s="10">
        <v>8.7751999999999999</v>
      </c>
      <c r="O24" s="10">
        <v>3.35</v>
      </c>
      <c r="P24" s="10">
        <v>64.919499999999999</v>
      </c>
      <c r="Q24" s="10">
        <v>40.75</v>
      </c>
      <c r="T24" s="10">
        <v>53.61</v>
      </c>
      <c r="V24" s="10">
        <v>183.43</v>
      </c>
      <c r="W24" s="10">
        <v>79.212500000000006</v>
      </c>
      <c r="X24" s="10">
        <v>26.55</v>
      </c>
      <c r="Z24" s="10">
        <v>192.74</v>
      </c>
      <c r="AA24" s="10">
        <v>20.534199999999998</v>
      </c>
      <c r="AC24" s="10">
        <v>284.63</v>
      </c>
      <c r="AF24" s="10">
        <v>294.26</v>
      </c>
      <c r="AG24" s="10">
        <v>142.81</v>
      </c>
      <c r="AH24" s="10">
        <v>86.4</v>
      </c>
      <c r="AI24">
        <v>32.96</v>
      </c>
      <c r="AJ24" s="10">
        <v>4.4000000000000004</v>
      </c>
      <c r="AK24" s="10">
        <v>70.5</v>
      </c>
      <c r="AL24" s="10">
        <v>13.955</v>
      </c>
      <c r="AM24" s="10">
        <v>51.82</v>
      </c>
      <c r="AN24" s="10">
        <v>5.63</v>
      </c>
      <c r="AO24" s="10">
        <v>44.77</v>
      </c>
      <c r="AP24" s="10">
        <v>194.95</v>
      </c>
    </row>
    <row r="25" spans="1:42" x14ac:dyDescent="0.2">
      <c r="A25" s="9">
        <v>43973</v>
      </c>
      <c r="B25" s="3">
        <v>2948.51</v>
      </c>
      <c r="C25" s="10">
        <v>54.4587</v>
      </c>
      <c r="E25" s="10">
        <v>44.6</v>
      </c>
      <c r="F25" s="10">
        <v>45.03</v>
      </c>
      <c r="G25" s="10">
        <v>19.809999999999999</v>
      </c>
      <c r="I25" s="10">
        <v>27.664999999999999</v>
      </c>
      <c r="J25" s="10"/>
      <c r="K25" s="10">
        <v>89.47</v>
      </c>
      <c r="L25" s="10">
        <v>179.93</v>
      </c>
      <c r="M25" s="10">
        <v>9.0263000000000009</v>
      </c>
      <c r="O25" s="10">
        <v>3.28</v>
      </c>
      <c r="P25" s="10">
        <v>65.0291</v>
      </c>
      <c r="Q25" s="10">
        <v>40.299999999999997</v>
      </c>
      <c r="T25" s="10">
        <v>53.95</v>
      </c>
      <c r="V25" s="10">
        <v>183.51</v>
      </c>
      <c r="W25" s="10">
        <v>79.722499999999997</v>
      </c>
      <c r="X25" s="10">
        <v>26.84</v>
      </c>
      <c r="Z25" s="10">
        <v>190.17</v>
      </c>
      <c r="AA25" s="10">
        <v>21.114000000000001</v>
      </c>
      <c r="AC25" s="10">
        <v>284.95999999999998</v>
      </c>
      <c r="AF25" s="10">
        <v>294.91000000000003</v>
      </c>
      <c r="AG25" s="10">
        <v>140.71</v>
      </c>
      <c r="AH25" s="10">
        <v>87.55</v>
      </c>
      <c r="AI25">
        <v>33.159999999999997</v>
      </c>
      <c r="AJ25" s="10">
        <v>4.42</v>
      </c>
      <c r="AK25" s="10">
        <v>70.45</v>
      </c>
      <c r="AL25" s="10">
        <v>13.52</v>
      </c>
      <c r="AM25" s="10">
        <v>52.12</v>
      </c>
      <c r="AN25" s="10">
        <v>5.65</v>
      </c>
      <c r="AO25" s="10">
        <v>44.51</v>
      </c>
      <c r="AP25" s="10">
        <v>195.54</v>
      </c>
    </row>
    <row r="26" spans="1:42" x14ac:dyDescent="0.2">
      <c r="A26" s="9">
        <v>43977</v>
      </c>
      <c r="B26" s="3">
        <v>2955.45</v>
      </c>
      <c r="C26" s="10">
        <v>54.5914</v>
      </c>
      <c r="E26" s="10">
        <v>45.91</v>
      </c>
      <c r="F26" s="10">
        <v>46.09</v>
      </c>
      <c r="G26" s="10">
        <v>19.72</v>
      </c>
      <c r="I26" s="10">
        <v>28.202000000000002</v>
      </c>
      <c r="J26" s="10"/>
      <c r="K26" s="10">
        <v>95.82</v>
      </c>
      <c r="L26" s="10">
        <v>196.06</v>
      </c>
      <c r="M26" s="10">
        <v>8.7178000000000004</v>
      </c>
      <c r="O26" s="10">
        <v>3.18</v>
      </c>
      <c r="P26" s="10">
        <v>67.989599999999996</v>
      </c>
      <c r="Q26" s="10">
        <v>43.94</v>
      </c>
      <c r="T26" s="10">
        <v>56.21</v>
      </c>
      <c r="V26" s="10">
        <v>181.57</v>
      </c>
      <c r="W26" s="10">
        <v>79.182500000000005</v>
      </c>
      <c r="X26" s="10">
        <v>28.56</v>
      </c>
      <c r="Z26" s="10">
        <v>191</v>
      </c>
      <c r="AA26" s="10">
        <v>20.34</v>
      </c>
      <c r="AC26" s="10">
        <v>266.5</v>
      </c>
      <c r="AF26" s="10">
        <v>303.33</v>
      </c>
      <c r="AG26" s="10">
        <v>148.03</v>
      </c>
      <c r="AH26" s="10">
        <v>90.02</v>
      </c>
      <c r="AI26">
        <v>32.72</v>
      </c>
      <c r="AJ26" s="10">
        <v>4.4000000000000004</v>
      </c>
      <c r="AK26" s="10">
        <v>72.13</v>
      </c>
      <c r="AL26" s="10">
        <v>14.35</v>
      </c>
      <c r="AM26" s="10">
        <v>51.46</v>
      </c>
      <c r="AN26" s="10">
        <v>5.84</v>
      </c>
      <c r="AO26" s="10">
        <v>44.98</v>
      </c>
      <c r="AP26" s="10">
        <v>192.82</v>
      </c>
    </row>
    <row r="27" spans="1:42" x14ac:dyDescent="0.2">
      <c r="A27" s="9">
        <v>43978</v>
      </c>
      <c r="B27" s="3">
        <v>2991.77</v>
      </c>
      <c r="C27" s="10">
        <v>54.682000000000002</v>
      </c>
      <c r="E27" s="10">
        <v>46.24</v>
      </c>
      <c r="F27" s="10">
        <v>46.73</v>
      </c>
      <c r="G27" s="10">
        <v>20.12</v>
      </c>
      <c r="I27" s="10">
        <v>28.759</v>
      </c>
      <c r="J27" s="10"/>
      <c r="K27" s="10">
        <v>101.37</v>
      </c>
      <c r="L27" s="10">
        <v>209.66</v>
      </c>
      <c r="M27" s="10">
        <v>8.5251999999999999</v>
      </c>
      <c r="O27" s="10">
        <v>3.09</v>
      </c>
      <c r="P27" s="10">
        <v>71.034400000000005</v>
      </c>
      <c r="Q27" s="10">
        <v>45.15</v>
      </c>
      <c r="T27" s="10">
        <v>56.46</v>
      </c>
      <c r="V27" s="10">
        <v>181.81</v>
      </c>
      <c r="W27" s="10">
        <v>79.527500000000003</v>
      </c>
      <c r="X27" s="10">
        <v>28.67</v>
      </c>
      <c r="Z27" s="10">
        <v>185.95</v>
      </c>
      <c r="AA27" s="10">
        <v>19.8</v>
      </c>
      <c r="AC27" s="10">
        <v>278.51</v>
      </c>
      <c r="AF27" s="10">
        <v>299.77</v>
      </c>
      <c r="AG27" s="10">
        <v>153.36000000000001</v>
      </c>
      <c r="AH27" s="10">
        <v>91.76</v>
      </c>
      <c r="AI27">
        <v>32.76</v>
      </c>
      <c r="AJ27" s="10">
        <v>4.43</v>
      </c>
      <c r="AK27" s="10">
        <v>73.91</v>
      </c>
      <c r="AL27" s="10">
        <v>15.07</v>
      </c>
      <c r="AM27" s="10">
        <v>52.34</v>
      </c>
      <c r="AN27" s="10">
        <v>6.03</v>
      </c>
      <c r="AO27" s="10">
        <v>45.87</v>
      </c>
      <c r="AP27" s="10">
        <v>195.74</v>
      </c>
    </row>
    <row r="28" spans="1:42" x14ac:dyDescent="0.2">
      <c r="A28" s="9">
        <v>43979</v>
      </c>
      <c r="B28" s="3">
        <v>3036.13</v>
      </c>
      <c r="C28" s="10">
        <v>53.720700000000001</v>
      </c>
      <c r="E28" s="10">
        <v>45.04</v>
      </c>
      <c r="F28" s="10">
        <v>47.09</v>
      </c>
      <c r="G28" s="10">
        <v>20.81</v>
      </c>
      <c r="I28" s="10">
        <v>28.314</v>
      </c>
      <c r="J28" s="10"/>
      <c r="K28" s="10">
        <v>99.86</v>
      </c>
      <c r="L28" s="10">
        <v>201.22</v>
      </c>
      <c r="M28" s="10">
        <v>8.4870000000000001</v>
      </c>
      <c r="O28" s="10">
        <v>2.9449999999999998</v>
      </c>
      <c r="P28" s="10">
        <v>71.093400000000003</v>
      </c>
      <c r="Q28" s="10">
        <v>44.12</v>
      </c>
      <c r="T28" s="10">
        <v>56.66</v>
      </c>
      <c r="V28" s="10">
        <v>181.4</v>
      </c>
      <c r="W28" s="10">
        <v>79.5625</v>
      </c>
      <c r="X28" s="10">
        <v>28.27</v>
      </c>
      <c r="Z28" s="10">
        <v>177.22</v>
      </c>
      <c r="AA28" s="10">
        <v>19.901800000000001</v>
      </c>
      <c r="AC28" s="10">
        <v>277.38</v>
      </c>
      <c r="AF28" s="10">
        <v>302.3</v>
      </c>
      <c r="AG28" s="10">
        <v>153.16</v>
      </c>
      <c r="AH28" s="10">
        <v>93.05</v>
      </c>
      <c r="AI28">
        <v>32.840000000000003</v>
      </c>
      <c r="AJ28" s="10">
        <v>4.3099999999999996</v>
      </c>
      <c r="AK28" s="10">
        <v>73.510000000000005</v>
      </c>
      <c r="AL28" s="10">
        <v>14.99</v>
      </c>
      <c r="AM28" s="10">
        <v>52.51</v>
      </c>
      <c r="AN28" s="10">
        <v>5.85</v>
      </c>
      <c r="AO28" s="10">
        <v>45.03</v>
      </c>
      <c r="AP28" s="10">
        <v>197.95</v>
      </c>
    </row>
    <row r="29" spans="1:42" x14ac:dyDescent="0.2">
      <c r="A29" s="9">
        <v>43980</v>
      </c>
      <c r="B29" s="3">
        <v>3029.73</v>
      </c>
      <c r="C29" s="10">
        <v>55.666699999999999</v>
      </c>
      <c r="E29" s="10">
        <v>45.47</v>
      </c>
      <c r="F29" s="10">
        <v>46.68</v>
      </c>
      <c r="G29" s="10">
        <v>20.440000000000001</v>
      </c>
      <c r="I29" s="10">
        <v>29.126999999999999</v>
      </c>
      <c r="J29" s="10"/>
      <c r="K29" s="10">
        <v>97.31</v>
      </c>
      <c r="L29" s="10">
        <v>196.49</v>
      </c>
      <c r="M29" s="10">
        <v>8.8755000000000006</v>
      </c>
      <c r="O29" s="10">
        <v>2.94</v>
      </c>
      <c r="P29" s="10">
        <v>70.865700000000004</v>
      </c>
      <c r="Q29" s="10">
        <v>43.98</v>
      </c>
      <c r="T29" s="10">
        <v>56.8</v>
      </c>
      <c r="V29" s="10">
        <v>183.25</v>
      </c>
      <c r="W29" s="10">
        <v>79.484999999999999</v>
      </c>
      <c r="X29" s="10">
        <v>27.75</v>
      </c>
      <c r="Z29" s="10">
        <v>180.93</v>
      </c>
      <c r="AA29" s="10">
        <v>20.078199999999999</v>
      </c>
      <c r="AC29" s="10">
        <v>287.95999999999998</v>
      </c>
      <c r="AF29" s="10">
        <v>300.89</v>
      </c>
      <c r="AG29" s="10">
        <v>152.12</v>
      </c>
      <c r="AH29" s="10">
        <v>91.5</v>
      </c>
      <c r="AI29">
        <v>33.06</v>
      </c>
      <c r="AJ29" s="10">
        <v>4.3099999999999996</v>
      </c>
      <c r="AK29" s="10">
        <v>73.36</v>
      </c>
      <c r="AL29" s="10">
        <v>15.2</v>
      </c>
      <c r="AM29" s="10">
        <v>53.92</v>
      </c>
      <c r="AN29" s="10">
        <v>5.71</v>
      </c>
      <c r="AO29" s="10">
        <v>46.27</v>
      </c>
      <c r="AP29" s="10">
        <v>193.89</v>
      </c>
    </row>
    <row r="30" spans="1:42" x14ac:dyDescent="0.2">
      <c r="A30" s="9">
        <v>43983</v>
      </c>
      <c r="B30" s="3">
        <v>3044.31</v>
      </c>
      <c r="C30" s="10">
        <v>59.873399999999997</v>
      </c>
      <c r="E30" s="10">
        <v>46.28</v>
      </c>
      <c r="F30" s="10">
        <v>46.99</v>
      </c>
      <c r="G30" s="10">
        <v>20.94</v>
      </c>
      <c r="I30" s="10">
        <v>28.998999999999999</v>
      </c>
      <c r="J30" s="10"/>
      <c r="K30" s="10">
        <v>98.6</v>
      </c>
      <c r="L30" s="10">
        <v>199.93</v>
      </c>
      <c r="M30" s="10">
        <v>8.8063000000000002</v>
      </c>
      <c r="O30" s="10">
        <v>2.99</v>
      </c>
      <c r="P30" s="10">
        <v>71.768199999999993</v>
      </c>
      <c r="Q30" s="10">
        <v>44.14</v>
      </c>
      <c r="T30" s="10">
        <v>57.21</v>
      </c>
      <c r="V30" s="10">
        <v>182.83</v>
      </c>
      <c r="W30" s="10">
        <v>80.462500000000006</v>
      </c>
      <c r="X30" s="10">
        <v>28.29</v>
      </c>
      <c r="Z30" s="10">
        <v>182.71</v>
      </c>
      <c r="AA30" s="10">
        <v>20.957599999999999</v>
      </c>
      <c r="AC30" s="10">
        <v>286.64</v>
      </c>
      <c r="AF30" s="10">
        <v>301.39999999999998</v>
      </c>
      <c r="AG30" s="10">
        <v>149.13999999999999</v>
      </c>
      <c r="AH30" s="10">
        <v>93.7</v>
      </c>
      <c r="AI30">
        <v>33.28</v>
      </c>
      <c r="AJ30" s="10">
        <v>4.47</v>
      </c>
      <c r="AK30" s="10">
        <v>73.790000000000006</v>
      </c>
      <c r="AL30" s="10">
        <v>14.66</v>
      </c>
      <c r="AM30" s="10">
        <v>54.87</v>
      </c>
      <c r="AN30" s="10">
        <v>5.87</v>
      </c>
      <c r="AO30" s="10">
        <v>47.15</v>
      </c>
      <c r="AP30" s="10">
        <v>198.89</v>
      </c>
    </row>
    <row r="31" spans="1:42" x14ac:dyDescent="0.2">
      <c r="A31" s="9">
        <v>43984</v>
      </c>
      <c r="B31" s="3">
        <v>3055.73</v>
      </c>
      <c r="C31" s="10">
        <v>58.770699999999998</v>
      </c>
      <c r="E31" s="10">
        <v>47.31</v>
      </c>
      <c r="F31" s="10">
        <v>46.9</v>
      </c>
      <c r="G31" s="10">
        <v>20.63</v>
      </c>
      <c r="I31" s="10">
        <v>29.806000000000001</v>
      </c>
      <c r="J31" s="10"/>
      <c r="K31" s="10">
        <v>98.93</v>
      </c>
      <c r="L31" s="10">
        <v>204.14</v>
      </c>
      <c r="M31" s="10">
        <v>8.8253000000000004</v>
      </c>
      <c r="O31" s="10">
        <v>3.2</v>
      </c>
      <c r="P31" s="10">
        <v>71.995900000000006</v>
      </c>
      <c r="Q31" s="10">
        <v>45.99</v>
      </c>
      <c r="T31" s="10">
        <v>57.84</v>
      </c>
      <c r="V31" s="10">
        <v>184.91</v>
      </c>
      <c r="W31" s="10">
        <v>80.834999999999994</v>
      </c>
      <c r="X31" s="10">
        <v>29.34</v>
      </c>
      <c r="Z31" s="10">
        <v>189.36</v>
      </c>
      <c r="AA31" s="10">
        <v>21.177800000000001</v>
      </c>
      <c r="AC31" s="10">
        <v>284.27</v>
      </c>
      <c r="AF31" s="10">
        <v>303.58999999999997</v>
      </c>
      <c r="AG31" s="10">
        <v>152.94999999999999</v>
      </c>
      <c r="AH31" s="10">
        <v>95.46</v>
      </c>
      <c r="AI31">
        <v>33.04</v>
      </c>
      <c r="AJ31" s="10">
        <v>4.5</v>
      </c>
      <c r="AK31" s="10">
        <v>73.73</v>
      </c>
      <c r="AL31" s="10">
        <v>15.23</v>
      </c>
      <c r="AM31" s="10">
        <v>55.75</v>
      </c>
      <c r="AN31" s="10">
        <v>5.9</v>
      </c>
      <c r="AO31" s="10">
        <v>47.39</v>
      </c>
      <c r="AP31" s="10">
        <v>196.59</v>
      </c>
    </row>
    <row r="32" spans="1:42" x14ac:dyDescent="0.2">
      <c r="A32" s="9">
        <v>43985</v>
      </c>
      <c r="B32" s="3">
        <v>3080.82</v>
      </c>
      <c r="C32" s="10">
        <v>58.863999999999997</v>
      </c>
      <c r="E32" s="10">
        <v>49.24</v>
      </c>
      <c r="F32" s="10">
        <v>47.9</v>
      </c>
      <c r="G32" s="10">
        <v>20.81</v>
      </c>
      <c r="I32" s="10">
        <v>30.952999999999999</v>
      </c>
      <c r="J32" s="10"/>
      <c r="K32" s="10">
        <v>104.27</v>
      </c>
      <c r="L32" s="10">
        <v>210.57</v>
      </c>
      <c r="M32" s="10">
        <v>8.7695000000000007</v>
      </c>
      <c r="O32" s="10">
        <v>3.46</v>
      </c>
      <c r="P32" s="10">
        <v>74.062299999999993</v>
      </c>
      <c r="Q32" s="10">
        <v>49.5</v>
      </c>
      <c r="T32" s="10">
        <v>59.2</v>
      </c>
      <c r="V32" s="10">
        <v>185.36</v>
      </c>
      <c r="W32" s="10">
        <v>81.28</v>
      </c>
      <c r="X32" s="10">
        <v>30.18</v>
      </c>
      <c r="Z32" s="10">
        <v>184.63</v>
      </c>
      <c r="AA32" s="10">
        <v>20.994199999999999</v>
      </c>
      <c r="AC32" s="10">
        <v>277.01</v>
      </c>
      <c r="AF32" s="10">
        <v>307.07</v>
      </c>
      <c r="AG32" s="10">
        <v>158.35</v>
      </c>
      <c r="AH32" s="10">
        <v>97.32</v>
      </c>
      <c r="AI32">
        <v>32.44</v>
      </c>
      <c r="AJ32" s="10">
        <v>4.45</v>
      </c>
      <c r="AK32" s="10">
        <v>74.209999999999994</v>
      </c>
      <c r="AL32" s="10">
        <v>15.45</v>
      </c>
      <c r="AM32" s="10">
        <v>56.53</v>
      </c>
      <c r="AN32" s="10">
        <v>6.19</v>
      </c>
      <c r="AO32" s="10">
        <v>47.73</v>
      </c>
      <c r="AP32" s="10">
        <v>194.54</v>
      </c>
    </row>
    <row r="33" spans="1:42" x14ac:dyDescent="0.2">
      <c r="A33" s="9">
        <v>43986</v>
      </c>
      <c r="B33" s="3">
        <v>3122.87</v>
      </c>
      <c r="C33" s="10">
        <v>57.625399999999999</v>
      </c>
      <c r="E33" s="10">
        <v>49.1</v>
      </c>
      <c r="F33" s="10">
        <v>47.92</v>
      </c>
      <c r="G33" s="10">
        <v>20.28</v>
      </c>
      <c r="I33" s="10">
        <v>30.888999999999999</v>
      </c>
      <c r="J33" s="10"/>
      <c r="K33" s="10">
        <v>106.44</v>
      </c>
      <c r="L33" s="10">
        <v>214.82</v>
      </c>
      <c r="M33" s="10">
        <v>8.7665000000000006</v>
      </c>
      <c r="O33" s="10">
        <v>3.47</v>
      </c>
      <c r="P33" s="10">
        <v>73.876800000000003</v>
      </c>
      <c r="Q33" s="10">
        <v>50.41</v>
      </c>
      <c r="T33" s="10">
        <v>58.49</v>
      </c>
      <c r="V33" s="10">
        <v>182.92</v>
      </c>
      <c r="W33" s="10">
        <v>80.58</v>
      </c>
      <c r="X33" s="10">
        <v>30.31</v>
      </c>
      <c r="Z33" s="10">
        <v>181.84</v>
      </c>
      <c r="AA33" s="10">
        <v>20.831199999999999</v>
      </c>
      <c r="AC33" s="10">
        <v>272.82</v>
      </c>
      <c r="AF33" s="10">
        <v>301.37</v>
      </c>
      <c r="AG33" s="10">
        <v>161.13999999999999</v>
      </c>
      <c r="AH33" s="10">
        <v>93.35</v>
      </c>
      <c r="AI33">
        <v>32.78</v>
      </c>
      <c r="AJ33" s="10">
        <v>4.33</v>
      </c>
      <c r="AK33" s="10">
        <v>75.19</v>
      </c>
      <c r="AL33" s="10">
        <v>15.015000000000001</v>
      </c>
      <c r="AM33" s="10">
        <v>56.65</v>
      </c>
      <c r="AN33" s="10">
        <v>6.57</v>
      </c>
      <c r="AO33" s="10">
        <v>47.02</v>
      </c>
      <c r="AP33" s="10">
        <v>199.25</v>
      </c>
    </row>
    <row r="34" spans="1:42" x14ac:dyDescent="0.2">
      <c r="A34" s="9">
        <v>43987</v>
      </c>
      <c r="B34" s="3">
        <v>3112.35</v>
      </c>
      <c r="C34" s="10">
        <v>59.043999999999997</v>
      </c>
      <c r="E34" s="10">
        <v>53.08</v>
      </c>
      <c r="F34" s="10">
        <v>49.09</v>
      </c>
      <c r="G34" s="10">
        <v>20.87</v>
      </c>
      <c r="I34" s="10">
        <v>31.707999999999998</v>
      </c>
      <c r="J34" s="10"/>
      <c r="K34" s="10">
        <v>111.23</v>
      </c>
      <c r="L34" s="10">
        <v>217.92</v>
      </c>
      <c r="M34" s="10">
        <v>8.92</v>
      </c>
      <c r="O34" s="10">
        <v>3.61</v>
      </c>
      <c r="P34" s="10">
        <v>75.116600000000005</v>
      </c>
      <c r="Q34" s="10">
        <v>54.02</v>
      </c>
      <c r="T34" s="10">
        <v>58.95</v>
      </c>
      <c r="V34" s="10">
        <v>187.2</v>
      </c>
      <c r="W34" s="10">
        <v>82.875</v>
      </c>
      <c r="X34" s="10">
        <v>30.36</v>
      </c>
      <c r="Z34" s="10">
        <v>184.28</v>
      </c>
      <c r="AA34" s="10">
        <v>21.069199999999999</v>
      </c>
      <c r="AC34" s="10">
        <v>265.69</v>
      </c>
      <c r="AF34" s="10">
        <v>311.88</v>
      </c>
      <c r="AG34" s="10">
        <v>166.72</v>
      </c>
      <c r="AH34" s="10">
        <v>95.71</v>
      </c>
      <c r="AI34">
        <v>32.119999999999997</v>
      </c>
      <c r="AJ34" s="10">
        <v>4.4850000000000003</v>
      </c>
      <c r="AK34" s="10">
        <v>75.91</v>
      </c>
      <c r="AL34" s="10">
        <v>16.295000000000002</v>
      </c>
      <c r="AM34" s="10">
        <v>56.55</v>
      </c>
      <c r="AN34" s="10">
        <v>7.34</v>
      </c>
      <c r="AO34" s="10">
        <v>48.19</v>
      </c>
      <c r="AP34" s="10">
        <v>200.7</v>
      </c>
    </row>
    <row r="35" spans="1:42" x14ac:dyDescent="0.2">
      <c r="A35" s="9">
        <v>43990</v>
      </c>
      <c r="B35" s="3">
        <v>3193.93</v>
      </c>
      <c r="C35" s="10">
        <v>63.328000000000003</v>
      </c>
      <c r="E35" s="10">
        <v>54.74</v>
      </c>
      <c r="F35" s="10">
        <v>49.85</v>
      </c>
      <c r="G35" s="10">
        <v>22</v>
      </c>
      <c r="I35" s="10">
        <v>31.751999999999999</v>
      </c>
      <c r="J35" s="10"/>
      <c r="K35" s="10">
        <v>113.45</v>
      </c>
      <c r="L35" s="10">
        <v>220.81</v>
      </c>
      <c r="M35" s="10">
        <v>8.8049999999999997</v>
      </c>
      <c r="O35" s="10">
        <v>3.8</v>
      </c>
      <c r="P35" s="10">
        <v>75.496200000000002</v>
      </c>
      <c r="Q35" s="10">
        <v>55.49</v>
      </c>
      <c r="T35" s="10">
        <v>59.45</v>
      </c>
      <c r="V35" s="10">
        <v>188.36</v>
      </c>
      <c r="W35" s="10">
        <v>83.364999999999995</v>
      </c>
      <c r="X35" s="10">
        <v>31.7</v>
      </c>
      <c r="Z35" s="10">
        <v>187.3</v>
      </c>
      <c r="AA35" s="10">
        <v>20.9846</v>
      </c>
      <c r="AC35" s="10">
        <v>265.01</v>
      </c>
      <c r="AF35" s="10">
        <v>310.41000000000003</v>
      </c>
      <c r="AG35" s="10">
        <v>168.81</v>
      </c>
      <c r="AH35" s="10">
        <v>97.77</v>
      </c>
      <c r="AI35">
        <v>32.44</v>
      </c>
      <c r="AJ35" s="10">
        <v>4.58</v>
      </c>
      <c r="AK35" s="10">
        <v>77.7</v>
      </c>
      <c r="AL35" s="10">
        <v>17.5</v>
      </c>
      <c r="AM35" s="10">
        <v>58.28</v>
      </c>
      <c r="AN35" s="10">
        <v>7.53</v>
      </c>
      <c r="AO35" s="10">
        <v>48.76</v>
      </c>
      <c r="AP35" s="10">
        <v>208.36</v>
      </c>
    </row>
    <row r="36" spans="1:42" x14ac:dyDescent="0.2">
      <c r="A36" s="9">
        <v>43991</v>
      </c>
      <c r="B36" s="3">
        <v>3232.39</v>
      </c>
      <c r="C36" s="10">
        <v>62.711399999999998</v>
      </c>
      <c r="E36" s="10">
        <v>53.52</v>
      </c>
      <c r="F36" s="10">
        <v>49</v>
      </c>
      <c r="G36" s="10">
        <v>21.17</v>
      </c>
      <c r="I36" s="10">
        <v>31.532</v>
      </c>
      <c r="J36" s="10"/>
      <c r="K36" s="10">
        <v>110.54</v>
      </c>
      <c r="L36" s="10">
        <v>218.1</v>
      </c>
      <c r="M36" s="10">
        <v>9.0459999999999994</v>
      </c>
      <c r="O36" s="10">
        <v>3.77</v>
      </c>
      <c r="P36" s="10">
        <v>74.720200000000006</v>
      </c>
      <c r="Q36" s="10">
        <v>53.33</v>
      </c>
      <c r="T36" s="10">
        <v>58.35</v>
      </c>
      <c r="V36" s="10">
        <v>189.8</v>
      </c>
      <c r="W36" s="10">
        <v>85.997500000000002</v>
      </c>
      <c r="X36" s="10">
        <v>31.55</v>
      </c>
      <c r="Z36" s="10">
        <v>191.31</v>
      </c>
      <c r="AA36" s="10">
        <v>20.789400000000001</v>
      </c>
      <c r="AC36" s="10">
        <v>270.85000000000002</v>
      </c>
      <c r="AF36" s="10">
        <v>311.49</v>
      </c>
      <c r="AG36" s="10">
        <v>164.81</v>
      </c>
      <c r="AH36" s="10">
        <v>97.33</v>
      </c>
      <c r="AI36">
        <v>32.76</v>
      </c>
      <c r="AJ36" s="10">
        <v>4.5650000000000004</v>
      </c>
      <c r="AK36" s="10">
        <v>75.650000000000006</v>
      </c>
      <c r="AL36" s="10">
        <v>16.75</v>
      </c>
      <c r="AM36" s="10">
        <v>57.75</v>
      </c>
      <c r="AN36" s="10">
        <v>7.24</v>
      </c>
      <c r="AO36" s="10">
        <v>46.69</v>
      </c>
      <c r="AP36" s="10">
        <v>203.8</v>
      </c>
    </row>
    <row r="37" spans="1:42" x14ac:dyDescent="0.2">
      <c r="A37" s="9">
        <v>43992</v>
      </c>
      <c r="B37" s="3">
        <v>3207.18</v>
      </c>
      <c r="C37" s="10">
        <v>68.336699999999993</v>
      </c>
      <c r="E37" s="10">
        <v>50.65</v>
      </c>
      <c r="F37" s="10">
        <v>48.62</v>
      </c>
      <c r="G37" s="10">
        <v>21.22</v>
      </c>
      <c r="I37" s="10">
        <v>31.504000000000001</v>
      </c>
      <c r="J37" s="10"/>
      <c r="K37" s="10">
        <v>106.06</v>
      </c>
      <c r="L37" s="10">
        <v>213.52</v>
      </c>
      <c r="M37" s="10">
        <v>9.3667999999999996</v>
      </c>
      <c r="O37" s="10">
        <v>3.78</v>
      </c>
      <c r="P37" s="10">
        <v>71.582599999999999</v>
      </c>
      <c r="Q37" s="10">
        <v>51.33</v>
      </c>
      <c r="T37" s="10">
        <v>58.32</v>
      </c>
      <c r="V37" s="10">
        <v>196.84</v>
      </c>
      <c r="W37" s="10">
        <v>88.21</v>
      </c>
      <c r="X37" s="10">
        <v>30.64</v>
      </c>
      <c r="Z37" s="10">
        <v>189.4</v>
      </c>
      <c r="AA37" s="10">
        <v>20.5792</v>
      </c>
      <c r="AC37" s="10">
        <v>274.33999999999997</v>
      </c>
      <c r="AF37" s="10">
        <v>313.14999999999998</v>
      </c>
      <c r="AG37" s="10">
        <v>161</v>
      </c>
      <c r="AH37" s="10">
        <v>96.41</v>
      </c>
      <c r="AI37">
        <v>33.22</v>
      </c>
      <c r="AJ37" s="10">
        <v>4.54</v>
      </c>
      <c r="AK37" s="10">
        <v>75.14</v>
      </c>
      <c r="AL37" s="10">
        <v>16.62</v>
      </c>
      <c r="AM37" s="10">
        <v>58.57</v>
      </c>
      <c r="AN37" s="10">
        <v>6.81</v>
      </c>
      <c r="AO37" s="10">
        <v>46.7</v>
      </c>
      <c r="AP37" s="10">
        <v>205.02</v>
      </c>
    </row>
    <row r="38" spans="1:42" x14ac:dyDescent="0.2">
      <c r="A38" s="9">
        <v>43993</v>
      </c>
      <c r="B38" s="3">
        <v>3190.14</v>
      </c>
      <c r="C38" s="10">
        <v>64.855999999999995</v>
      </c>
      <c r="E38" s="10">
        <v>46.18</v>
      </c>
      <c r="F38" s="10">
        <v>45.54</v>
      </c>
      <c r="G38" s="10">
        <v>19.75</v>
      </c>
      <c r="I38" s="10">
        <v>29.375</v>
      </c>
      <c r="J38" s="10"/>
      <c r="K38" s="10">
        <v>97.21</v>
      </c>
      <c r="L38" s="10">
        <v>194.13</v>
      </c>
      <c r="M38" s="10">
        <v>8.7963000000000005</v>
      </c>
      <c r="O38" s="10">
        <v>3.1</v>
      </c>
      <c r="P38" s="10">
        <v>67.584699999999998</v>
      </c>
      <c r="Q38" s="10">
        <v>46.31</v>
      </c>
      <c r="T38" s="10">
        <v>55</v>
      </c>
      <c r="V38" s="10">
        <v>186.27</v>
      </c>
      <c r="W38" s="10">
        <v>83.974999999999994</v>
      </c>
      <c r="X38" s="10">
        <v>27.95</v>
      </c>
      <c r="Z38" s="10">
        <v>178.68</v>
      </c>
      <c r="AA38" s="10">
        <v>20.014800000000001</v>
      </c>
      <c r="AC38" s="10">
        <v>263.89</v>
      </c>
      <c r="AF38" s="10">
        <v>291.25</v>
      </c>
      <c r="AG38" s="10">
        <v>151.09</v>
      </c>
      <c r="AH38" s="10">
        <v>90.91</v>
      </c>
      <c r="AI38">
        <v>32.979999999999997</v>
      </c>
      <c r="AJ38" s="10">
        <v>4.26</v>
      </c>
      <c r="AK38" s="10">
        <v>71.25</v>
      </c>
      <c r="AL38" s="10">
        <v>14.59</v>
      </c>
      <c r="AM38" s="10">
        <v>55.55</v>
      </c>
      <c r="AN38" s="10">
        <v>6.13</v>
      </c>
      <c r="AO38" s="10">
        <v>43.94</v>
      </c>
      <c r="AP38" s="10">
        <v>212.28</v>
      </c>
    </row>
    <row r="39" spans="1:42" x14ac:dyDescent="0.2">
      <c r="A39" s="9">
        <v>43994</v>
      </c>
      <c r="B39" s="3">
        <v>3002.1</v>
      </c>
      <c r="C39" s="10">
        <v>62.351999999999997</v>
      </c>
      <c r="E39" s="10">
        <v>47.17</v>
      </c>
      <c r="F39" s="10">
        <v>45.6</v>
      </c>
      <c r="G39" s="10">
        <v>20.2</v>
      </c>
      <c r="I39" s="10">
        <v>30.024999999999999</v>
      </c>
      <c r="J39" s="10"/>
      <c r="K39" s="10">
        <v>99.87</v>
      </c>
      <c r="L39" s="10">
        <v>201.78</v>
      </c>
      <c r="M39" s="10">
        <v>8.9324999999999992</v>
      </c>
      <c r="O39" s="10">
        <v>3.46</v>
      </c>
      <c r="P39" s="10">
        <v>67.888400000000004</v>
      </c>
      <c r="Q39" s="10">
        <v>47.57</v>
      </c>
      <c r="T39" s="10">
        <v>55.73</v>
      </c>
      <c r="V39" s="10">
        <v>187.74</v>
      </c>
      <c r="W39" s="10">
        <v>84.7</v>
      </c>
      <c r="X39" s="10">
        <v>29.15</v>
      </c>
      <c r="Z39" s="10">
        <v>180.07</v>
      </c>
      <c r="AA39" s="10">
        <v>19.836600000000001</v>
      </c>
      <c r="AC39" s="10">
        <v>268.56</v>
      </c>
      <c r="AF39" s="10">
        <v>297.79000000000002</v>
      </c>
      <c r="AG39" s="10">
        <v>154.97</v>
      </c>
      <c r="AH39" s="10">
        <v>94.46</v>
      </c>
      <c r="AI39">
        <v>33.06</v>
      </c>
      <c r="AJ39" s="10">
        <v>4.0999999999999996</v>
      </c>
      <c r="AK39" s="10">
        <v>70.42</v>
      </c>
      <c r="AL39" s="10">
        <v>15.46</v>
      </c>
      <c r="AM39" s="10">
        <v>57.5</v>
      </c>
      <c r="AN39" s="10">
        <v>6.46</v>
      </c>
      <c r="AO39" s="10">
        <v>44.47</v>
      </c>
      <c r="AP39" s="10">
        <v>208.74</v>
      </c>
    </row>
    <row r="40" spans="1:42" x14ac:dyDescent="0.2">
      <c r="A40" s="9">
        <v>43997</v>
      </c>
      <c r="B40" s="3">
        <v>3041.31</v>
      </c>
      <c r="C40" s="10">
        <v>66.06</v>
      </c>
      <c r="E40" s="10">
        <v>47.14</v>
      </c>
      <c r="F40" s="10">
        <v>46.3</v>
      </c>
      <c r="G40" s="10">
        <v>19.87</v>
      </c>
      <c r="I40" s="10">
        <v>30.408999999999999</v>
      </c>
      <c r="J40" s="10"/>
      <c r="K40" s="10">
        <v>101.25</v>
      </c>
      <c r="L40" s="10">
        <v>206.31</v>
      </c>
      <c r="M40" s="10">
        <v>9.1738</v>
      </c>
      <c r="O40" s="10">
        <v>3.46</v>
      </c>
      <c r="P40" s="10">
        <v>69.490899999999996</v>
      </c>
      <c r="Q40" s="10">
        <v>47.86</v>
      </c>
      <c r="T40" s="10">
        <v>56.65</v>
      </c>
      <c r="V40" s="10">
        <v>188.94</v>
      </c>
      <c r="W40" s="10">
        <v>85.747500000000002</v>
      </c>
      <c r="X40" s="10">
        <v>30.11</v>
      </c>
      <c r="Z40" s="10">
        <v>187.88</v>
      </c>
      <c r="AA40" s="10">
        <v>20.465</v>
      </c>
      <c r="AC40" s="10">
        <v>267.77</v>
      </c>
      <c r="AF40" s="10">
        <v>297.17</v>
      </c>
      <c r="AG40" s="10">
        <v>155.47</v>
      </c>
      <c r="AH40" s="10">
        <v>94.39</v>
      </c>
      <c r="AI40">
        <v>32.96</v>
      </c>
      <c r="AJ40" s="10">
        <v>4.3899999999999997</v>
      </c>
      <c r="AK40" s="10">
        <v>72.2</v>
      </c>
      <c r="AL40" s="10">
        <v>14.9</v>
      </c>
      <c r="AM40" s="10">
        <v>57.09</v>
      </c>
      <c r="AN40" s="10">
        <v>6.5</v>
      </c>
      <c r="AO40" s="10">
        <v>45.25</v>
      </c>
      <c r="AP40" s="10">
        <v>214.35</v>
      </c>
    </row>
    <row r="41" spans="1:42" x14ac:dyDescent="0.2">
      <c r="A41" s="9">
        <v>43998</v>
      </c>
      <c r="B41" s="3">
        <v>3066.59</v>
      </c>
      <c r="C41" s="10">
        <v>65.475399999999993</v>
      </c>
      <c r="E41" s="10">
        <v>48.2</v>
      </c>
      <c r="F41" s="10">
        <v>46.77</v>
      </c>
      <c r="G41" s="10">
        <v>20.49</v>
      </c>
      <c r="I41" s="10">
        <v>31.071999999999999</v>
      </c>
      <c r="J41" s="10"/>
      <c r="K41" s="10">
        <v>102.06</v>
      </c>
      <c r="L41" s="10">
        <v>209.59</v>
      </c>
      <c r="M41" s="10">
        <v>9.0685000000000002</v>
      </c>
      <c r="O41" s="10">
        <v>3.59</v>
      </c>
      <c r="P41" s="10">
        <v>71.793499999999995</v>
      </c>
      <c r="Q41" s="10">
        <v>48.37</v>
      </c>
      <c r="T41" s="10">
        <v>57.5</v>
      </c>
      <c r="V41" s="10">
        <v>193.57</v>
      </c>
      <c r="W41" s="10">
        <v>88.02</v>
      </c>
      <c r="X41" s="10">
        <v>30.65</v>
      </c>
      <c r="Z41" s="10">
        <v>185.48</v>
      </c>
      <c r="AA41" s="10">
        <v>20.635999999999999</v>
      </c>
      <c r="AC41" s="10">
        <v>273.77</v>
      </c>
      <c r="AF41" s="10">
        <v>304.48</v>
      </c>
      <c r="AG41" s="10">
        <v>158.30000000000001</v>
      </c>
      <c r="AH41" s="10">
        <v>96.9</v>
      </c>
      <c r="AI41">
        <v>33</v>
      </c>
      <c r="AJ41" s="10">
        <v>4.4550000000000001</v>
      </c>
      <c r="AK41" s="10">
        <v>74.66</v>
      </c>
      <c r="AL41" s="10">
        <v>15.58</v>
      </c>
      <c r="AM41" s="10">
        <v>57.45</v>
      </c>
      <c r="AN41" s="10">
        <v>6.55</v>
      </c>
      <c r="AO41" s="10">
        <v>44.61</v>
      </c>
      <c r="AP41" s="10">
        <v>212.8</v>
      </c>
    </row>
    <row r="42" spans="1:42" x14ac:dyDescent="0.2">
      <c r="A42" s="9">
        <v>43999</v>
      </c>
      <c r="B42" s="3">
        <v>3124.74</v>
      </c>
      <c r="C42" s="10">
        <v>66.119399999999999</v>
      </c>
      <c r="E42" s="10">
        <v>46.63</v>
      </c>
      <c r="F42" s="10">
        <v>46.58</v>
      </c>
      <c r="G42" s="10">
        <v>20.28</v>
      </c>
      <c r="I42" s="10">
        <v>31.344000000000001</v>
      </c>
      <c r="J42" s="10"/>
      <c r="K42" s="10">
        <v>99.48</v>
      </c>
      <c r="L42" s="10">
        <v>206.19</v>
      </c>
      <c r="M42" s="10">
        <v>9.2360000000000007</v>
      </c>
      <c r="O42" s="10">
        <v>3.3849999999999998</v>
      </c>
      <c r="P42" s="10">
        <v>72.046499999999995</v>
      </c>
      <c r="Q42" s="10">
        <v>47.79</v>
      </c>
      <c r="T42" s="10">
        <v>57.09</v>
      </c>
      <c r="V42" s="10">
        <v>194.24</v>
      </c>
      <c r="W42" s="10">
        <v>87.897499999999994</v>
      </c>
      <c r="X42" s="10">
        <v>30.83</v>
      </c>
      <c r="Z42" s="10">
        <v>199.83</v>
      </c>
      <c r="AA42" s="10">
        <v>20.457599999999999</v>
      </c>
      <c r="AC42" s="10">
        <v>280.08999999999997</v>
      </c>
      <c r="AF42" s="10">
        <v>303.76</v>
      </c>
      <c r="AG42" s="10">
        <v>155.51</v>
      </c>
      <c r="AH42" s="10">
        <v>96.7</v>
      </c>
      <c r="AI42">
        <v>33.04</v>
      </c>
      <c r="AJ42" s="10">
        <v>4.5049999999999999</v>
      </c>
      <c r="AK42" s="10">
        <v>74.09</v>
      </c>
      <c r="AL42" s="10">
        <v>14.51</v>
      </c>
      <c r="AM42" s="10">
        <v>57.46</v>
      </c>
      <c r="AN42" s="10">
        <v>6.33</v>
      </c>
      <c r="AO42" s="10">
        <v>44.84</v>
      </c>
      <c r="AP42" s="10">
        <v>212.71</v>
      </c>
    </row>
    <row r="43" spans="1:42" x14ac:dyDescent="0.2">
      <c r="A43" s="9">
        <v>44000</v>
      </c>
      <c r="B43" s="3">
        <v>3113.49</v>
      </c>
      <c r="C43" s="10">
        <v>66.930700000000002</v>
      </c>
      <c r="E43" s="10">
        <v>46.92</v>
      </c>
      <c r="F43" s="10">
        <v>46.99</v>
      </c>
      <c r="G43" s="10">
        <v>20.29</v>
      </c>
      <c r="I43" s="10">
        <v>31.870999999999999</v>
      </c>
      <c r="J43" s="10"/>
      <c r="K43" s="10">
        <v>98.94</v>
      </c>
      <c r="L43" s="10">
        <v>203.84</v>
      </c>
      <c r="M43" s="10">
        <v>9.218</v>
      </c>
      <c r="O43" s="10">
        <v>3.37</v>
      </c>
      <c r="P43" s="10">
        <v>71.810400000000001</v>
      </c>
      <c r="Q43" s="10">
        <v>47.48</v>
      </c>
      <c r="T43" s="10">
        <v>57.65</v>
      </c>
      <c r="V43" s="10">
        <v>196.32</v>
      </c>
      <c r="W43" s="10">
        <v>87.932500000000005</v>
      </c>
      <c r="X43" s="10">
        <v>31.71</v>
      </c>
      <c r="Z43" s="10">
        <v>225.28</v>
      </c>
      <c r="AA43" s="10">
        <v>20.6</v>
      </c>
      <c r="AC43" s="10">
        <v>279.19</v>
      </c>
      <c r="AF43" s="10">
        <v>304.85000000000002</v>
      </c>
      <c r="AG43" s="10">
        <v>154.87</v>
      </c>
      <c r="AH43" s="10">
        <v>95.09</v>
      </c>
      <c r="AI43">
        <v>32.94</v>
      </c>
      <c r="AJ43" s="10">
        <v>4.49</v>
      </c>
      <c r="AK43" s="10">
        <v>74.599999999999994</v>
      </c>
      <c r="AL43" s="10">
        <v>14.33</v>
      </c>
      <c r="AM43" s="10">
        <v>56.13</v>
      </c>
      <c r="AN43" s="10">
        <v>6.33</v>
      </c>
      <c r="AO43" s="10">
        <v>45.25</v>
      </c>
      <c r="AP43" s="10">
        <v>216.58</v>
      </c>
    </row>
    <row r="44" spans="1:42" x14ac:dyDescent="0.2">
      <c r="A44" s="9">
        <v>44001</v>
      </c>
      <c r="B44" s="3">
        <v>3115.34</v>
      </c>
      <c r="C44" s="10">
        <v>66.726699999999994</v>
      </c>
      <c r="E44" s="10">
        <v>45.98</v>
      </c>
      <c r="F44" s="10">
        <v>46.02</v>
      </c>
      <c r="G44" s="10">
        <v>19.829999999999998</v>
      </c>
      <c r="I44" s="10">
        <v>30.277000000000001</v>
      </c>
      <c r="J44" s="10"/>
      <c r="K44" s="10">
        <v>97.81</v>
      </c>
      <c r="L44" s="10">
        <v>201.63</v>
      </c>
      <c r="M44" s="10">
        <v>9.2613000000000003</v>
      </c>
      <c r="O44" s="10">
        <v>3.47</v>
      </c>
      <c r="P44" s="10">
        <v>72.1815</v>
      </c>
      <c r="Q44" s="10">
        <v>46.74</v>
      </c>
      <c r="T44" s="10">
        <v>59</v>
      </c>
      <c r="V44" s="10">
        <v>195.15</v>
      </c>
      <c r="W44" s="10">
        <v>87.43</v>
      </c>
      <c r="X44" s="10">
        <v>31.8</v>
      </c>
      <c r="Z44" s="10">
        <v>231.29</v>
      </c>
      <c r="AA44" s="10">
        <v>20.2166</v>
      </c>
      <c r="AC44" s="10">
        <v>293.27</v>
      </c>
      <c r="AF44" s="10">
        <v>296.5</v>
      </c>
      <c r="AG44" s="10">
        <v>154.87</v>
      </c>
      <c r="AH44" s="10">
        <v>91.87</v>
      </c>
      <c r="AI44">
        <v>33.32</v>
      </c>
      <c r="AJ44" s="10">
        <v>4.57</v>
      </c>
      <c r="AK44" s="10">
        <v>72.2</v>
      </c>
      <c r="AL44" s="10">
        <v>14.14</v>
      </c>
      <c r="AM44" s="10">
        <v>55.02</v>
      </c>
      <c r="AN44" s="10">
        <v>6.23</v>
      </c>
      <c r="AO44" s="10">
        <v>45.21</v>
      </c>
      <c r="AP44" s="10">
        <v>222.88</v>
      </c>
    </row>
    <row r="45" spans="1:42" x14ac:dyDescent="0.2">
      <c r="A45" s="9">
        <v>44004</v>
      </c>
      <c r="B45" s="3">
        <v>3097.74</v>
      </c>
      <c r="C45" s="10">
        <v>66.287999999999997</v>
      </c>
      <c r="E45" s="10">
        <v>46.42</v>
      </c>
      <c r="F45" s="10">
        <v>45.74</v>
      </c>
      <c r="G45" s="10">
        <v>19.649999999999999</v>
      </c>
      <c r="I45" s="10">
        <v>31.353999999999999</v>
      </c>
      <c r="J45" s="10"/>
      <c r="K45" s="10">
        <v>96.75</v>
      </c>
      <c r="L45" s="10">
        <v>203.42</v>
      </c>
      <c r="M45" s="10">
        <v>9.5266999999999999</v>
      </c>
      <c r="O45" s="10">
        <v>3.55</v>
      </c>
      <c r="P45" s="10">
        <v>72.248999999999995</v>
      </c>
      <c r="Q45" s="10">
        <v>46.19</v>
      </c>
      <c r="T45" s="10">
        <v>56.81</v>
      </c>
      <c r="V45" s="10">
        <v>200.57</v>
      </c>
      <c r="W45" s="10">
        <v>89.717500000000001</v>
      </c>
      <c r="X45" s="10">
        <v>31.33</v>
      </c>
      <c r="Z45" s="10">
        <v>236.06</v>
      </c>
      <c r="AA45" s="10">
        <v>21.405000000000001</v>
      </c>
      <c r="AC45" s="10">
        <v>293.2</v>
      </c>
      <c r="AF45" s="10">
        <v>304.44</v>
      </c>
      <c r="AG45" s="10">
        <v>154.56</v>
      </c>
      <c r="AH45" s="10">
        <v>92.56</v>
      </c>
      <c r="AI45">
        <v>33.56</v>
      </c>
      <c r="AJ45" s="10">
        <v>4.78</v>
      </c>
      <c r="AK45" s="10">
        <v>72.040000000000006</v>
      </c>
      <c r="AL45" s="10">
        <v>13.55</v>
      </c>
      <c r="AM45" s="10">
        <v>56.12</v>
      </c>
      <c r="AN45" s="10">
        <v>6.28</v>
      </c>
      <c r="AO45" s="10">
        <v>44.84</v>
      </c>
      <c r="AP45" s="10">
        <v>226.63</v>
      </c>
    </row>
    <row r="46" spans="1:42" x14ac:dyDescent="0.2">
      <c r="A46" s="9">
        <v>44005</v>
      </c>
      <c r="B46" s="3">
        <v>3117.86</v>
      </c>
      <c r="C46" s="10">
        <v>66.785399999999996</v>
      </c>
      <c r="E46" s="10">
        <v>46.7</v>
      </c>
      <c r="F46" s="10">
        <v>45.64</v>
      </c>
      <c r="G46" s="10">
        <v>18.89</v>
      </c>
      <c r="I46" s="10">
        <v>31.13</v>
      </c>
      <c r="J46" s="10"/>
      <c r="K46" s="10">
        <v>97.93</v>
      </c>
      <c r="L46" s="10">
        <v>204.78</v>
      </c>
      <c r="M46" s="10">
        <v>9.4499999999999993</v>
      </c>
      <c r="O46" s="10">
        <v>3.39</v>
      </c>
      <c r="P46" s="10">
        <v>71.962199999999996</v>
      </c>
      <c r="Q46" s="10">
        <v>46.01</v>
      </c>
      <c r="T46" s="10">
        <v>57.07</v>
      </c>
      <c r="V46" s="10">
        <v>201.91</v>
      </c>
      <c r="W46" s="10">
        <v>91.632499999999993</v>
      </c>
      <c r="X46" s="10">
        <v>31.49</v>
      </c>
      <c r="Z46" s="10">
        <v>241.76</v>
      </c>
      <c r="AA46" s="10">
        <v>20.783200000000001</v>
      </c>
      <c r="AC46" s="10">
        <v>295.8</v>
      </c>
      <c r="AF46" s="10">
        <v>306.88</v>
      </c>
      <c r="AG46" s="10">
        <v>153.96</v>
      </c>
      <c r="AH46" s="10">
        <v>91.45</v>
      </c>
      <c r="AI46">
        <v>33.82</v>
      </c>
      <c r="AJ46" s="10">
        <v>4.7</v>
      </c>
      <c r="AK46" s="10">
        <v>71.489999999999995</v>
      </c>
      <c r="AL46" s="10">
        <v>13.8</v>
      </c>
      <c r="AM46" s="10">
        <v>56.92</v>
      </c>
      <c r="AN46" s="10">
        <v>6.15</v>
      </c>
      <c r="AO46" s="10">
        <v>44.74</v>
      </c>
      <c r="AP46" s="10">
        <v>226.65</v>
      </c>
    </row>
    <row r="47" spans="1:42" x14ac:dyDescent="0.2">
      <c r="A47" s="9">
        <v>44006</v>
      </c>
      <c r="B47" s="3">
        <v>3131.29</v>
      </c>
      <c r="C47" s="10">
        <v>64.056700000000006</v>
      </c>
      <c r="E47" s="10">
        <v>44.5</v>
      </c>
      <c r="F47" s="10">
        <v>44.65</v>
      </c>
      <c r="G47" s="10">
        <v>18.61</v>
      </c>
      <c r="I47" s="10">
        <v>30.696999999999999</v>
      </c>
      <c r="J47" s="10"/>
      <c r="K47" s="10">
        <v>94.66</v>
      </c>
      <c r="L47" s="10">
        <v>198.02</v>
      </c>
      <c r="M47" s="10">
        <v>9.2355</v>
      </c>
      <c r="O47" s="10">
        <v>3.31</v>
      </c>
      <c r="P47" s="10">
        <v>69.904200000000003</v>
      </c>
      <c r="Q47" s="10">
        <v>42.75</v>
      </c>
      <c r="T47" s="10">
        <v>55.19</v>
      </c>
      <c r="V47" s="10">
        <v>197.84</v>
      </c>
      <c r="W47" s="10">
        <v>90.015000000000001</v>
      </c>
      <c r="X47" s="10">
        <v>30.31</v>
      </c>
      <c r="Z47" s="10">
        <v>242.86</v>
      </c>
      <c r="AA47" s="10">
        <v>20.959</v>
      </c>
      <c r="AC47" s="10">
        <v>291.18</v>
      </c>
      <c r="AF47" s="10">
        <v>294.01</v>
      </c>
      <c r="AG47" s="10">
        <v>150.49</v>
      </c>
      <c r="AH47" s="10">
        <v>89.8</v>
      </c>
      <c r="AI47">
        <v>33.74</v>
      </c>
      <c r="AJ47" s="10">
        <v>4.5999999999999996</v>
      </c>
      <c r="AK47" s="10">
        <v>70.09</v>
      </c>
      <c r="AL47" s="10">
        <v>13.99</v>
      </c>
      <c r="AM47" s="10">
        <v>55.63</v>
      </c>
      <c r="AN47" s="10">
        <v>5.95</v>
      </c>
      <c r="AO47" s="10">
        <v>43.85</v>
      </c>
      <c r="AP47" s="10">
        <v>228.68</v>
      </c>
    </row>
    <row r="48" spans="1:42" x14ac:dyDescent="0.2">
      <c r="A48" s="9">
        <v>44007</v>
      </c>
      <c r="B48" s="3">
        <v>3050.33</v>
      </c>
      <c r="C48" s="10">
        <v>65.731999999999999</v>
      </c>
      <c r="E48" s="10">
        <v>45.17</v>
      </c>
      <c r="F48" s="10">
        <v>44.93</v>
      </c>
      <c r="G48" s="10">
        <v>18.87</v>
      </c>
      <c r="I48" s="10">
        <v>30.885000000000002</v>
      </c>
      <c r="J48" s="10"/>
      <c r="K48" s="10">
        <v>97.96</v>
      </c>
      <c r="L48" s="10">
        <v>207.1</v>
      </c>
      <c r="M48" s="10">
        <v>9.49</v>
      </c>
      <c r="O48" s="10">
        <v>3.34</v>
      </c>
      <c r="P48" s="10">
        <v>70.545199999999994</v>
      </c>
      <c r="Q48" s="10">
        <v>43.52</v>
      </c>
      <c r="T48" s="10">
        <v>57.23</v>
      </c>
      <c r="V48" s="10">
        <v>200.34</v>
      </c>
      <c r="W48" s="10">
        <v>91.21</v>
      </c>
      <c r="X48" s="10">
        <v>31.47</v>
      </c>
      <c r="Z48" s="10">
        <v>267.47000000000003</v>
      </c>
      <c r="AA48" s="10">
        <v>20.978000000000002</v>
      </c>
      <c r="AC48" s="10">
        <v>295.14999999999998</v>
      </c>
      <c r="AF48" s="10">
        <v>298.01</v>
      </c>
      <c r="AG48" s="10">
        <v>154.44999999999999</v>
      </c>
      <c r="AH48" s="10">
        <v>91.47</v>
      </c>
      <c r="AI48">
        <v>33.700000000000003</v>
      </c>
      <c r="AJ48" s="10">
        <v>4.8</v>
      </c>
      <c r="AK48" s="10">
        <v>70.67</v>
      </c>
      <c r="AL48" s="10">
        <v>13.3</v>
      </c>
      <c r="AM48" s="10">
        <v>56.76</v>
      </c>
      <c r="AN48" s="10">
        <v>6.03</v>
      </c>
      <c r="AO48" s="10">
        <v>43.02</v>
      </c>
      <c r="AP48" s="10">
        <v>230.37</v>
      </c>
    </row>
    <row r="49" spans="1:42" x14ac:dyDescent="0.2">
      <c r="A49" s="9">
        <v>44008</v>
      </c>
      <c r="B49" s="3">
        <v>3083.76</v>
      </c>
      <c r="C49" s="10">
        <v>63.982700000000001</v>
      </c>
      <c r="E49" s="10">
        <v>43.62</v>
      </c>
      <c r="F49" s="10">
        <v>43.57</v>
      </c>
      <c r="G49" s="10">
        <v>18.13</v>
      </c>
      <c r="I49" s="10">
        <v>30.741</v>
      </c>
      <c r="J49" s="10"/>
      <c r="K49" s="10">
        <v>92.59</v>
      </c>
      <c r="L49" s="10">
        <v>189.19</v>
      </c>
      <c r="M49" s="10">
        <v>9.1549999999999994</v>
      </c>
      <c r="O49" s="10">
        <v>3.06</v>
      </c>
      <c r="P49" s="10">
        <v>69.583699999999993</v>
      </c>
      <c r="Q49" s="10">
        <v>43.04</v>
      </c>
      <c r="T49" s="10">
        <v>54.35</v>
      </c>
      <c r="V49" s="10">
        <v>196.33</v>
      </c>
      <c r="W49" s="10">
        <v>88.407499999999999</v>
      </c>
      <c r="X49" s="10">
        <v>29.59</v>
      </c>
      <c r="Z49" s="10">
        <v>264.95</v>
      </c>
      <c r="AA49" s="10">
        <v>20.663</v>
      </c>
      <c r="AC49" s="10">
        <v>286.14</v>
      </c>
      <c r="AF49" s="10">
        <v>289.33999999999997</v>
      </c>
      <c r="AG49" s="10">
        <v>149.04</v>
      </c>
      <c r="AH49" s="10">
        <v>89.83</v>
      </c>
      <c r="AI49">
        <v>33.86</v>
      </c>
      <c r="AJ49" s="10">
        <v>4.51</v>
      </c>
      <c r="AK49" s="10">
        <v>68.87</v>
      </c>
      <c r="AL49" s="10">
        <v>12.79</v>
      </c>
      <c r="AM49" s="10">
        <v>55.8</v>
      </c>
      <c r="AN49" s="10">
        <v>5.91</v>
      </c>
      <c r="AO49" s="10">
        <v>41.36</v>
      </c>
      <c r="AP49" s="10">
        <v>228.93</v>
      </c>
    </row>
    <row r="50" spans="1:42" x14ac:dyDescent="0.2">
      <c r="A50" s="9">
        <v>44011</v>
      </c>
      <c r="B50" s="3">
        <v>3009.05</v>
      </c>
      <c r="C50" s="10">
        <v>67.290000000000006</v>
      </c>
      <c r="E50" s="10">
        <v>44.32</v>
      </c>
      <c r="F50" s="10">
        <v>44.36</v>
      </c>
      <c r="G50" s="10">
        <v>18.739999999999998</v>
      </c>
      <c r="I50" s="10">
        <v>30.978000000000002</v>
      </c>
      <c r="J50" s="10"/>
      <c r="K50" s="10">
        <v>93</v>
      </c>
      <c r="L50" s="10">
        <v>193.47</v>
      </c>
      <c r="M50" s="10">
        <v>9.1999999999999993</v>
      </c>
      <c r="O50" s="10">
        <v>3.03</v>
      </c>
      <c r="P50" s="10">
        <v>71.548900000000003</v>
      </c>
      <c r="Q50" s="10">
        <v>44.24</v>
      </c>
      <c r="T50" s="10">
        <v>55.81</v>
      </c>
      <c r="V50" s="10">
        <v>198.44</v>
      </c>
      <c r="W50" s="10">
        <v>90.444999999999993</v>
      </c>
      <c r="X50" s="10">
        <v>30.17</v>
      </c>
      <c r="Z50" s="10">
        <v>265.14</v>
      </c>
      <c r="AA50" s="10">
        <v>20.919</v>
      </c>
      <c r="AC50" s="10">
        <v>285.18</v>
      </c>
      <c r="AF50" s="10">
        <v>292.93</v>
      </c>
      <c r="AG50" s="10">
        <v>153.71</v>
      </c>
      <c r="AH50" s="10">
        <v>91.17</v>
      </c>
      <c r="AI50">
        <v>33.86</v>
      </c>
      <c r="AJ50" s="10">
        <v>4.5599999999999996</v>
      </c>
      <c r="AK50" s="10">
        <v>70.510000000000005</v>
      </c>
      <c r="AL50" s="10">
        <v>13.47</v>
      </c>
      <c r="AM50" s="10">
        <v>55.59</v>
      </c>
      <c r="AN50" s="10">
        <v>6.01</v>
      </c>
      <c r="AO50" s="10">
        <v>43.59</v>
      </c>
      <c r="AP50" s="10">
        <v>232.76</v>
      </c>
    </row>
    <row r="51" spans="1:42" x14ac:dyDescent="0.2">
      <c r="A51" s="9">
        <v>44012</v>
      </c>
      <c r="B51" s="3">
        <v>3053.24</v>
      </c>
      <c r="C51" s="10">
        <v>71.987399999999994</v>
      </c>
      <c r="E51" s="10">
        <v>44.72</v>
      </c>
      <c r="F51" s="10">
        <v>44.68</v>
      </c>
      <c r="G51" s="10">
        <v>18.62</v>
      </c>
      <c r="I51" s="10">
        <v>31.561</v>
      </c>
      <c r="J51" s="10"/>
      <c r="K51" s="10">
        <v>94.06</v>
      </c>
      <c r="L51" s="10">
        <v>197.62</v>
      </c>
      <c r="M51" s="10">
        <v>9.4977999999999998</v>
      </c>
      <c r="O51" s="10">
        <v>3.05</v>
      </c>
      <c r="P51" s="10">
        <v>71.523600000000002</v>
      </c>
      <c r="Q51" s="10">
        <v>45.22</v>
      </c>
      <c r="T51" s="10">
        <v>56.66</v>
      </c>
      <c r="V51" s="10">
        <v>203.51</v>
      </c>
      <c r="W51" s="10">
        <v>91.2</v>
      </c>
      <c r="X51" s="10">
        <v>30.88</v>
      </c>
      <c r="Z51" s="10">
        <v>258.19</v>
      </c>
      <c r="AA51" s="10">
        <v>21.0472</v>
      </c>
      <c r="AC51" s="10">
        <v>290.31</v>
      </c>
      <c r="AF51" s="10">
        <v>295.7</v>
      </c>
      <c r="AG51" s="10">
        <v>157.15</v>
      </c>
      <c r="AH51" s="10">
        <v>93.33</v>
      </c>
      <c r="AI51">
        <v>33.979999999999997</v>
      </c>
      <c r="AJ51" s="10">
        <v>4.62</v>
      </c>
      <c r="AK51" s="10">
        <v>70.06</v>
      </c>
      <c r="AL51" s="10">
        <v>13.88</v>
      </c>
      <c r="AM51" s="10">
        <v>56.18</v>
      </c>
      <c r="AN51" s="10">
        <v>6.08</v>
      </c>
      <c r="AO51" s="10">
        <v>43.45</v>
      </c>
      <c r="AP51" s="10">
        <v>233.14</v>
      </c>
    </row>
    <row r="52" spans="1:42" x14ac:dyDescent="0.2">
      <c r="A52" s="9">
        <v>44013</v>
      </c>
      <c r="B52" s="3">
        <v>3100.29</v>
      </c>
      <c r="C52" s="10">
        <v>74.641999999999996</v>
      </c>
      <c r="E52" s="10">
        <v>43.71</v>
      </c>
      <c r="F52" s="10">
        <v>44.82</v>
      </c>
      <c r="G52" s="10">
        <v>19.14</v>
      </c>
      <c r="I52" s="10">
        <v>31.273</v>
      </c>
      <c r="J52" s="10"/>
      <c r="K52" s="10">
        <v>93.26</v>
      </c>
      <c r="L52" s="10">
        <v>197.57</v>
      </c>
      <c r="M52" s="10">
        <v>9.5299999999999994</v>
      </c>
      <c r="O52" s="10">
        <v>3.1</v>
      </c>
      <c r="P52" s="10">
        <v>70.764499999999998</v>
      </c>
      <c r="Q52" s="10">
        <v>44.85</v>
      </c>
      <c r="T52" s="10">
        <v>56.14</v>
      </c>
      <c r="V52" s="10">
        <v>204.7</v>
      </c>
      <c r="W52" s="10">
        <v>91.027500000000003</v>
      </c>
      <c r="X52" s="10">
        <v>30.85</v>
      </c>
      <c r="Z52" s="10">
        <v>258.89999999999998</v>
      </c>
      <c r="AA52" s="10">
        <v>21.3672</v>
      </c>
      <c r="AC52" s="10">
        <v>286.27999999999997</v>
      </c>
      <c r="AF52" s="10">
        <v>301.17</v>
      </c>
      <c r="AG52" s="10">
        <v>156.85</v>
      </c>
      <c r="AH52" s="10">
        <v>95.15</v>
      </c>
      <c r="AI52">
        <v>33.840000000000003</v>
      </c>
      <c r="AJ52" s="10">
        <v>4.82</v>
      </c>
      <c r="AK52" s="10">
        <v>69.989999999999995</v>
      </c>
      <c r="AL52" s="10">
        <v>13.25</v>
      </c>
      <c r="AM52" s="10">
        <v>55.98</v>
      </c>
      <c r="AN52" s="10">
        <v>5.98</v>
      </c>
      <c r="AO52" s="10">
        <v>44.82</v>
      </c>
      <c r="AP52" s="10">
        <v>229.15</v>
      </c>
    </row>
    <row r="53" spans="1:42" x14ac:dyDescent="0.2">
      <c r="A53" s="9">
        <v>44014</v>
      </c>
      <c r="B53" s="3">
        <v>3115.86</v>
      </c>
      <c r="C53" s="10">
        <v>80.577399999999997</v>
      </c>
      <c r="E53" s="10">
        <v>44.08</v>
      </c>
      <c r="F53" s="10">
        <v>44.88</v>
      </c>
      <c r="G53" s="10">
        <v>19.04</v>
      </c>
      <c r="I53" s="10">
        <v>31.547000000000001</v>
      </c>
      <c r="J53" s="10"/>
      <c r="K53" s="10">
        <v>92.66</v>
      </c>
      <c r="L53" s="10">
        <v>197.4</v>
      </c>
      <c r="M53" s="10">
        <v>9.6122999999999994</v>
      </c>
      <c r="O53" s="10">
        <v>3.13</v>
      </c>
      <c r="P53" s="10">
        <v>72.248999999999995</v>
      </c>
      <c r="Q53" s="10">
        <v>45.51</v>
      </c>
      <c r="T53" s="10">
        <v>55.39</v>
      </c>
      <c r="V53" s="10">
        <v>206.26</v>
      </c>
      <c r="W53" s="10">
        <v>91.027500000000003</v>
      </c>
      <c r="X53" s="10">
        <v>31.2</v>
      </c>
      <c r="Z53" s="10">
        <v>271.49</v>
      </c>
      <c r="AA53" s="10">
        <v>21.129000000000001</v>
      </c>
      <c r="AC53" s="10">
        <v>291.10000000000002</v>
      </c>
      <c r="AF53" s="10">
        <v>302.42</v>
      </c>
      <c r="AG53" s="10">
        <v>157.9</v>
      </c>
      <c r="AH53" s="10">
        <v>95.55</v>
      </c>
      <c r="AI53">
        <v>33.92</v>
      </c>
      <c r="AJ53" s="10">
        <v>4.8099999999999996</v>
      </c>
      <c r="AK53" s="10">
        <v>70.459999999999994</v>
      </c>
      <c r="AL53" s="10">
        <v>13.07</v>
      </c>
      <c r="AM53" s="10">
        <v>56.29</v>
      </c>
      <c r="AN53" s="10">
        <v>6.05</v>
      </c>
      <c r="AO53" s="10">
        <v>45.51</v>
      </c>
      <c r="AP53" s="10">
        <v>238.83</v>
      </c>
    </row>
    <row r="54" spans="1:42" x14ac:dyDescent="0.2">
      <c r="A54" s="9">
        <v>44018</v>
      </c>
      <c r="B54" s="3">
        <v>3130.01</v>
      </c>
      <c r="C54" s="10">
        <v>91.438699999999997</v>
      </c>
      <c r="E54" s="10">
        <v>44.39</v>
      </c>
      <c r="F54" s="10">
        <v>45.23</v>
      </c>
      <c r="G54" s="10">
        <v>19.28</v>
      </c>
      <c r="I54" s="10">
        <v>31.879000000000001</v>
      </c>
      <c r="J54" s="10"/>
      <c r="K54" s="10">
        <v>95</v>
      </c>
      <c r="L54" s="10">
        <v>207.36</v>
      </c>
      <c r="M54" s="10">
        <v>9.8391999999999999</v>
      </c>
      <c r="O54" s="10">
        <v>3.25</v>
      </c>
      <c r="P54" s="10">
        <v>71.616399999999999</v>
      </c>
      <c r="Q54" s="10">
        <v>46.38</v>
      </c>
      <c r="T54" s="10">
        <v>55.36</v>
      </c>
      <c r="V54" s="10">
        <v>210.7</v>
      </c>
      <c r="W54" s="10">
        <v>93.462500000000006</v>
      </c>
      <c r="X54" s="10">
        <v>31.58</v>
      </c>
      <c r="Z54" s="10">
        <v>260.26</v>
      </c>
      <c r="AA54" s="10">
        <v>22.5184</v>
      </c>
      <c r="AC54" s="10">
        <v>291.31</v>
      </c>
      <c r="AF54" s="10">
        <v>305.57</v>
      </c>
      <c r="AG54" s="10">
        <v>160.22</v>
      </c>
      <c r="AH54" s="10">
        <v>95.56</v>
      </c>
      <c r="AI54">
        <v>34.119999999999997</v>
      </c>
      <c r="AJ54" s="10">
        <v>4.9000000000000004</v>
      </c>
      <c r="AK54" s="10">
        <v>70.599999999999994</v>
      </c>
      <c r="AL54" s="10">
        <v>12.9</v>
      </c>
      <c r="AM54" s="10">
        <v>56.95</v>
      </c>
      <c r="AN54" s="10">
        <v>6.19</v>
      </c>
      <c r="AO54" s="10">
        <v>46.38</v>
      </c>
      <c r="AP54" s="10">
        <v>236.17</v>
      </c>
    </row>
    <row r="55" spans="1:42" x14ac:dyDescent="0.2">
      <c r="A55" s="9">
        <v>44019</v>
      </c>
      <c r="B55" s="3">
        <v>3179.72</v>
      </c>
      <c r="C55" s="10">
        <v>92.657399999999996</v>
      </c>
      <c r="E55" s="10">
        <v>43.24</v>
      </c>
      <c r="F55" s="10">
        <v>45.21</v>
      </c>
      <c r="G55" s="10">
        <v>18.98</v>
      </c>
      <c r="I55" s="10">
        <v>31.312000000000001</v>
      </c>
      <c r="J55" s="10"/>
      <c r="K55" s="10">
        <v>92.32</v>
      </c>
      <c r="L55" s="10">
        <v>199.36</v>
      </c>
      <c r="M55" s="10">
        <v>9.8718000000000004</v>
      </c>
      <c r="O55" s="10">
        <v>3.2</v>
      </c>
      <c r="P55" s="10">
        <v>70.444000000000003</v>
      </c>
      <c r="Q55" s="10">
        <v>44.31</v>
      </c>
      <c r="T55" s="10">
        <v>53.6</v>
      </c>
      <c r="V55" s="10">
        <v>208.25</v>
      </c>
      <c r="W55" s="10">
        <v>93.172499999999999</v>
      </c>
      <c r="X55" s="10">
        <v>30.8</v>
      </c>
      <c r="Z55" s="10">
        <v>261.99</v>
      </c>
      <c r="AA55" s="10">
        <v>22.181999999999999</v>
      </c>
      <c r="AC55" s="10">
        <v>299.06</v>
      </c>
      <c r="AF55" s="10">
        <v>299.91000000000003</v>
      </c>
      <c r="AG55" s="10">
        <v>158.69999999999999</v>
      </c>
      <c r="AH55" s="10">
        <v>94.83</v>
      </c>
      <c r="AI55">
        <v>34.340000000000003</v>
      </c>
      <c r="AJ55" s="10">
        <v>5.0199999999999996</v>
      </c>
      <c r="AK55" s="10">
        <v>72.94</v>
      </c>
      <c r="AL55" s="10">
        <v>12.69</v>
      </c>
      <c r="AM55" s="10">
        <v>56.91</v>
      </c>
      <c r="AN55" s="10">
        <v>6.12</v>
      </c>
      <c r="AO55" s="10">
        <v>45</v>
      </c>
      <c r="AP55" s="10">
        <v>242.06</v>
      </c>
    </row>
    <row r="56" spans="1:42" x14ac:dyDescent="0.2">
      <c r="A56" s="9">
        <v>44020</v>
      </c>
      <c r="B56" s="3">
        <v>3145.32</v>
      </c>
      <c r="C56" s="10">
        <v>91.058700000000002</v>
      </c>
      <c r="E56" s="10">
        <v>43.14</v>
      </c>
      <c r="F56" s="10">
        <v>45.07</v>
      </c>
      <c r="G56" s="10">
        <v>19.559999999999999</v>
      </c>
      <c r="I56" s="10">
        <v>31.957000000000001</v>
      </c>
      <c r="J56" s="10"/>
      <c r="K56" s="10">
        <v>93.3</v>
      </c>
      <c r="L56" s="10">
        <v>202.25</v>
      </c>
      <c r="M56" s="10">
        <v>10.215999999999999</v>
      </c>
      <c r="O56" s="10">
        <v>3.21</v>
      </c>
      <c r="P56" s="10">
        <v>68.824600000000004</v>
      </c>
      <c r="Q56" s="10">
        <v>44.49</v>
      </c>
      <c r="T56" s="10">
        <v>54.47</v>
      </c>
      <c r="V56" s="10">
        <v>212.83</v>
      </c>
      <c r="W56" s="10">
        <v>95.342500000000001</v>
      </c>
      <c r="X56" s="10">
        <v>33.880000000000003</v>
      </c>
      <c r="Z56" s="10">
        <v>269.26</v>
      </c>
      <c r="AA56" s="10">
        <v>22.288599999999999</v>
      </c>
      <c r="AC56" s="10">
        <v>295.92</v>
      </c>
      <c r="AF56" s="10">
        <v>300.14999999999998</v>
      </c>
      <c r="AG56" s="10">
        <v>158.38</v>
      </c>
      <c r="AH56" s="10">
        <v>95.76</v>
      </c>
      <c r="AI56">
        <v>34.54</v>
      </c>
      <c r="AJ56" s="10">
        <v>5.08</v>
      </c>
      <c r="AK56" s="10">
        <v>72.3</v>
      </c>
      <c r="AL56" s="10">
        <v>12.68</v>
      </c>
      <c r="AM56" s="10">
        <v>58.3</v>
      </c>
      <c r="AN56" s="10">
        <v>6.09</v>
      </c>
      <c r="AO56" s="10">
        <v>45.86</v>
      </c>
      <c r="AP56" s="10">
        <v>237.42</v>
      </c>
    </row>
    <row r="57" spans="1:42" x14ac:dyDescent="0.2">
      <c r="A57" s="9">
        <v>44021</v>
      </c>
      <c r="B57" s="3">
        <v>3169.94</v>
      </c>
      <c r="C57" s="10">
        <v>92.951999999999998</v>
      </c>
      <c r="E57" s="10">
        <v>41.36</v>
      </c>
      <c r="F57" s="10">
        <v>43.91</v>
      </c>
      <c r="G57" s="10">
        <v>19</v>
      </c>
      <c r="I57" s="10">
        <v>32.15</v>
      </c>
      <c r="J57" s="10"/>
      <c r="K57" s="10">
        <v>91.28</v>
      </c>
      <c r="L57" s="10">
        <v>196.83</v>
      </c>
      <c r="M57" s="10">
        <v>10.509</v>
      </c>
      <c r="O57" s="10">
        <v>3.14</v>
      </c>
      <c r="P57" s="10">
        <v>66.505099999999999</v>
      </c>
      <c r="Q57" s="10">
        <v>43.87</v>
      </c>
      <c r="T57" s="10">
        <v>53.37</v>
      </c>
      <c r="V57" s="10">
        <v>214.32</v>
      </c>
      <c r="W57" s="10">
        <v>95.682500000000005</v>
      </c>
      <c r="X57" s="10">
        <v>34.729999999999997</v>
      </c>
      <c r="Z57" s="10">
        <v>274.79000000000002</v>
      </c>
      <c r="AA57" s="10">
        <v>22.311599999999999</v>
      </c>
      <c r="AC57" s="10">
        <v>295.39999999999998</v>
      </c>
      <c r="AF57" s="10">
        <v>294.58999999999997</v>
      </c>
      <c r="AG57" s="10">
        <v>157.65</v>
      </c>
      <c r="AH57" s="10">
        <v>96.57</v>
      </c>
      <c r="AI57">
        <v>34.479999999999997</v>
      </c>
      <c r="AJ57" s="10">
        <v>5.0199999999999996</v>
      </c>
      <c r="AK57" s="10">
        <v>70.14</v>
      </c>
      <c r="AL57" s="10">
        <v>11.97</v>
      </c>
      <c r="AM57" s="10">
        <v>57.96</v>
      </c>
      <c r="AN57" s="10">
        <v>5.84</v>
      </c>
      <c r="AO57" s="10">
        <v>45.17</v>
      </c>
      <c r="AP57" s="10">
        <v>237.68</v>
      </c>
    </row>
    <row r="58" spans="1:42" x14ac:dyDescent="0.2">
      <c r="A58" s="9">
        <v>44022</v>
      </c>
      <c r="B58" s="3">
        <v>3152.05</v>
      </c>
      <c r="C58" s="10">
        <v>102.97669999999999</v>
      </c>
      <c r="E58" s="10">
        <v>42.65</v>
      </c>
      <c r="F58" s="10">
        <v>45.15</v>
      </c>
      <c r="G58" s="10">
        <v>18.87</v>
      </c>
      <c r="I58" s="10">
        <v>31.943999999999999</v>
      </c>
      <c r="J58" s="10"/>
      <c r="K58" s="10">
        <v>96.27</v>
      </c>
      <c r="L58" s="10">
        <v>205.56</v>
      </c>
      <c r="M58" s="10">
        <v>10.4793</v>
      </c>
      <c r="O58" s="10">
        <v>3.21</v>
      </c>
      <c r="P58" s="10">
        <v>66.269000000000005</v>
      </c>
      <c r="Q58" s="10">
        <v>44.2</v>
      </c>
      <c r="T58" s="10">
        <v>53.73</v>
      </c>
      <c r="V58" s="10">
        <v>213.67</v>
      </c>
      <c r="W58" s="10">
        <v>95.92</v>
      </c>
      <c r="X58" s="10">
        <v>34.89</v>
      </c>
      <c r="Z58" s="10">
        <v>278.24</v>
      </c>
      <c r="AA58" s="10">
        <v>22.360800000000001</v>
      </c>
      <c r="AC58" s="10">
        <v>294.45</v>
      </c>
      <c r="AF58" s="10">
        <v>295.68</v>
      </c>
      <c r="AG58" s="10">
        <v>159.09</v>
      </c>
      <c r="AH58" s="10">
        <v>94.82</v>
      </c>
      <c r="AI58">
        <v>34.36</v>
      </c>
      <c r="AJ58" s="10">
        <v>4.9400000000000004</v>
      </c>
      <c r="AK58" s="10">
        <v>72.959999999999994</v>
      </c>
      <c r="AL58" s="10">
        <v>12.13</v>
      </c>
      <c r="AM58" s="10">
        <v>58.9</v>
      </c>
      <c r="AN58" s="10">
        <v>6.1</v>
      </c>
      <c r="AO58" s="10">
        <v>46.25</v>
      </c>
      <c r="AP58" s="10">
        <v>234.64</v>
      </c>
    </row>
    <row r="59" spans="1:42" x14ac:dyDescent="0.2">
      <c r="A59" s="9">
        <v>44025</v>
      </c>
      <c r="B59" s="3">
        <v>3185.04</v>
      </c>
      <c r="C59" s="10">
        <v>99.804000000000002</v>
      </c>
      <c r="E59" s="10">
        <v>42.66</v>
      </c>
      <c r="F59" s="10">
        <v>45.25</v>
      </c>
      <c r="G59" s="10">
        <v>19.11</v>
      </c>
      <c r="I59" s="10">
        <v>31.131</v>
      </c>
      <c r="J59" s="10"/>
      <c r="K59" s="10">
        <v>97.65</v>
      </c>
      <c r="L59" s="10">
        <v>208.88</v>
      </c>
      <c r="M59" s="10">
        <v>10.052300000000001</v>
      </c>
      <c r="O59" s="10">
        <v>3.13</v>
      </c>
      <c r="P59" s="10">
        <v>66.403899999999993</v>
      </c>
      <c r="Q59" s="10">
        <v>43.19</v>
      </c>
      <c r="T59" s="10">
        <v>53.52</v>
      </c>
      <c r="V59" s="10">
        <v>207.07</v>
      </c>
      <c r="W59" s="10">
        <v>95.477500000000006</v>
      </c>
      <c r="X59" s="10">
        <v>34.19</v>
      </c>
      <c r="Z59" s="10">
        <v>261.19</v>
      </c>
      <c r="AA59" s="10">
        <v>21.778400000000001</v>
      </c>
      <c r="AC59" s="10">
        <v>284.82</v>
      </c>
      <c r="AF59" s="10">
        <v>290.18</v>
      </c>
      <c r="AG59" s="10">
        <v>163.83000000000001</v>
      </c>
      <c r="AH59" s="10">
        <v>93.57</v>
      </c>
      <c r="AI59">
        <v>34.42</v>
      </c>
      <c r="AJ59" s="10">
        <v>4.74</v>
      </c>
      <c r="AK59" s="10">
        <v>73.5</v>
      </c>
      <c r="AL59" s="10">
        <v>12.89</v>
      </c>
      <c r="AM59" s="10">
        <v>58.75</v>
      </c>
      <c r="AN59" s="10">
        <v>6.06</v>
      </c>
      <c r="AO59" s="10">
        <v>44.48</v>
      </c>
      <c r="AP59" s="10">
        <v>237.07</v>
      </c>
    </row>
    <row r="60" spans="1:42" x14ac:dyDescent="0.2">
      <c r="A60" s="9">
        <v>44026</v>
      </c>
      <c r="B60" s="3">
        <v>3155.22</v>
      </c>
      <c r="C60" s="10">
        <v>101.12009999999999</v>
      </c>
      <c r="E60" s="10">
        <v>44.07</v>
      </c>
      <c r="F60" s="10">
        <v>45.87</v>
      </c>
      <c r="G60" s="10">
        <v>19.190000000000001</v>
      </c>
      <c r="I60" s="10">
        <v>31.507999999999999</v>
      </c>
      <c r="J60" s="10"/>
      <c r="K60" s="10">
        <v>98.21</v>
      </c>
      <c r="L60" s="10">
        <v>214.01</v>
      </c>
      <c r="M60" s="10">
        <v>10.377000000000001</v>
      </c>
      <c r="O60" s="10">
        <v>3.165</v>
      </c>
      <c r="P60" s="10">
        <v>66.665400000000005</v>
      </c>
      <c r="Q60" s="10">
        <v>43.35</v>
      </c>
      <c r="T60" s="10">
        <v>54.53</v>
      </c>
      <c r="V60" s="10">
        <v>208.35</v>
      </c>
      <c r="W60" s="10">
        <v>97.057500000000005</v>
      </c>
      <c r="X60" s="10">
        <v>34.49</v>
      </c>
      <c r="Z60" s="10">
        <v>262.8</v>
      </c>
      <c r="AA60" s="10">
        <v>22.060400000000001</v>
      </c>
      <c r="AC60" s="10">
        <v>293.83</v>
      </c>
      <c r="AF60" s="10">
        <v>298.95</v>
      </c>
      <c r="AG60" s="10">
        <v>169.56</v>
      </c>
      <c r="AH60" s="10">
        <v>93.38</v>
      </c>
      <c r="AI60">
        <v>34.58</v>
      </c>
      <c r="AJ60" s="10">
        <v>4.96</v>
      </c>
      <c r="AK60" s="10">
        <v>74.31</v>
      </c>
      <c r="AL60" s="10">
        <v>13.42</v>
      </c>
      <c r="AM60" s="10">
        <v>60.84</v>
      </c>
      <c r="AN60" s="10">
        <v>6.36</v>
      </c>
      <c r="AO60" s="10">
        <v>45.57</v>
      </c>
      <c r="AP60" s="10">
        <v>238.15</v>
      </c>
    </row>
    <row r="61" spans="1:42" x14ac:dyDescent="0.2">
      <c r="A61" s="9">
        <v>44027</v>
      </c>
      <c r="B61" s="3">
        <v>3197.52</v>
      </c>
      <c r="C61" s="10">
        <v>103.06740000000001</v>
      </c>
      <c r="E61" s="10">
        <v>44.63</v>
      </c>
      <c r="F61" s="10">
        <v>46.4</v>
      </c>
      <c r="G61" s="10">
        <v>19.3</v>
      </c>
      <c r="I61" s="10">
        <v>31.378</v>
      </c>
      <c r="J61" s="10"/>
      <c r="K61" s="10">
        <v>99.73</v>
      </c>
      <c r="L61" s="10">
        <v>216.9</v>
      </c>
      <c r="M61" s="10">
        <v>10.2273</v>
      </c>
      <c r="O61" s="10">
        <v>3.15</v>
      </c>
      <c r="P61" s="10">
        <v>68.453500000000005</v>
      </c>
      <c r="Q61" s="10">
        <v>45.22</v>
      </c>
      <c r="T61" s="10">
        <v>56.01</v>
      </c>
      <c r="V61" s="10">
        <v>208.04</v>
      </c>
      <c r="W61" s="10">
        <v>97.724999999999994</v>
      </c>
      <c r="X61" s="10">
        <v>35.01</v>
      </c>
      <c r="Z61" s="10">
        <v>258.5</v>
      </c>
      <c r="AA61" s="10">
        <v>22.672999999999998</v>
      </c>
      <c r="AC61" s="10">
        <v>295.11</v>
      </c>
      <c r="AF61" s="10">
        <v>305.72000000000003</v>
      </c>
      <c r="AG61" s="10">
        <v>172.39</v>
      </c>
      <c r="AH61" s="10">
        <v>93.74</v>
      </c>
      <c r="AI61">
        <v>34.659999999999997</v>
      </c>
      <c r="AJ61" s="10">
        <v>5.08</v>
      </c>
      <c r="AK61" s="10">
        <v>75</v>
      </c>
      <c r="AL61" s="10">
        <v>14.484999999999999</v>
      </c>
      <c r="AM61" s="10">
        <v>60.87</v>
      </c>
      <c r="AN61" s="10">
        <v>6.74</v>
      </c>
      <c r="AO61" s="10">
        <v>47.12</v>
      </c>
      <c r="AP61" s="10">
        <v>235.42</v>
      </c>
    </row>
    <row r="62" spans="1:42" x14ac:dyDescent="0.2">
      <c r="A62" s="9">
        <v>44028</v>
      </c>
      <c r="B62" s="3">
        <v>3226.56</v>
      </c>
      <c r="C62" s="10">
        <v>100.0427</v>
      </c>
      <c r="E62" s="10">
        <v>44.28</v>
      </c>
      <c r="F62" s="10">
        <v>46.15</v>
      </c>
      <c r="G62" s="10">
        <v>19.399999999999999</v>
      </c>
      <c r="I62" s="10">
        <v>31.134</v>
      </c>
      <c r="J62" s="10"/>
      <c r="K62" s="10">
        <v>100.01</v>
      </c>
      <c r="L62" s="10">
        <v>214.67</v>
      </c>
      <c r="M62" s="10">
        <v>10.1348</v>
      </c>
      <c r="O62" s="10">
        <v>3.4</v>
      </c>
      <c r="P62" s="10">
        <v>69.684899999999999</v>
      </c>
      <c r="Q62" s="10">
        <v>44.59</v>
      </c>
      <c r="T62" s="10">
        <v>55.4</v>
      </c>
      <c r="V62" s="10">
        <v>203.92</v>
      </c>
      <c r="W62" s="10">
        <v>96.522499999999994</v>
      </c>
      <c r="X62" s="10">
        <v>34.67</v>
      </c>
      <c r="Z62" s="10">
        <v>268.68</v>
      </c>
      <c r="AA62" s="10">
        <v>22.590199999999999</v>
      </c>
      <c r="AC62" s="10">
        <v>290.56</v>
      </c>
      <c r="AF62" s="10">
        <v>299.35000000000002</v>
      </c>
      <c r="AG62" s="10">
        <v>173.42</v>
      </c>
      <c r="AH62" s="10">
        <v>92.1</v>
      </c>
      <c r="AI62">
        <v>34.299999999999997</v>
      </c>
      <c r="AJ62" s="10">
        <v>5.0549999999999997</v>
      </c>
      <c r="AK62" s="10">
        <v>75.349999999999994</v>
      </c>
      <c r="AL62" s="10">
        <v>14.19</v>
      </c>
      <c r="AM62" s="10">
        <v>61.18</v>
      </c>
      <c r="AN62" s="10">
        <v>6.86</v>
      </c>
      <c r="AO62" s="10">
        <v>46.73</v>
      </c>
      <c r="AP62" s="10">
        <v>234.85</v>
      </c>
    </row>
    <row r="63" spans="1:42" x14ac:dyDescent="0.2">
      <c r="A63" s="9">
        <v>44029</v>
      </c>
      <c r="B63" s="3">
        <v>3215.57</v>
      </c>
      <c r="C63" s="10">
        <v>100.0561</v>
      </c>
      <c r="E63" s="10">
        <v>43.52</v>
      </c>
      <c r="F63" s="10">
        <v>46.82</v>
      </c>
      <c r="G63" s="10">
        <v>19.62</v>
      </c>
      <c r="I63" s="10">
        <v>31.271000000000001</v>
      </c>
      <c r="J63" s="10"/>
      <c r="K63" s="10">
        <v>98.16</v>
      </c>
      <c r="L63" s="10">
        <v>211.41</v>
      </c>
      <c r="M63" s="10">
        <v>10.201499999999999</v>
      </c>
      <c r="O63" s="10">
        <v>3.17</v>
      </c>
      <c r="P63" s="10">
        <v>70.444000000000003</v>
      </c>
      <c r="Q63" s="10">
        <v>44.95</v>
      </c>
      <c r="T63" s="10">
        <v>55.97</v>
      </c>
      <c r="V63" s="10">
        <v>202.88</v>
      </c>
      <c r="W63" s="10">
        <v>96.327500000000001</v>
      </c>
      <c r="X63" s="10">
        <v>34.979999999999997</v>
      </c>
      <c r="Z63" s="10">
        <v>263.23</v>
      </c>
      <c r="AA63" s="10">
        <v>22.724399999999999</v>
      </c>
      <c r="AC63" s="10">
        <v>294.52999999999997</v>
      </c>
      <c r="AF63" s="10">
        <v>304.06</v>
      </c>
      <c r="AG63" s="10">
        <v>176.51</v>
      </c>
      <c r="AH63" s="10">
        <v>95.34</v>
      </c>
      <c r="AI63">
        <v>34.58</v>
      </c>
      <c r="AJ63" s="10">
        <v>5.01</v>
      </c>
      <c r="AK63" s="10">
        <v>75.03</v>
      </c>
      <c r="AL63" s="10">
        <v>14.53</v>
      </c>
      <c r="AM63" s="10">
        <v>62.15</v>
      </c>
      <c r="AN63" s="10">
        <v>6.8</v>
      </c>
      <c r="AO63" s="10">
        <v>46.06</v>
      </c>
      <c r="AP63" s="10">
        <v>235.42</v>
      </c>
    </row>
    <row r="64" spans="1:42" x14ac:dyDescent="0.2">
      <c r="A64" s="9">
        <v>44032</v>
      </c>
      <c r="B64" s="3">
        <v>3224.73</v>
      </c>
      <c r="C64" s="10">
        <v>109.5334</v>
      </c>
      <c r="E64" s="10">
        <v>42.5</v>
      </c>
      <c r="F64" s="10">
        <v>46.12</v>
      </c>
      <c r="G64" s="10">
        <v>19.100000000000001</v>
      </c>
      <c r="I64" s="10">
        <v>31.713000000000001</v>
      </c>
      <c r="J64" s="10"/>
      <c r="K64" s="10">
        <v>97.3</v>
      </c>
      <c r="L64" s="10">
        <v>211.71</v>
      </c>
      <c r="M64" s="10">
        <v>10.5108</v>
      </c>
      <c r="O64" s="10">
        <v>3.36</v>
      </c>
      <c r="P64" s="10">
        <v>69.988500000000002</v>
      </c>
      <c r="Q64" s="10">
        <v>44.26</v>
      </c>
      <c r="T64" s="10">
        <v>56.14</v>
      </c>
      <c r="V64" s="10">
        <v>211.6</v>
      </c>
      <c r="W64" s="10">
        <v>98.357500000000002</v>
      </c>
      <c r="X64" s="10">
        <v>35.01</v>
      </c>
      <c r="Z64" s="10">
        <v>291.19</v>
      </c>
      <c r="AA64" s="10">
        <v>23.2744</v>
      </c>
      <c r="AC64" s="10">
        <v>303.10000000000002</v>
      </c>
      <c r="AF64" s="10">
        <v>311.95999999999998</v>
      </c>
      <c r="AG64" s="10">
        <v>173.81</v>
      </c>
      <c r="AH64" s="10">
        <v>94.73</v>
      </c>
      <c r="AI64">
        <v>34.74</v>
      </c>
      <c r="AJ64" s="10">
        <v>4.96</v>
      </c>
      <c r="AK64" s="10">
        <v>72.89</v>
      </c>
      <c r="AL64" s="10">
        <v>16</v>
      </c>
      <c r="AM64" s="10">
        <v>62.42</v>
      </c>
      <c r="AN64" s="10">
        <v>6.66</v>
      </c>
      <c r="AO64" s="10">
        <v>46.26</v>
      </c>
      <c r="AP64" s="10">
        <v>235.01</v>
      </c>
    </row>
    <row r="65" spans="1:42" x14ac:dyDescent="0.2">
      <c r="A65" s="9">
        <v>44033</v>
      </c>
      <c r="B65" s="3">
        <v>3251.84</v>
      </c>
      <c r="C65" s="10">
        <v>104.5574</v>
      </c>
      <c r="E65" s="10">
        <v>44.65</v>
      </c>
      <c r="F65" s="10">
        <v>47.2</v>
      </c>
      <c r="G65" s="10">
        <v>19.239999999999998</v>
      </c>
      <c r="I65" s="10">
        <v>31.434000000000001</v>
      </c>
      <c r="J65" s="10"/>
      <c r="K65" s="10">
        <v>99.41</v>
      </c>
      <c r="L65" s="10">
        <v>212.02</v>
      </c>
      <c r="M65" s="10">
        <v>10.3285</v>
      </c>
      <c r="O65" s="10">
        <v>3.45</v>
      </c>
      <c r="P65" s="10">
        <v>70.815100000000001</v>
      </c>
      <c r="Q65" s="10">
        <v>43.94</v>
      </c>
      <c r="T65" s="10">
        <v>57.62</v>
      </c>
      <c r="V65" s="10">
        <v>208.75</v>
      </c>
      <c r="W65" s="10">
        <v>97</v>
      </c>
      <c r="X65" s="10">
        <v>35.619999999999997</v>
      </c>
      <c r="Z65" s="10">
        <v>276.38</v>
      </c>
      <c r="AA65" s="10">
        <v>23.262</v>
      </c>
      <c r="AC65" s="10">
        <v>291.39999999999998</v>
      </c>
      <c r="AF65" s="10">
        <v>307.60000000000002</v>
      </c>
      <c r="AG65" s="10">
        <v>175.65</v>
      </c>
      <c r="AH65" s="10">
        <v>97.93</v>
      </c>
      <c r="AI65">
        <v>35.18</v>
      </c>
      <c r="AJ65" s="10">
        <v>4.7949999999999999</v>
      </c>
      <c r="AK65" s="10">
        <v>75.92</v>
      </c>
      <c r="AL65" s="10">
        <v>13.52</v>
      </c>
      <c r="AM65" s="10">
        <v>61.31</v>
      </c>
      <c r="AN65" s="10">
        <v>6.68</v>
      </c>
      <c r="AO65" s="10">
        <v>45.84</v>
      </c>
      <c r="AP65" s="10">
        <v>230.71</v>
      </c>
    </row>
    <row r="66" spans="1:42" x14ac:dyDescent="0.2">
      <c r="A66" s="9">
        <v>44034</v>
      </c>
      <c r="B66" s="3">
        <v>3257.3</v>
      </c>
      <c r="C66" s="10">
        <v>106.1554</v>
      </c>
      <c r="E66" s="10">
        <v>43.61</v>
      </c>
      <c r="F66" s="10">
        <v>48.48</v>
      </c>
      <c r="G66" s="10">
        <v>19.52</v>
      </c>
      <c r="I66" s="10">
        <v>31.38</v>
      </c>
      <c r="J66" s="10"/>
      <c r="K66" s="10">
        <v>98.69</v>
      </c>
      <c r="L66" s="10">
        <v>206</v>
      </c>
      <c r="M66" s="10">
        <v>10.438800000000001</v>
      </c>
      <c r="O66" s="10">
        <v>3.61</v>
      </c>
      <c r="P66" s="10">
        <v>71.177800000000005</v>
      </c>
      <c r="Q66" s="10">
        <v>44.36</v>
      </c>
      <c r="T66" s="10">
        <v>58</v>
      </c>
      <c r="V66" s="10">
        <v>211.75</v>
      </c>
      <c r="W66" s="10">
        <v>97.272499999999994</v>
      </c>
      <c r="X66" s="10">
        <v>35.57</v>
      </c>
      <c r="Z66" s="10">
        <v>289.62</v>
      </c>
      <c r="AA66" s="10">
        <v>23.705400000000001</v>
      </c>
      <c r="AC66" s="10">
        <v>291.23</v>
      </c>
      <c r="AF66" s="10">
        <v>313.37</v>
      </c>
      <c r="AG66" s="10">
        <v>175.49</v>
      </c>
      <c r="AH66" s="10">
        <v>98.38</v>
      </c>
      <c r="AI66">
        <v>35.700000000000003</v>
      </c>
      <c r="AJ66" s="10">
        <v>4.91</v>
      </c>
      <c r="AK66" s="10">
        <v>76</v>
      </c>
      <c r="AL66" s="10">
        <v>11.8</v>
      </c>
      <c r="AM66" s="10">
        <v>61.44</v>
      </c>
      <c r="AN66" s="10">
        <v>6.84</v>
      </c>
      <c r="AO66" s="10">
        <v>45.93</v>
      </c>
      <c r="AP66" s="10">
        <v>225.94</v>
      </c>
    </row>
    <row r="67" spans="1:42" x14ac:dyDescent="0.2">
      <c r="A67" s="9">
        <v>44035</v>
      </c>
      <c r="B67" s="3">
        <v>3276.02</v>
      </c>
      <c r="C67" s="10">
        <v>100.87139999999999</v>
      </c>
      <c r="E67" s="10">
        <v>43.7</v>
      </c>
      <c r="F67" s="10">
        <v>48.28</v>
      </c>
      <c r="G67" s="10">
        <v>19.16</v>
      </c>
      <c r="I67" s="10">
        <v>30.966999999999999</v>
      </c>
      <c r="J67" s="10"/>
      <c r="K67" s="10">
        <v>98.98</v>
      </c>
      <c r="L67" s="10">
        <v>203.02</v>
      </c>
      <c r="M67" s="10">
        <v>10.129799999999999</v>
      </c>
      <c r="O67" s="10">
        <v>3.7</v>
      </c>
      <c r="P67" s="10">
        <v>71.388599999999997</v>
      </c>
      <c r="Q67" s="10">
        <v>43.92</v>
      </c>
      <c r="T67" s="10">
        <v>56.67</v>
      </c>
      <c r="V67" s="10">
        <v>202.54</v>
      </c>
      <c r="W67" s="10">
        <v>92.844999999999999</v>
      </c>
      <c r="X67" s="10">
        <v>35.049999999999997</v>
      </c>
      <c r="Z67" s="10">
        <v>267.54000000000002</v>
      </c>
      <c r="AA67" s="10">
        <v>22.4206</v>
      </c>
      <c r="AC67" s="10">
        <v>284.45999999999998</v>
      </c>
      <c r="AF67" s="10">
        <v>309.89999999999998</v>
      </c>
      <c r="AG67" s="10">
        <v>176.73</v>
      </c>
      <c r="AH67" s="10">
        <v>98.9</v>
      </c>
      <c r="AI67">
        <v>36.04</v>
      </c>
      <c r="AJ67" s="10">
        <v>4.7699999999999996</v>
      </c>
      <c r="AK67" s="10">
        <v>76.3</v>
      </c>
      <c r="AL67" s="10">
        <v>12.11</v>
      </c>
      <c r="AM67" s="10">
        <v>60.68</v>
      </c>
      <c r="AN67" s="10">
        <v>6.98</v>
      </c>
      <c r="AO67" s="10">
        <v>45.56</v>
      </c>
      <c r="AP67" s="10">
        <v>220.66</v>
      </c>
    </row>
    <row r="68" spans="1:42" x14ac:dyDescent="0.2">
      <c r="A68" s="9">
        <v>44036</v>
      </c>
      <c r="B68" s="3">
        <v>3235.66</v>
      </c>
      <c r="C68" s="10">
        <v>94.466700000000003</v>
      </c>
      <c r="E68" s="10">
        <v>43.43</v>
      </c>
      <c r="F68" s="10">
        <v>48.49</v>
      </c>
      <c r="G68" s="10">
        <v>18.88</v>
      </c>
      <c r="I68" s="10">
        <v>30.579000000000001</v>
      </c>
      <c r="J68" s="10"/>
      <c r="K68" s="10">
        <v>98.28</v>
      </c>
      <c r="L68" s="10">
        <v>201.47</v>
      </c>
      <c r="M68" s="10">
        <v>10.1945</v>
      </c>
      <c r="O68" s="10">
        <v>3.62</v>
      </c>
      <c r="P68" s="10">
        <v>70.798199999999994</v>
      </c>
      <c r="Q68" s="10">
        <v>43.16</v>
      </c>
      <c r="T68" s="10">
        <v>55.7</v>
      </c>
      <c r="V68" s="10">
        <v>201.3</v>
      </c>
      <c r="W68" s="10">
        <v>92.614999999999995</v>
      </c>
      <c r="X68" s="10">
        <v>34.69</v>
      </c>
      <c r="Z68" s="10">
        <v>268.74</v>
      </c>
      <c r="AA68" s="10">
        <v>22.6052</v>
      </c>
      <c r="AC68" s="10">
        <v>278.49</v>
      </c>
      <c r="AF68" s="10">
        <v>306.92</v>
      </c>
      <c r="AG68" s="10">
        <v>175.35</v>
      </c>
      <c r="AH68" s="10">
        <v>99.91</v>
      </c>
      <c r="AI68">
        <v>36.32</v>
      </c>
      <c r="AJ68" s="10">
        <v>4.72</v>
      </c>
      <c r="AK68" s="10">
        <v>76.849999999999994</v>
      </c>
      <c r="AL68" s="10">
        <v>11.87</v>
      </c>
      <c r="AM68" s="10">
        <v>60.77</v>
      </c>
      <c r="AN68" s="10">
        <v>6.88</v>
      </c>
      <c r="AO68" s="10">
        <v>44.72</v>
      </c>
      <c r="AP68" s="10">
        <v>223.35</v>
      </c>
    </row>
    <row r="69" spans="1:42" x14ac:dyDescent="0.2">
      <c r="A69" s="9">
        <v>44039</v>
      </c>
      <c r="B69" s="3">
        <v>3215.63</v>
      </c>
      <c r="C69" s="10">
        <v>102.6401</v>
      </c>
      <c r="E69" s="10">
        <v>44.07</v>
      </c>
      <c r="F69" s="10">
        <v>48.48</v>
      </c>
      <c r="G69" s="10">
        <v>18.2</v>
      </c>
      <c r="I69" s="10">
        <v>31.268000000000001</v>
      </c>
      <c r="J69" s="10"/>
      <c r="K69" s="10">
        <v>96.9</v>
      </c>
      <c r="L69" s="10">
        <v>203.02</v>
      </c>
      <c r="M69" s="10">
        <v>10.4215</v>
      </c>
      <c r="O69" s="10">
        <v>3.7</v>
      </c>
      <c r="P69" s="10">
        <v>71.025999999999996</v>
      </c>
      <c r="Q69" s="10">
        <v>42.33</v>
      </c>
      <c r="T69" s="10">
        <v>55.25</v>
      </c>
      <c r="V69" s="10">
        <v>203.85</v>
      </c>
      <c r="W69" s="10">
        <v>94.81</v>
      </c>
      <c r="X69" s="10">
        <v>35.200000000000003</v>
      </c>
      <c r="Z69" s="10">
        <v>272.5</v>
      </c>
      <c r="AA69" s="10">
        <v>22.858599999999999</v>
      </c>
      <c r="AC69" s="10">
        <v>284.20999999999998</v>
      </c>
      <c r="AF69" s="10">
        <v>308.86</v>
      </c>
      <c r="AG69" s="10">
        <v>176</v>
      </c>
      <c r="AH69" s="10">
        <v>101.76</v>
      </c>
      <c r="AI69">
        <v>37.020000000000003</v>
      </c>
      <c r="AJ69" s="10">
        <v>4.8499999999999996</v>
      </c>
      <c r="AK69" s="10">
        <v>78.540000000000006</v>
      </c>
      <c r="AL69" s="10">
        <v>11.9</v>
      </c>
      <c r="AM69" s="10">
        <v>62.57</v>
      </c>
      <c r="AN69" s="10">
        <v>6.93</v>
      </c>
      <c r="AO69" s="10">
        <v>44.91</v>
      </c>
      <c r="AP69" s="10">
        <v>217.76</v>
      </c>
    </row>
    <row r="70" spans="1:42" x14ac:dyDescent="0.2">
      <c r="A70" s="9">
        <v>44040</v>
      </c>
      <c r="B70" s="3">
        <v>3239.41</v>
      </c>
      <c r="C70" s="10">
        <v>98.432699999999997</v>
      </c>
      <c r="E70" s="10">
        <v>43.55</v>
      </c>
      <c r="F70" s="10">
        <v>48.18</v>
      </c>
      <c r="G70" s="10">
        <v>18.440000000000001</v>
      </c>
      <c r="I70" s="10">
        <v>30.734999999999999</v>
      </c>
      <c r="J70" s="10"/>
      <c r="K70" s="10">
        <v>97.32</v>
      </c>
      <c r="L70" s="10">
        <v>201.62</v>
      </c>
      <c r="M70" s="10">
        <v>10.2155</v>
      </c>
      <c r="O70" s="10">
        <v>3.7</v>
      </c>
      <c r="P70" s="10">
        <v>70.604200000000006</v>
      </c>
      <c r="Q70" s="10">
        <v>41.85</v>
      </c>
      <c r="T70" s="10">
        <v>54.15</v>
      </c>
      <c r="V70" s="10">
        <v>202.02</v>
      </c>
      <c r="W70" s="10">
        <v>93.252499999999998</v>
      </c>
      <c r="X70" s="10">
        <v>34.96</v>
      </c>
      <c r="Z70" s="10">
        <v>267.12</v>
      </c>
      <c r="AA70" s="10">
        <v>22.244599999999998</v>
      </c>
      <c r="AC70" s="10">
        <v>278.52</v>
      </c>
      <c r="AF70" s="10">
        <v>306.33</v>
      </c>
      <c r="AG70" s="10">
        <v>175.79</v>
      </c>
      <c r="AH70" s="10">
        <v>102.54</v>
      </c>
      <c r="AI70">
        <v>37.36</v>
      </c>
      <c r="AJ70" s="10">
        <v>4.67</v>
      </c>
      <c r="AK70" s="10">
        <v>77.97</v>
      </c>
      <c r="AL70" s="10">
        <v>11.6</v>
      </c>
      <c r="AM70" s="10">
        <v>61.28</v>
      </c>
      <c r="AN70" s="10">
        <v>7.01</v>
      </c>
      <c r="AO70" s="10">
        <v>44.9</v>
      </c>
      <c r="AP70" s="10">
        <v>218.46</v>
      </c>
    </row>
    <row r="71" spans="1:42" x14ac:dyDescent="0.2">
      <c r="A71" s="9">
        <v>44041</v>
      </c>
      <c r="B71" s="3">
        <v>3218.44</v>
      </c>
      <c r="C71" s="10">
        <v>99.940700000000007</v>
      </c>
      <c r="E71" s="10">
        <v>44.03</v>
      </c>
      <c r="F71" s="10">
        <v>48.02</v>
      </c>
      <c r="G71" s="10">
        <v>18.87</v>
      </c>
      <c r="I71" s="10">
        <v>30.885000000000002</v>
      </c>
      <c r="J71" s="10"/>
      <c r="K71" s="10">
        <v>99.68</v>
      </c>
      <c r="L71" s="10">
        <v>202.58</v>
      </c>
      <c r="M71" s="10">
        <v>10.4655</v>
      </c>
      <c r="O71" s="10">
        <v>3.62</v>
      </c>
      <c r="P71" s="10">
        <v>73.143000000000001</v>
      </c>
      <c r="Q71" s="10">
        <v>43</v>
      </c>
      <c r="T71" s="10">
        <v>55.14</v>
      </c>
      <c r="V71" s="10">
        <v>204.06</v>
      </c>
      <c r="W71" s="10">
        <v>95.04</v>
      </c>
      <c r="X71" s="10">
        <v>35.909999999999997</v>
      </c>
      <c r="Z71" s="10">
        <v>262.20999999999998</v>
      </c>
      <c r="AA71" s="10">
        <v>23.061399999999999</v>
      </c>
      <c r="AC71" s="10">
        <v>278.72000000000003</v>
      </c>
      <c r="AF71" s="10">
        <v>309.3</v>
      </c>
      <c r="AG71" s="10">
        <v>180.25</v>
      </c>
      <c r="AH71" s="10">
        <v>106.17</v>
      </c>
      <c r="AI71">
        <v>37.619999999999997</v>
      </c>
      <c r="AJ71" s="10">
        <v>4.54</v>
      </c>
      <c r="AK71" s="10">
        <v>78.39</v>
      </c>
      <c r="AL71" s="10">
        <v>11.62</v>
      </c>
      <c r="AM71" s="10">
        <v>62.68</v>
      </c>
      <c r="AN71" s="10">
        <v>6.92</v>
      </c>
      <c r="AO71" s="10">
        <v>44.56</v>
      </c>
      <c r="AP71" s="10">
        <v>218.94</v>
      </c>
    </row>
    <row r="72" spans="1:42" x14ac:dyDescent="0.2">
      <c r="A72" s="9">
        <v>44042</v>
      </c>
      <c r="B72" s="3">
        <v>3258.44</v>
      </c>
      <c r="C72" s="10">
        <v>99.165999999999997</v>
      </c>
      <c r="E72" s="10">
        <v>41.87</v>
      </c>
      <c r="F72" s="10">
        <v>47.69</v>
      </c>
      <c r="G72" s="10">
        <v>18.8</v>
      </c>
      <c r="I72" s="10">
        <v>31.21</v>
      </c>
      <c r="J72" s="10"/>
      <c r="K72" s="10">
        <v>97.02</v>
      </c>
      <c r="L72" s="10">
        <v>199.53</v>
      </c>
      <c r="M72" s="10">
        <v>10.614000000000001</v>
      </c>
      <c r="O72" s="10">
        <v>3.53</v>
      </c>
      <c r="P72" s="10">
        <v>72.012799999999999</v>
      </c>
      <c r="Q72" s="10">
        <v>43.27</v>
      </c>
      <c r="T72" s="10">
        <v>54.67</v>
      </c>
      <c r="V72" s="10">
        <v>203.9</v>
      </c>
      <c r="W72" s="10">
        <v>96.19</v>
      </c>
      <c r="X72" s="10">
        <v>35.409999999999997</v>
      </c>
      <c r="Z72" s="10">
        <v>261.79000000000002</v>
      </c>
      <c r="AA72" s="10">
        <v>22.968</v>
      </c>
      <c r="AC72" s="10">
        <v>279.39999999999998</v>
      </c>
      <c r="AF72" s="10">
        <v>309</v>
      </c>
      <c r="AG72" s="10">
        <v>178.04</v>
      </c>
      <c r="AH72" s="10">
        <v>105.19</v>
      </c>
      <c r="AI72">
        <v>37.32</v>
      </c>
      <c r="AJ72" s="10">
        <v>4.7</v>
      </c>
      <c r="AK72" s="10">
        <v>77.45</v>
      </c>
      <c r="AL72" s="10">
        <v>11.91</v>
      </c>
      <c r="AM72" s="10">
        <v>61.04</v>
      </c>
      <c r="AN72" s="10">
        <v>6.74</v>
      </c>
      <c r="AO72" s="10">
        <v>45.43</v>
      </c>
      <c r="AP72" s="10">
        <v>222.13</v>
      </c>
    </row>
    <row r="73" spans="1:42" x14ac:dyDescent="0.2">
      <c r="A73" s="9">
        <v>44043</v>
      </c>
      <c r="B73" s="3">
        <v>3246.22</v>
      </c>
      <c r="C73" s="10">
        <v>95.384</v>
      </c>
      <c r="E73" s="10">
        <v>42.08</v>
      </c>
      <c r="F73" s="10">
        <v>47.24</v>
      </c>
      <c r="G73" s="10">
        <v>18.66</v>
      </c>
      <c r="I73" s="10">
        <v>31.675000000000001</v>
      </c>
      <c r="J73" s="10"/>
      <c r="K73" s="10">
        <v>96.64</v>
      </c>
      <c r="L73" s="10">
        <v>197.96</v>
      </c>
      <c r="M73" s="10">
        <v>10.614800000000001</v>
      </c>
      <c r="O73" s="10">
        <v>3.52</v>
      </c>
      <c r="P73" s="10">
        <v>71.987499999999997</v>
      </c>
      <c r="Q73" s="10">
        <v>43.81</v>
      </c>
      <c r="T73" s="10">
        <v>53.28</v>
      </c>
      <c r="V73" s="10">
        <v>205.01</v>
      </c>
      <c r="W73" s="10">
        <v>106.26</v>
      </c>
      <c r="X73" s="10">
        <v>35.369999999999997</v>
      </c>
      <c r="Z73" s="10">
        <v>257.82</v>
      </c>
      <c r="AA73" s="10">
        <v>23.103200000000001</v>
      </c>
      <c r="AC73" s="10">
        <v>272</v>
      </c>
      <c r="AF73" s="10">
        <v>308.52999999999997</v>
      </c>
      <c r="AG73" s="10">
        <v>176.31</v>
      </c>
      <c r="AH73" s="10">
        <v>105.42</v>
      </c>
      <c r="AI73">
        <v>37.72</v>
      </c>
      <c r="AJ73" s="10">
        <v>4.3</v>
      </c>
      <c r="AK73" s="10">
        <v>76.81</v>
      </c>
      <c r="AL73" s="10">
        <v>11.78</v>
      </c>
      <c r="AM73" s="10">
        <v>61.04</v>
      </c>
      <c r="AN73" s="10">
        <v>6.61</v>
      </c>
      <c r="AO73" s="10">
        <v>46.61</v>
      </c>
      <c r="AP73" s="10">
        <v>222.11</v>
      </c>
    </row>
    <row r="74" spans="1:42" x14ac:dyDescent="0.2">
      <c r="A74" s="9">
        <v>44046</v>
      </c>
      <c r="B74" s="3">
        <v>3271.12</v>
      </c>
      <c r="C74" s="10">
        <v>99</v>
      </c>
      <c r="E74" s="10">
        <v>42.25</v>
      </c>
      <c r="F74" s="10">
        <v>46.3</v>
      </c>
      <c r="G74" s="10">
        <v>18.760000000000002</v>
      </c>
      <c r="I74" s="10">
        <v>32.122999999999998</v>
      </c>
      <c r="J74" s="10"/>
      <c r="K74" s="10">
        <v>96.1</v>
      </c>
      <c r="L74" s="10">
        <v>199.39</v>
      </c>
      <c r="M74" s="10">
        <v>11.010300000000001</v>
      </c>
      <c r="O74" s="10">
        <v>3.63</v>
      </c>
      <c r="P74" s="10">
        <v>76.331199999999995</v>
      </c>
      <c r="Q74" s="10">
        <v>41.35</v>
      </c>
      <c r="T74" s="10">
        <v>53.06</v>
      </c>
      <c r="V74" s="10">
        <v>216.54</v>
      </c>
      <c r="W74" s="10">
        <v>108.9375</v>
      </c>
      <c r="X74" s="10">
        <v>35.799999999999997</v>
      </c>
      <c r="Z74" s="10">
        <v>254.43</v>
      </c>
      <c r="AA74" s="10">
        <v>22.934200000000001</v>
      </c>
      <c r="AC74" s="10">
        <v>279.52</v>
      </c>
      <c r="AF74" s="10">
        <v>312.58999999999997</v>
      </c>
      <c r="AG74" s="10">
        <v>177.62</v>
      </c>
      <c r="AH74" s="10">
        <v>104.98</v>
      </c>
      <c r="AI74">
        <v>37.700000000000003</v>
      </c>
      <c r="AJ74" s="10">
        <v>4.13</v>
      </c>
      <c r="AK74" s="10">
        <v>76.53</v>
      </c>
      <c r="AL74" s="10">
        <v>11.87</v>
      </c>
      <c r="AM74" s="10">
        <v>61.91</v>
      </c>
      <c r="AN74" s="10">
        <v>6.69</v>
      </c>
      <c r="AO74" s="10">
        <v>44.17</v>
      </c>
      <c r="AP74" s="10">
        <v>227.61</v>
      </c>
    </row>
    <row r="75" spans="1:42" x14ac:dyDescent="0.2">
      <c r="A75" s="9">
        <v>44047</v>
      </c>
      <c r="B75" s="3">
        <v>3294.61</v>
      </c>
      <c r="C75" s="10">
        <v>99.133399999999995</v>
      </c>
      <c r="E75" s="10">
        <v>43.47</v>
      </c>
      <c r="F75" s="10">
        <v>46.69</v>
      </c>
      <c r="G75" s="10">
        <v>18.760000000000002</v>
      </c>
      <c r="I75" s="10">
        <v>32.838999999999999</v>
      </c>
      <c r="J75" s="10"/>
      <c r="K75" s="10">
        <v>95.55</v>
      </c>
      <c r="L75" s="10">
        <v>201.64</v>
      </c>
      <c r="M75" s="10">
        <v>11.2278</v>
      </c>
      <c r="O75" s="10">
        <v>3.58</v>
      </c>
      <c r="P75" s="10">
        <v>77.900000000000006</v>
      </c>
      <c r="Q75" s="10">
        <v>41.49</v>
      </c>
      <c r="T75" s="10">
        <v>52.16</v>
      </c>
      <c r="V75" s="10">
        <v>213.29</v>
      </c>
      <c r="W75" s="10">
        <v>109.66500000000001</v>
      </c>
      <c r="X75" s="10">
        <v>36.229999999999997</v>
      </c>
      <c r="Z75" s="10">
        <v>250.02</v>
      </c>
      <c r="AA75" s="10">
        <v>23.291399999999999</v>
      </c>
      <c r="AC75" s="10">
        <v>275.70999999999998</v>
      </c>
      <c r="AF75" s="10">
        <v>314.39</v>
      </c>
      <c r="AG75" s="10">
        <v>178.11</v>
      </c>
      <c r="AH75" s="10">
        <v>105.59</v>
      </c>
      <c r="AI75">
        <v>38.54</v>
      </c>
      <c r="AJ75" s="10">
        <v>4.13</v>
      </c>
      <c r="AK75" s="10">
        <v>77.099999999999994</v>
      </c>
      <c r="AL75" s="10">
        <v>12.23</v>
      </c>
      <c r="AM75" s="10">
        <v>61.86</v>
      </c>
      <c r="AN75" s="10">
        <v>6.86</v>
      </c>
      <c r="AO75" s="10">
        <v>44.31</v>
      </c>
      <c r="AP75" s="10">
        <v>224.19</v>
      </c>
    </row>
    <row r="76" spans="1:42" x14ac:dyDescent="0.2">
      <c r="A76" s="9">
        <v>44048</v>
      </c>
      <c r="B76" s="3">
        <v>3306.51</v>
      </c>
      <c r="C76" s="10">
        <v>99.001400000000004</v>
      </c>
      <c r="E76" s="10">
        <v>43.85</v>
      </c>
      <c r="F76" s="10">
        <v>47.22</v>
      </c>
      <c r="G76" s="10">
        <v>18.260000000000002</v>
      </c>
      <c r="I76" s="10">
        <v>32.954000000000001</v>
      </c>
      <c r="J76" s="10"/>
      <c r="K76" s="10">
        <v>97.21</v>
      </c>
      <c r="L76" s="10">
        <v>204.52</v>
      </c>
      <c r="M76" s="10">
        <v>11.286799999999999</v>
      </c>
      <c r="O76" s="10">
        <v>3.49</v>
      </c>
      <c r="P76" s="10">
        <v>77.697599999999994</v>
      </c>
      <c r="Q76" s="10">
        <v>42.83</v>
      </c>
      <c r="T76" s="10">
        <v>52.94</v>
      </c>
      <c r="V76" s="10">
        <v>212.94</v>
      </c>
      <c r="W76" s="10">
        <v>110.0625</v>
      </c>
      <c r="X76" s="10">
        <v>36.31</v>
      </c>
      <c r="Z76" s="10">
        <v>249.25</v>
      </c>
      <c r="AA76" s="10">
        <v>23.404800000000002</v>
      </c>
      <c r="AC76" s="10">
        <v>273.23</v>
      </c>
      <c r="AF76" s="10">
        <v>328</v>
      </c>
      <c r="AG76" s="10">
        <v>182.82</v>
      </c>
      <c r="AH76" s="10">
        <v>104.9</v>
      </c>
      <c r="AI76">
        <v>38.9</v>
      </c>
      <c r="AJ76" s="10">
        <v>4.13</v>
      </c>
      <c r="AK76" s="10">
        <v>76.959999999999994</v>
      </c>
      <c r="AL76" s="10">
        <v>12.3</v>
      </c>
      <c r="AM76" s="10">
        <v>64.599999999999994</v>
      </c>
      <c r="AN76" s="10">
        <v>6.96</v>
      </c>
      <c r="AO76" s="10">
        <v>45.26</v>
      </c>
      <c r="AP76" s="10">
        <v>220.22</v>
      </c>
    </row>
    <row r="77" spans="1:42" x14ac:dyDescent="0.2">
      <c r="A77" s="9">
        <v>44049</v>
      </c>
      <c r="B77" s="3">
        <v>3327.77</v>
      </c>
      <c r="C77" s="10">
        <v>99.305400000000006</v>
      </c>
      <c r="E77" s="10">
        <v>43.64</v>
      </c>
      <c r="F77" s="10">
        <v>47.48</v>
      </c>
      <c r="G77" s="10">
        <v>18.829999999999998</v>
      </c>
      <c r="I77" s="10">
        <v>32.915999999999997</v>
      </c>
      <c r="J77" s="10"/>
      <c r="K77" s="10">
        <v>97.24</v>
      </c>
      <c r="L77" s="10">
        <v>204.25</v>
      </c>
      <c r="M77" s="10">
        <v>11.3355</v>
      </c>
      <c r="O77" s="10">
        <v>3.5</v>
      </c>
      <c r="P77" s="10">
        <v>76.305899999999994</v>
      </c>
      <c r="Q77" s="10">
        <v>42.25</v>
      </c>
      <c r="T77" s="10">
        <v>53</v>
      </c>
      <c r="V77" s="10">
        <v>216.35</v>
      </c>
      <c r="W77" s="10">
        <v>113.9025</v>
      </c>
      <c r="X77" s="10">
        <v>36.64</v>
      </c>
      <c r="Z77" s="10">
        <v>255.32</v>
      </c>
      <c r="AA77" s="10">
        <v>23.736000000000001</v>
      </c>
      <c r="AC77" s="10">
        <v>273.33999999999997</v>
      </c>
      <c r="AF77" s="10">
        <v>330.14</v>
      </c>
      <c r="AG77" s="10">
        <v>181.26</v>
      </c>
      <c r="AH77" s="10">
        <v>104.88</v>
      </c>
      <c r="AI77">
        <v>39.42</v>
      </c>
      <c r="AJ77" s="10">
        <v>4.1449999999999996</v>
      </c>
      <c r="AK77" s="10">
        <v>77.12</v>
      </c>
      <c r="AL77" s="10">
        <v>12.16</v>
      </c>
      <c r="AM77" s="10">
        <v>62.46</v>
      </c>
      <c r="AN77" s="10">
        <v>6.93</v>
      </c>
      <c r="AO77" s="10">
        <v>45.42</v>
      </c>
      <c r="AP77" s="10">
        <v>219.39</v>
      </c>
    </row>
    <row r="78" spans="1:42" x14ac:dyDescent="0.2">
      <c r="A78" s="9">
        <v>44050</v>
      </c>
      <c r="B78" s="3">
        <v>3349.16</v>
      </c>
      <c r="C78" s="10">
        <v>96.847399999999993</v>
      </c>
      <c r="E78" s="10">
        <v>43.44</v>
      </c>
      <c r="F78" s="10">
        <v>47.8</v>
      </c>
      <c r="G78" s="10">
        <v>18.899999999999999</v>
      </c>
      <c r="I78" s="10">
        <v>32.593000000000004</v>
      </c>
      <c r="J78" s="10"/>
      <c r="K78" s="10">
        <v>99.38</v>
      </c>
      <c r="L78" s="10">
        <v>208.27</v>
      </c>
      <c r="M78" s="10">
        <v>11.1995</v>
      </c>
      <c r="O78" s="10">
        <v>3.49</v>
      </c>
      <c r="P78" s="10">
        <v>77.022800000000004</v>
      </c>
      <c r="Q78" s="10">
        <v>44.02</v>
      </c>
      <c r="T78" s="10">
        <v>52.52</v>
      </c>
      <c r="V78" s="10">
        <v>212.48</v>
      </c>
      <c r="W78" s="10">
        <v>111.1125</v>
      </c>
      <c r="X78" s="10">
        <v>36.9</v>
      </c>
      <c r="Z78" s="10">
        <v>252.12</v>
      </c>
      <c r="AA78" s="10">
        <v>23.612400000000001</v>
      </c>
      <c r="AC78" s="10">
        <v>272.99</v>
      </c>
      <c r="AF78" s="10">
        <v>328.02</v>
      </c>
      <c r="AG78" s="10">
        <v>183.5</v>
      </c>
      <c r="AH78" s="10">
        <v>105.07</v>
      </c>
      <c r="AI78">
        <v>38.74</v>
      </c>
      <c r="AJ78" s="10">
        <v>4.05</v>
      </c>
      <c r="AK78" s="10">
        <v>77.5</v>
      </c>
      <c r="AL78" s="10">
        <v>12.07</v>
      </c>
      <c r="AM78" s="10">
        <v>60.95</v>
      </c>
      <c r="AN78" s="10">
        <v>6.86</v>
      </c>
      <c r="AO78" s="10">
        <v>43.7</v>
      </c>
      <c r="AP78" s="10">
        <v>221.3</v>
      </c>
    </row>
    <row r="79" spans="1:42" x14ac:dyDescent="0.2">
      <c r="A79" s="9">
        <v>44053</v>
      </c>
      <c r="B79" s="3">
        <v>3351.28</v>
      </c>
      <c r="C79" s="10">
        <v>94.571399999999997</v>
      </c>
      <c r="E79" s="10">
        <v>44.51</v>
      </c>
      <c r="F79" s="10">
        <v>47.72</v>
      </c>
      <c r="G79" s="10">
        <v>19.2</v>
      </c>
      <c r="I79" s="10">
        <v>32.735999999999997</v>
      </c>
      <c r="J79" s="10"/>
      <c r="K79" s="10">
        <v>100.64</v>
      </c>
      <c r="L79" s="10">
        <v>209.38</v>
      </c>
      <c r="M79" s="10">
        <v>11.164999999999999</v>
      </c>
      <c r="O79" s="10">
        <v>3.44</v>
      </c>
      <c r="P79" s="10">
        <v>76.854100000000003</v>
      </c>
      <c r="Q79" s="10">
        <v>45.37</v>
      </c>
      <c r="T79" s="10">
        <v>52.33</v>
      </c>
      <c r="V79" s="10">
        <v>208.25</v>
      </c>
      <c r="W79" s="10">
        <v>112.72750000000001</v>
      </c>
      <c r="X79" s="10">
        <v>37.01</v>
      </c>
      <c r="Z79" s="10">
        <v>248.99</v>
      </c>
      <c r="AA79" s="10">
        <v>23.22</v>
      </c>
      <c r="AC79" s="10">
        <v>268.73</v>
      </c>
      <c r="AF79" s="10">
        <v>322.88</v>
      </c>
      <c r="AG79" s="10">
        <v>189.91</v>
      </c>
      <c r="AH79" s="10">
        <v>103.73</v>
      </c>
      <c r="AI79">
        <v>38.619999999999997</v>
      </c>
      <c r="AJ79" s="10">
        <v>4.2649999999999997</v>
      </c>
      <c r="AK79" s="10">
        <v>78.37</v>
      </c>
      <c r="AL79" s="10">
        <v>12.11</v>
      </c>
      <c r="AM79" s="10">
        <v>61.61</v>
      </c>
      <c r="AN79" s="10">
        <v>7.09</v>
      </c>
      <c r="AO79" s="10">
        <v>44.09</v>
      </c>
      <c r="AP79" s="10">
        <v>223.75</v>
      </c>
    </row>
    <row r="80" spans="1:42" x14ac:dyDescent="0.2">
      <c r="A80" s="9">
        <v>44054</v>
      </c>
      <c r="B80" s="3">
        <v>3360.47</v>
      </c>
      <c r="C80" s="10">
        <v>91.626000000000005</v>
      </c>
      <c r="E80" s="10">
        <v>44.97</v>
      </c>
      <c r="F80" s="10">
        <v>47.93</v>
      </c>
      <c r="G80" s="10">
        <v>18.89</v>
      </c>
      <c r="I80" s="10">
        <v>32.402999999999999</v>
      </c>
      <c r="J80" s="10"/>
      <c r="K80" s="10">
        <v>103.82</v>
      </c>
      <c r="L80" s="10">
        <v>211.06</v>
      </c>
      <c r="M80" s="10">
        <v>10.85</v>
      </c>
      <c r="O80" s="10">
        <v>3.25</v>
      </c>
      <c r="P80" s="10">
        <v>76.736000000000004</v>
      </c>
      <c r="Q80" s="10">
        <v>47.2</v>
      </c>
      <c r="T80" s="10">
        <v>52.51</v>
      </c>
      <c r="V80" s="10">
        <v>203.38</v>
      </c>
      <c r="W80" s="10">
        <v>109.375</v>
      </c>
      <c r="X80" s="10">
        <v>35</v>
      </c>
      <c r="Z80" s="10">
        <v>253.72</v>
      </c>
      <c r="AA80" s="10">
        <v>22.943200000000001</v>
      </c>
      <c r="AC80" s="10">
        <v>261.86</v>
      </c>
      <c r="AF80" s="10">
        <v>328.54</v>
      </c>
      <c r="AG80" s="10">
        <v>193.22</v>
      </c>
      <c r="AH80" s="10">
        <v>100.51</v>
      </c>
      <c r="AI80">
        <v>36.56</v>
      </c>
      <c r="AJ80" s="10">
        <v>3.34</v>
      </c>
      <c r="AK80" s="10">
        <v>78.72</v>
      </c>
      <c r="AL80" s="10">
        <v>11.85</v>
      </c>
      <c r="AM80" s="10">
        <v>61.35</v>
      </c>
      <c r="AN80" s="10">
        <v>7.23</v>
      </c>
      <c r="AO80" s="10">
        <v>45.41</v>
      </c>
      <c r="AP80" s="10">
        <v>227.05</v>
      </c>
    </row>
    <row r="81" spans="1:42" x14ac:dyDescent="0.2">
      <c r="A81" s="9">
        <v>44055</v>
      </c>
      <c r="B81" s="3">
        <v>3333.69</v>
      </c>
      <c r="C81" s="10">
        <v>103.6507</v>
      </c>
      <c r="E81" s="10">
        <v>44.09</v>
      </c>
      <c r="F81" s="10">
        <v>48.43</v>
      </c>
      <c r="G81" s="10">
        <v>19.34</v>
      </c>
      <c r="I81" s="10">
        <v>33.363999999999997</v>
      </c>
      <c r="J81" s="10"/>
      <c r="K81" s="10">
        <v>102.94</v>
      </c>
      <c r="L81" s="10">
        <v>212.13</v>
      </c>
      <c r="M81" s="10">
        <v>11.440300000000001</v>
      </c>
      <c r="O81" s="10">
        <v>3.02</v>
      </c>
      <c r="P81" s="10">
        <v>76.322800000000001</v>
      </c>
      <c r="Q81" s="10">
        <v>47.28</v>
      </c>
      <c r="T81" s="10">
        <v>52.86</v>
      </c>
      <c r="V81" s="10">
        <v>209.19</v>
      </c>
      <c r="W81" s="10">
        <v>113.01</v>
      </c>
      <c r="X81" s="10">
        <v>36.36</v>
      </c>
      <c r="Z81" s="10">
        <v>253.29</v>
      </c>
      <c r="AA81" s="10">
        <v>23.218399999999999</v>
      </c>
      <c r="AC81" s="10">
        <v>270.85000000000002</v>
      </c>
      <c r="AF81" s="10">
        <v>327.63</v>
      </c>
      <c r="AG81" s="10">
        <v>192.31</v>
      </c>
      <c r="AH81" s="10">
        <v>102.88</v>
      </c>
      <c r="AI81">
        <v>36.4</v>
      </c>
      <c r="AJ81" s="10">
        <v>3.36</v>
      </c>
      <c r="AK81" s="10">
        <v>79.69</v>
      </c>
      <c r="AL81" s="10">
        <v>12.2</v>
      </c>
      <c r="AM81" s="10">
        <v>62.32</v>
      </c>
      <c r="AN81" s="10">
        <v>7.11</v>
      </c>
      <c r="AO81" s="10">
        <v>45.51</v>
      </c>
      <c r="AP81" s="10">
        <v>229.05</v>
      </c>
    </row>
    <row r="82" spans="1:42" x14ac:dyDescent="0.2">
      <c r="A82" s="9">
        <v>44056</v>
      </c>
      <c r="B82" s="3">
        <v>3380.35</v>
      </c>
      <c r="C82" s="10">
        <v>108.0667</v>
      </c>
      <c r="E82" s="10">
        <v>43.01</v>
      </c>
      <c r="F82" s="10">
        <v>48.38</v>
      </c>
      <c r="G82" s="10">
        <v>19.11</v>
      </c>
      <c r="I82" s="10">
        <v>32.942</v>
      </c>
      <c r="J82" s="10"/>
      <c r="K82" s="10">
        <v>102.37</v>
      </c>
      <c r="L82" s="10">
        <v>208.39</v>
      </c>
      <c r="M82" s="10">
        <v>11.443</v>
      </c>
      <c r="O82" s="10">
        <v>3.14</v>
      </c>
      <c r="P82" s="10">
        <v>75.875699999999995</v>
      </c>
      <c r="Q82" s="10">
        <v>46.03</v>
      </c>
      <c r="T82" s="10">
        <v>53.18</v>
      </c>
      <c r="V82" s="10">
        <v>208.7</v>
      </c>
      <c r="W82" s="10">
        <v>115.01</v>
      </c>
      <c r="X82" s="10">
        <v>36.369999999999997</v>
      </c>
      <c r="Z82" s="10">
        <v>253.66</v>
      </c>
      <c r="AA82" s="10">
        <v>23.898599999999998</v>
      </c>
      <c r="AC82" s="10">
        <v>267.14999999999998</v>
      </c>
      <c r="AF82" s="10">
        <v>326.19</v>
      </c>
      <c r="AG82" s="10">
        <v>189.5</v>
      </c>
      <c r="AH82" s="10">
        <v>102.64</v>
      </c>
      <c r="AI82">
        <v>37.24</v>
      </c>
      <c r="AJ82" s="10">
        <v>3.41</v>
      </c>
      <c r="AK82" s="10">
        <v>78.14</v>
      </c>
      <c r="AL82" s="10">
        <v>12.46</v>
      </c>
      <c r="AM82" s="10">
        <v>61.8</v>
      </c>
      <c r="AN82" s="10">
        <v>7.03</v>
      </c>
      <c r="AO82" s="10">
        <v>45.83</v>
      </c>
      <c r="AP82" s="10">
        <v>225.06</v>
      </c>
    </row>
    <row r="83" spans="1:42" x14ac:dyDescent="0.2">
      <c r="A83" s="9">
        <v>44057</v>
      </c>
      <c r="B83" s="3">
        <v>3373.43</v>
      </c>
      <c r="C83" s="10">
        <v>110.0474</v>
      </c>
      <c r="E83" s="10">
        <v>43.2</v>
      </c>
      <c r="F83" s="10">
        <v>48.45</v>
      </c>
      <c r="G83" s="10">
        <v>19.05</v>
      </c>
      <c r="I83" s="10">
        <v>32.781999999999996</v>
      </c>
      <c r="J83" s="10"/>
      <c r="K83" s="10">
        <v>102.41</v>
      </c>
      <c r="L83" s="10">
        <v>207.97</v>
      </c>
      <c r="M83" s="10">
        <v>11.564</v>
      </c>
      <c r="O83" s="10">
        <v>3.09</v>
      </c>
      <c r="P83" s="10">
        <v>75.909499999999994</v>
      </c>
      <c r="Q83" s="10">
        <v>46.02</v>
      </c>
      <c r="T83" s="10">
        <v>52.74</v>
      </c>
      <c r="V83" s="10">
        <v>208.9</v>
      </c>
      <c r="W83" s="10">
        <v>114.9075</v>
      </c>
      <c r="X83" s="10">
        <v>36.630000000000003</v>
      </c>
      <c r="Z83" s="10">
        <v>251.32</v>
      </c>
      <c r="AA83" s="10">
        <v>23.730599999999999</v>
      </c>
      <c r="AC83" s="10">
        <v>267.29000000000002</v>
      </c>
      <c r="AF83" s="10">
        <v>326.8</v>
      </c>
      <c r="AG83" s="10">
        <v>191.13</v>
      </c>
      <c r="AH83" s="10">
        <v>102.32</v>
      </c>
      <c r="AI83">
        <v>37.1</v>
      </c>
      <c r="AJ83" s="10">
        <v>3.47</v>
      </c>
      <c r="AK83" s="10">
        <v>77.709999999999994</v>
      </c>
      <c r="AL83" s="10">
        <v>12.64</v>
      </c>
      <c r="AM83" s="10">
        <v>61.59</v>
      </c>
      <c r="AN83" s="10">
        <v>7.04</v>
      </c>
      <c r="AO83" s="10">
        <v>45.37</v>
      </c>
      <c r="AP83" s="10">
        <v>224.92</v>
      </c>
    </row>
    <row r="84" spans="1:42" x14ac:dyDescent="0.2">
      <c r="A84" s="9">
        <v>44060</v>
      </c>
      <c r="B84" s="3">
        <v>3372.85</v>
      </c>
      <c r="C84" s="10">
        <v>122.37609999999999</v>
      </c>
      <c r="E84" s="10">
        <v>42.64</v>
      </c>
      <c r="F84" s="10">
        <v>48.21</v>
      </c>
      <c r="G84" s="10">
        <v>19.350000000000001</v>
      </c>
      <c r="I84" s="10">
        <v>33.031999999999996</v>
      </c>
      <c r="J84" s="10"/>
      <c r="K84" s="10">
        <v>99.71</v>
      </c>
      <c r="L84" s="10">
        <v>203.07</v>
      </c>
      <c r="M84" s="10">
        <v>12.337</v>
      </c>
      <c r="O84" s="10">
        <v>3.1</v>
      </c>
      <c r="P84" s="10">
        <v>75.884200000000007</v>
      </c>
      <c r="Q84" s="10">
        <v>45.09</v>
      </c>
      <c r="T84" s="10">
        <v>53.38</v>
      </c>
      <c r="V84" s="10">
        <v>210.28</v>
      </c>
      <c r="W84" s="10">
        <v>114.6075</v>
      </c>
      <c r="X84" s="10">
        <v>36.03</v>
      </c>
      <c r="Z84" s="10">
        <v>259.91000000000003</v>
      </c>
      <c r="AA84" s="10">
        <v>24.324400000000001</v>
      </c>
      <c r="AC84" s="10">
        <v>273.83999999999997</v>
      </c>
      <c r="AF84" s="10">
        <v>330.23</v>
      </c>
      <c r="AG84" s="10">
        <v>192.99</v>
      </c>
      <c r="AH84" s="10">
        <v>104.21</v>
      </c>
      <c r="AI84">
        <v>37.86</v>
      </c>
      <c r="AJ84" s="10">
        <v>3.69</v>
      </c>
      <c r="AK84" s="10">
        <v>78.260000000000005</v>
      </c>
      <c r="AL84" s="10">
        <v>12.64</v>
      </c>
      <c r="AM84" s="10">
        <v>62.46</v>
      </c>
      <c r="AN84" s="10">
        <v>6.98</v>
      </c>
      <c r="AO84" s="10">
        <v>44.89</v>
      </c>
      <c r="AP84" s="10">
        <v>223.29</v>
      </c>
    </row>
    <row r="85" spans="1:42" x14ac:dyDescent="0.2">
      <c r="A85" s="9">
        <v>44061</v>
      </c>
      <c r="B85" s="3">
        <v>3381.99</v>
      </c>
      <c r="C85" s="10">
        <v>125.8061</v>
      </c>
      <c r="E85" s="10">
        <v>42.43</v>
      </c>
      <c r="F85" s="10">
        <v>48.42</v>
      </c>
      <c r="G85" s="10">
        <v>20.14</v>
      </c>
      <c r="I85" s="10">
        <v>32.863999999999997</v>
      </c>
      <c r="J85" s="10"/>
      <c r="K85" s="10">
        <v>98.32</v>
      </c>
      <c r="L85" s="10">
        <v>201.31</v>
      </c>
      <c r="M85" s="10">
        <v>12.2608</v>
      </c>
      <c r="O85" s="10">
        <v>3.07</v>
      </c>
      <c r="P85" s="10">
        <v>75.791399999999996</v>
      </c>
      <c r="Q85" s="10">
        <v>44.66</v>
      </c>
      <c r="T85" s="10">
        <v>53.56</v>
      </c>
      <c r="V85" s="10">
        <v>211.49</v>
      </c>
      <c r="W85" s="10">
        <v>115.5625</v>
      </c>
      <c r="X85" s="10">
        <v>35.729999999999997</v>
      </c>
      <c r="Z85" s="10">
        <v>256.8</v>
      </c>
      <c r="AA85" s="10">
        <v>24.738600000000002</v>
      </c>
      <c r="AC85" s="10">
        <v>271.31</v>
      </c>
      <c r="AF85" s="10">
        <v>331</v>
      </c>
      <c r="AG85" s="10">
        <v>192.13</v>
      </c>
      <c r="AH85" s="10">
        <v>103.65</v>
      </c>
      <c r="AI85">
        <v>38.24</v>
      </c>
      <c r="AJ85" s="10">
        <v>3.64</v>
      </c>
      <c r="AK85" s="10">
        <v>79.180000000000007</v>
      </c>
      <c r="AL85" s="10">
        <v>12.41</v>
      </c>
      <c r="AM85" s="10">
        <v>63.58</v>
      </c>
      <c r="AN85" s="10">
        <v>6.89</v>
      </c>
      <c r="AO85" s="10">
        <v>44.77</v>
      </c>
      <c r="AP85" s="10">
        <v>220.52</v>
      </c>
    </row>
    <row r="86" spans="1:42" x14ac:dyDescent="0.2">
      <c r="A86" s="9">
        <v>44062</v>
      </c>
      <c r="B86" s="3">
        <v>3389.78</v>
      </c>
      <c r="C86" s="10">
        <v>125.2354</v>
      </c>
      <c r="E86" s="10">
        <v>41.96</v>
      </c>
      <c r="F86" s="10">
        <v>47.37</v>
      </c>
      <c r="G86" s="10">
        <v>19.73</v>
      </c>
      <c r="I86" s="10">
        <v>32.920999999999999</v>
      </c>
      <c r="J86" s="10"/>
      <c r="K86" s="10">
        <v>98.55</v>
      </c>
      <c r="L86" s="10">
        <v>203.02</v>
      </c>
      <c r="M86" s="10">
        <v>12.138500000000001</v>
      </c>
      <c r="O86" s="10">
        <v>3.05</v>
      </c>
      <c r="P86" s="10">
        <v>75.7239</v>
      </c>
      <c r="Q86" s="10">
        <v>44.31</v>
      </c>
      <c r="T86" s="10">
        <v>53.99</v>
      </c>
      <c r="V86" s="10">
        <v>209.7</v>
      </c>
      <c r="W86" s="10">
        <v>115.7075</v>
      </c>
      <c r="X86" s="10">
        <v>35.770000000000003</v>
      </c>
      <c r="Z86" s="10">
        <v>261.72000000000003</v>
      </c>
      <c r="AA86" s="10">
        <v>24.3874</v>
      </c>
      <c r="AC86" s="10">
        <v>270.07</v>
      </c>
      <c r="AF86" s="10">
        <v>332.4</v>
      </c>
      <c r="AG86" s="10">
        <v>191.99</v>
      </c>
      <c r="AH86" s="10">
        <v>101.74</v>
      </c>
      <c r="AI86">
        <v>37.06</v>
      </c>
      <c r="AJ86" s="10">
        <v>3.62</v>
      </c>
      <c r="AK86" s="10">
        <v>78.7</v>
      </c>
      <c r="AL86" s="10">
        <v>12.2</v>
      </c>
      <c r="AM86" s="10">
        <v>62.23</v>
      </c>
      <c r="AN86" s="10">
        <v>6.87</v>
      </c>
      <c r="AO86" s="10">
        <v>44.68</v>
      </c>
      <c r="AP86" s="10">
        <v>231.15</v>
      </c>
    </row>
    <row r="87" spans="1:42" x14ac:dyDescent="0.2">
      <c r="A87" s="9">
        <v>44063</v>
      </c>
      <c r="B87" s="3">
        <v>3374.85</v>
      </c>
      <c r="C87" s="10">
        <v>133.4554</v>
      </c>
      <c r="E87" s="10">
        <v>41.32</v>
      </c>
      <c r="F87" s="10">
        <v>47.35</v>
      </c>
      <c r="G87" s="10">
        <v>19.399999999999999</v>
      </c>
      <c r="I87" s="10">
        <v>32.883000000000003</v>
      </c>
      <c r="J87" s="10"/>
      <c r="K87" s="10">
        <v>97.37</v>
      </c>
      <c r="L87" s="10">
        <v>201.85</v>
      </c>
      <c r="M87" s="10">
        <v>12.141</v>
      </c>
      <c r="O87" s="10">
        <v>3.02</v>
      </c>
      <c r="P87" s="10">
        <v>75.091300000000004</v>
      </c>
      <c r="Q87" s="10">
        <v>44.08</v>
      </c>
      <c r="T87" s="10">
        <v>52.49</v>
      </c>
      <c r="V87" s="10">
        <v>214.58</v>
      </c>
      <c r="W87" s="10">
        <v>118.27500000000001</v>
      </c>
      <c r="X87" s="10">
        <v>34.33</v>
      </c>
      <c r="Z87" s="10">
        <v>269.33</v>
      </c>
      <c r="AA87" s="10">
        <v>24.797799999999999</v>
      </c>
      <c r="AC87" s="10">
        <v>271.43</v>
      </c>
      <c r="AF87" s="10">
        <v>337.32</v>
      </c>
      <c r="AG87" s="10">
        <v>191.1</v>
      </c>
      <c r="AH87" s="10">
        <v>102.69</v>
      </c>
      <c r="AI87">
        <v>37.28</v>
      </c>
      <c r="AJ87" s="10">
        <v>3.51</v>
      </c>
      <c r="AK87" s="10">
        <v>78.22</v>
      </c>
      <c r="AL87" s="10">
        <v>12.135</v>
      </c>
      <c r="AM87" s="10">
        <v>62.16</v>
      </c>
      <c r="AN87" s="10">
        <v>6.84</v>
      </c>
      <c r="AO87" s="10">
        <v>44.03</v>
      </c>
      <c r="AP87" s="10">
        <v>232.93</v>
      </c>
    </row>
    <row r="88" spans="1:42" x14ac:dyDescent="0.2">
      <c r="A88" s="9">
        <v>44064</v>
      </c>
      <c r="B88" s="3">
        <v>3385.51</v>
      </c>
      <c r="C88" s="10">
        <v>136.66540000000001</v>
      </c>
      <c r="E88" s="10">
        <v>41.01</v>
      </c>
      <c r="F88" s="10">
        <v>47.28</v>
      </c>
      <c r="G88" s="10">
        <v>19.100000000000001</v>
      </c>
      <c r="I88" s="10">
        <v>33.002000000000002</v>
      </c>
      <c r="J88" s="10"/>
      <c r="K88" s="10">
        <v>97.32</v>
      </c>
      <c r="L88" s="10">
        <v>202.43</v>
      </c>
      <c r="M88" s="10">
        <v>12.6835</v>
      </c>
      <c r="O88" s="10">
        <v>3</v>
      </c>
      <c r="P88" s="10">
        <v>74.914199999999994</v>
      </c>
      <c r="Q88" s="10">
        <v>44.91</v>
      </c>
      <c r="T88" s="10">
        <v>52.97</v>
      </c>
      <c r="V88" s="10">
        <v>213.02</v>
      </c>
      <c r="W88" s="10">
        <v>124.37</v>
      </c>
      <c r="X88" s="10">
        <v>34.82</v>
      </c>
      <c r="Z88" s="10">
        <v>270.98</v>
      </c>
      <c r="AA88" s="10">
        <v>25.064800000000002</v>
      </c>
      <c r="AC88" s="10">
        <v>271.27999999999997</v>
      </c>
      <c r="AF88" s="10">
        <v>337.1</v>
      </c>
      <c r="AG88" s="10">
        <v>199.5</v>
      </c>
      <c r="AH88" s="10">
        <v>103.04</v>
      </c>
      <c r="AI88">
        <v>36.96</v>
      </c>
      <c r="AJ88" s="10">
        <v>3.47</v>
      </c>
      <c r="AK88" s="10">
        <v>78.06</v>
      </c>
      <c r="AL88" s="10">
        <v>11.62</v>
      </c>
      <c r="AM88" s="10">
        <v>61.53</v>
      </c>
      <c r="AN88" s="10">
        <v>6.66</v>
      </c>
      <c r="AO88" s="10">
        <v>42.73</v>
      </c>
      <c r="AP88" s="10">
        <v>227.46</v>
      </c>
    </row>
    <row r="89" spans="1:42" x14ac:dyDescent="0.2">
      <c r="A89" s="9">
        <v>44067</v>
      </c>
      <c r="B89" s="3">
        <v>3397.16</v>
      </c>
      <c r="C89" s="10">
        <v>134.2801</v>
      </c>
      <c r="E89" s="10">
        <v>42.22</v>
      </c>
      <c r="F89" s="10">
        <v>47.97</v>
      </c>
      <c r="G89" s="10">
        <v>19.3</v>
      </c>
      <c r="I89" s="10">
        <v>33.4</v>
      </c>
      <c r="J89" s="10"/>
      <c r="K89" s="10">
        <v>100.06</v>
      </c>
      <c r="L89" s="10">
        <v>207.34</v>
      </c>
      <c r="M89" s="10">
        <v>12.7203</v>
      </c>
      <c r="O89" s="10">
        <v>2.91</v>
      </c>
      <c r="P89" s="10">
        <v>75.378100000000003</v>
      </c>
      <c r="Q89" s="10">
        <v>47.01</v>
      </c>
      <c r="T89" s="10">
        <v>53.3</v>
      </c>
      <c r="V89" s="10">
        <v>213.69</v>
      </c>
      <c r="W89" s="10">
        <v>125.8575</v>
      </c>
      <c r="X89" s="10">
        <v>34.79</v>
      </c>
      <c r="Z89" s="10">
        <v>269.13</v>
      </c>
      <c r="AA89" s="10">
        <v>24.835000000000001</v>
      </c>
      <c r="AC89" s="10">
        <v>267.43</v>
      </c>
      <c r="AF89" s="10">
        <v>343.64</v>
      </c>
      <c r="AG89" s="10">
        <v>205.4</v>
      </c>
      <c r="AH89" s="10">
        <v>102</v>
      </c>
      <c r="AI89">
        <v>36.799999999999997</v>
      </c>
      <c r="AJ89" s="10">
        <v>3.34</v>
      </c>
      <c r="AK89" s="10">
        <v>79.63</v>
      </c>
      <c r="AL89" s="10">
        <v>11.52</v>
      </c>
      <c r="AM89" s="10">
        <v>61.82</v>
      </c>
      <c r="AN89" s="10">
        <v>6.98</v>
      </c>
      <c r="AO89" s="10">
        <v>44.98</v>
      </c>
      <c r="AP89" s="10">
        <v>228.97</v>
      </c>
    </row>
    <row r="90" spans="1:42" x14ac:dyDescent="0.2">
      <c r="A90" s="9">
        <v>44068</v>
      </c>
      <c r="B90" s="3">
        <v>3431.28</v>
      </c>
      <c r="C90" s="10">
        <v>134.88939999999999</v>
      </c>
      <c r="E90" s="10">
        <v>40.880000000000003</v>
      </c>
      <c r="F90" s="10">
        <v>47.91</v>
      </c>
      <c r="G90" s="10">
        <v>19.14</v>
      </c>
      <c r="I90" s="10">
        <v>33.613999999999997</v>
      </c>
      <c r="J90" s="10"/>
      <c r="K90" s="10">
        <v>100.5</v>
      </c>
      <c r="L90" s="10">
        <v>206</v>
      </c>
      <c r="M90" s="10">
        <v>12.75</v>
      </c>
      <c r="O90" s="10">
        <v>2.99</v>
      </c>
      <c r="P90" s="10">
        <v>74.627399999999994</v>
      </c>
      <c r="Q90" s="10">
        <v>47.39</v>
      </c>
      <c r="T90" s="10">
        <v>53.03</v>
      </c>
      <c r="V90" s="10">
        <v>216.47</v>
      </c>
      <c r="W90" s="10">
        <v>124.825</v>
      </c>
      <c r="X90" s="10">
        <v>34.72</v>
      </c>
      <c r="Z90" s="10">
        <v>268.69</v>
      </c>
      <c r="AA90" s="10">
        <v>25.393000000000001</v>
      </c>
      <c r="AC90" s="10">
        <v>272.35000000000002</v>
      </c>
      <c r="AF90" s="10">
        <v>347.66</v>
      </c>
      <c r="AG90" s="10">
        <v>205.6</v>
      </c>
      <c r="AH90" s="10">
        <v>101.98</v>
      </c>
      <c r="AI90">
        <v>36.840000000000003</v>
      </c>
      <c r="AJ90" s="10">
        <v>3.34</v>
      </c>
      <c r="AK90" s="10">
        <v>79.62</v>
      </c>
      <c r="AL90" s="10">
        <v>11.4</v>
      </c>
      <c r="AM90" s="10">
        <v>61.04</v>
      </c>
      <c r="AN90" s="10">
        <v>6.94</v>
      </c>
      <c r="AO90" s="10">
        <v>44.5</v>
      </c>
      <c r="AP90" s="10">
        <v>230.26</v>
      </c>
    </row>
    <row r="91" spans="1:42" x14ac:dyDescent="0.2">
      <c r="A91" s="9">
        <v>44069</v>
      </c>
      <c r="B91" s="3">
        <v>3443.62</v>
      </c>
      <c r="C91" s="10">
        <v>143.54470000000001</v>
      </c>
      <c r="E91" s="10">
        <v>40.01</v>
      </c>
      <c r="F91" s="10">
        <v>48.16</v>
      </c>
      <c r="G91" s="10">
        <v>18.760000000000002</v>
      </c>
      <c r="I91" s="10">
        <v>33.966999999999999</v>
      </c>
      <c r="J91" s="10"/>
      <c r="K91" s="10">
        <v>99.09</v>
      </c>
      <c r="L91" s="10">
        <v>207.22</v>
      </c>
      <c r="M91" s="10">
        <v>12.773</v>
      </c>
      <c r="O91" s="10">
        <v>2.91</v>
      </c>
      <c r="P91" s="10">
        <v>74.593699999999998</v>
      </c>
      <c r="Q91" s="10">
        <v>46.98</v>
      </c>
      <c r="T91" s="10">
        <v>54.08</v>
      </c>
      <c r="V91" s="10">
        <v>221.15</v>
      </c>
      <c r="W91" s="10">
        <v>126.52249999999999</v>
      </c>
      <c r="X91" s="10">
        <v>34.99</v>
      </c>
      <c r="Z91" s="10">
        <v>278.29000000000002</v>
      </c>
      <c r="AA91" s="10">
        <v>25.5456</v>
      </c>
      <c r="AC91" s="10">
        <v>271.29000000000002</v>
      </c>
      <c r="AF91" s="10">
        <v>351.02</v>
      </c>
      <c r="AG91" s="10">
        <v>211.01</v>
      </c>
      <c r="AH91" s="10">
        <v>101.03</v>
      </c>
      <c r="AI91">
        <v>37.26</v>
      </c>
      <c r="AJ91" s="10">
        <v>3.34</v>
      </c>
      <c r="AK91" s="10">
        <v>79.98</v>
      </c>
      <c r="AL91" s="10">
        <v>11.09</v>
      </c>
      <c r="AM91" s="10">
        <v>61.76</v>
      </c>
      <c r="AN91" s="10">
        <v>6.82</v>
      </c>
      <c r="AO91" s="10">
        <v>45.46</v>
      </c>
      <c r="AP91" s="10">
        <v>225.04</v>
      </c>
    </row>
    <row r="92" spans="1:42" x14ac:dyDescent="0.2">
      <c r="A92" s="9">
        <v>44070</v>
      </c>
      <c r="B92" s="3">
        <v>3478.73</v>
      </c>
      <c r="C92" s="10">
        <v>149.2501</v>
      </c>
      <c r="E92" s="10">
        <v>39.74</v>
      </c>
      <c r="F92" s="10">
        <v>48.23</v>
      </c>
      <c r="G92" s="10">
        <v>19.100000000000001</v>
      </c>
      <c r="I92" s="10">
        <v>33.914000000000001</v>
      </c>
      <c r="J92" s="10"/>
      <c r="K92" s="10">
        <v>102.35</v>
      </c>
      <c r="L92" s="10">
        <v>210.15</v>
      </c>
      <c r="M92" s="10">
        <v>12.628299999999999</v>
      </c>
      <c r="O92" s="10">
        <v>2.92</v>
      </c>
      <c r="P92" s="10">
        <v>75.133499999999998</v>
      </c>
      <c r="Q92" s="10">
        <v>47.35</v>
      </c>
      <c r="T92" s="10">
        <v>53.54</v>
      </c>
      <c r="V92" s="10">
        <v>226.58</v>
      </c>
      <c r="W92" s="10">
        <v>125.01</v>
      </c>
      <c r="X92" s="10">
        <v>34.82</v>
      </c>
      <c r="Z92" s="10">
        <v>272.01</v>
      </c>
      <c r="AA92" s="10">
        <v>25.592600000000001</v>
      </c>
      <c r="AC92" s="10">
        <v>274.33999999999997</v>
      </c>
      <c r="AF92" s="10">
        <v>356</v>
      </c>
      <c r="AG92" s="10">
        <v>209.83</v>
      </c>
      <c r="AH92" s="10">
        <v>101.9</v>
      </c>
      <c r="AI92">
        <v>36.799999999999997</v>
      </c>
      <c r="AJ92" s="10">
        <v>3.22</v>
      </c>
      <c r="AK92" s="10">
        <v>80</v>
      </c>
      <c r="AL92" s="10">
        <v>11.39</v>
      </c>
      <c r="AM92" s="10">
        <v>61.21</v>
      </c>
      <c r="AN92" s="10">
        <v>6.91</v>
      </c>
      <c r="AO92" s="10">
        <v>45.14</v>
      </c>
      <c r="AP92" s="10">
        <v>226.09</v>
      </c>
    </row>
    <row r="93" spans="1:42" x14ac:dyDescent="0.2">
      <c r="A93" s="9">
        <v>44071</v>
      </c>
      <c r="B93" s="3">
        <v>3484.55</v>
      </c>
      <c r="C93" s="10">
        <v>147.56010000000001</v>
      </c>
      <c r="E93" s="10">
        <v>40.69</v>
      </c>
      <c r="F93" s="10">
        <v>49.83</v>
      </c>
      <c r="G93" s="10">
        <v>19.3</v>
      </c>
      <c r="I93" s="10">
        <v>34.481999999999999</v>
      </c>
      <c r="J93" s="10"/>
      <c r="K93" s="10">
        <v>102.77</v>
      </c>
      <c r="L93" s="10">
        <v>207.71</v>
      </c>
      <c r="M93" s="10">
        <v>13.1478</v>
      </c>
      <c r="O93" s="10">
        <v>2.99</v>
      </c>
      <c r="P93" s="10">
        <v>75.453999999999994</v>
      </c>
      <c r="Q93" s="10">
        <v>47.85</v>
      </c>
      <c r="T93" s="10">
        <v>52.95</v>
      </c>
      <c r="V93" s="10">
        <v>228.91</v>
      </c>
      <c r="W93" s="10">
        <v>124.8075</v>
      </c>
      <c r="X93" s="10">
        <v>34.93</v>
      </c>
      <c r="Z93" s="10">
        <v>279.36</v>
      </c>
      <c r="AA93" s="10">
        <v>26.030200000000001</v>
      </c>
      <c r="AC93" s="10">
        <v>269.95999999999998</v>
      </c>
      <c r="AF93" s="10">
        <v>366.12</v>
      </c>
      <c r="AG93" s="10">
        <v>209.9</v>
      </c>
      <c r="AH93" s="10">
        <v>102.49</v>
      </c>
      <c r="AI93">
        <v>37.46</v>
      </c>
      <c r="AJ93" s="10">
        <v>3.32</v>
      </c>
      <c r="AK93" s="10">
        <v>80.739999999999995</v>
      </c>
      <c r="AL93" s="10">
        <v>11.79</v>
      </c>
      <c r="AM93" s="10">
        <v>61.98</v>
      </c>
      <c r="AN93" s="10">
        <v>6.94</v>
      </c>
      <c r="AO93" s="10">
        <v>44.92</v>
      </c>
      <c r="AP93" s="10">
        <v>227.03</v>
      </c>
    </row>
    <row r="94" spans="1:42" x14ac:dyDescent="0.2">
      <c r="A94" s="9">
        <v>44074</v>
      </c>
      <c r="B94" s="3">
        <v>3508.01</v>
      </c>
      <c r="C94" s="10">
        <v>166.10669999999999</v>
      </c>
      <c r="E94" s="10">
        <v>39.94</v>
      </c>
      <c r="F94" s="10">
        <v>49.53</v>
      </c>
      <c r="G94" s="10">
        <v>19.23</v>
      </c>
      <c r="I94" s="10">
        <v>34.715000000000003</v>
      </c>
      <c r="J94" s="10"/>
      <c r="K94" s="10">
        <v>100.19</v>
      </c>
      <c r="L94" s="10">
        <v>204.87</v>
      </c>
      <c r="M94" s="10">
        <v>13.374499999999999</v>
      </c>
      <c r="O94" s="10">
        <v>2.87</v>
      </c>
      <c r="P94" s="10">
        <v>76.137200000000007</v>
      </c>
      <c r="Q94" s="10">
        <v>47.03</v>
      </c>
      <c r="T94" s="10">
        <v>52.95</v>
      </c>
      <c r="V94" s="10">
        <v>225.53</v>
      </c>
      <c r="W94" s="10">
        <v>129.04</v>
      </c>
      <c r="X94" s="10">
        <v>35.82</v>
      </c>
      <c r="Z94" s="10">
        <v>282.16000000000003</v>
      </c>
      <c r="AA94" s="10">
        <v>26.2056</v>
      </c>
      <c r="AC94" s="10">
        <v>279.12</v>
      </c>
      <c r="AF94" s="10">
        <v>358.19</v>
      </c>
      <c r="AG94" s="10">
        <v>210.06</v>
      </c>
      <c r="AH94" s="10">
        <v>101.86</v>
      </c>
      <c r="AI94">
        <v>37.54</v>
      </c>
      <c r="AJ94" s="10">
        <v>3.28</v>
      </c>
      <c r="AK94" s="10">
        <v>79.790000000000006</v>
      </c>
      <c r="AL94" s="10">
        <v>11.62</v>
      </c>
      <c r="AM94" s="10">
        <v>61.23</v>
      </c>
      <c r="AN94" s="10">
        <v>6.82</v>
      </c>
      <c r="AO94" s="10">
        <v>44.07</v>
      </c>
      <c r="AP94" s="10">
        <v>220.55</v>
      </c>
    </row>
    <row r="95" spans="1:42" x14ac:dyDescent="0.2">
      <c r="A95" s="9">
        <v>44075</v>
      </c>
      <c r="B95" s="3">
        <v>3500.31</v>
      </c>
      <c r="C95" s="10">
        <v>158.35</v>
      </c>
      <c r="E95" s="10">
        <v>39.43</v>
      </c>
      <c r="F95" s="10">
        <v>49.12</v>
      </c>
      <c r="G95" s="10">
        <v>18.760000000000002</v>
      </c>
      <c r="I95" s="10">
        <v>35.954000000000001</v>
      </c>
      <c r="J95" s="10"/>
      <c r="K95" s="10">
        <v>100.14</v>
      </c>
      <c r="L95" s="10">
        <v>205.46</v>
      </c>
      <c r="M95" s="10">
        <v>13.821</v>
      </c>
      <c r="O95" s="10">
        <v>2.92</v>
      </c>
      <c r="P95" s="10">
        <v>77.123999999999995</v>
      </c>
      <c r="Q95" s="10">
        <v>47.77</v>
      </c>
      <c r="T95" s="10">
        <v>53.72</v>
      </c>
      <c r="V95" s="10">
        <v>227.27</v>
      </c>
      <c r="W95" s="10">
        <v>134.18</v>
      </c>
      <c r="X95" s="10">
        <v>36.26</v>
      </c>
      <c r="Z95" s="10">
        <v>291.75</v>
      </c>
      <c r="AA95" s="10">
        <v>27.444400000000002</v>
      </c>
      <c r="AC95" s="10">
        <v>275.49</v>
      </c>
      <c r="AF95" s="10">
        <v>356.9</v>
      </c>
      <c r="AG95" s="10">
        <v>217.69</v>
      </c>
      <c r="AH95" s="10">
        <v>101.5</v>
      </c>
      <c r="AI95">
        <v>37.6</v>
      </c>
      <c r="AJ95" s="10">
        <v>3.13</v>
      </c>
      <c r="AK95" s="10">
        <v>79.040000000000006</v>
      </c>
      <c r="AL95" s="10">
        <v>11.16</v>
      </c>
      <c r="AM95" s="10">
        <v>62.21</v>
      </c>
      <c r="AN95" s="10">
        <v>6.83</v>
      </c>
      <c r="AO95" s="10">
        <v>43.53</v>
      </c>
      <c r="AP95" s="10">
        <v>218.16</v>
      </c>
    </row>
    <row r="96" spans="1:42" x14ac:dyDescent="0.2">
      <c r="A96" s="9">
        <v>44076</v>
      </c>
      <c r="B96" s="3">
        <v>3526.65</v>
      </c>
      <c r="C96" s="10">
        <v>149.1233</v>
      </c>
      <c r="E96" s="10">
        <v>39.19</v>
      </c>
      <c r="F96" s="10">
        <v>51.19</v>
      </c>
      <c r="G96" s="10">
        <v>19.29</v>
      </c>
      <c r="I96" s="10">
        <v>37.500999999999998</v>
      </c>
      <c r="J96" s="10"/>
      <c r="K96" s="10">
        <v>101.65</v>
      </c>
      <c r="L96" s="10">
        <v>210.04</v>
      </c>
      <c r="M96" s="10">
        <v>14.346500000000001</v>
      </c>
      <c r="O96" s="10">
        <v>2.83</v>
      </c>
      <c r="P96" s="10">
        <v>78.532600000000002</v>
      </c>
      <c r="Q96" s="10">
        <v>49.04</v>
      </c>
      <c r="T96" s="10">
        <v>54.46</v>
      </c>
      <c r="V96" s="10">
        <v>231.65</v>
      </c>
      <c r="W96" s="10">
        <v>131.4</v>
      </c>
      <c r="X96" s="10">
        <v>36.78</v>
      </c>
      <c r="Z96" s="10">
        <v>276.29000000000002</v>
      </c>
      <c r="AA96" s="10">
        <v>27.5806</v>
      </c>
      <c r="AC96" s="10">
        <v>281.89</v>
      </c>
      <c r="AF96" s="10">
        <v>360.7</v>
      </c>
      <c r="AG96" s="10">
        <v>217.11</v>
      </c>
      <c r="AH96" s="10">
        <v>104.58</v>
      </c>
      <c r="AI96">
        <v>37.14</v>
      </c>
      <c r="AJ96" s="10">
        <v>3.3</v>
      </c>
      <c r="AK96" s="10">
        <v>79.98</v>
      </c>
      <c r="AL96" s="10">
        <v>11.75</v>
      </c>
      <c r="AM96" s="10">
        <v>62.32</v>
      </c>
      <c r="AN96" s="10">
        <v>6.95</v>
      </c>
      <c r="AO96" s="10">
        <v>44.36</v>
      </c>
      <c r="AP96" s="10">
        <v>213.44</v>
      </c>
    </row>
    <row r="97" spans="1:42" x14ac:dyDescent="0.2">
      <c r="A97" s="9">
        <v>44077</v>
      </c>
      <c r="B97" s="3">
        <v>3580.84</v>
      </c>
      <c r="C97" s="10">
        <v>135.66669999999999</v>
      </c>
      <c r="E97" s="10">
        <v>39.11</v>
      </c>
      <c r="F97" s="10">
        <v>50.48</v>
      </c>
      <c r="G97" s="10">
        <v>18.75</v>
      </c>
      <c r="I97" s="10">
        <v>35.209000000000003</v>
      </c>
      <c r="J97" s="10"/>
      <c r="K97" s="10">
        <v>101.33</v>
      </c>
      <c r="L97" s="10">
        <v>207.56</v>
      </c>
      <c r="M97" s="10">
        <v>13.015499999999999</v>
      </c>
      <c r="O97" s="10">
        <v>2.66</v>
      </c>
      <c r="P97" s="10">
        <v>76.752899999999997</v>
      </c>
      <c r="Q97" s="10">
        <v>48.62</v>
      </c>
      <c r="T97" s="10">
        <v>53.86</v>
      </c>
      <c r="V97" s="10">
        <v>217.3</v>
      </c>
      <c r="W97" s="10">
        <v>120.88</v>
      </c>
      <c r="X97" s="10">
        <v>35.67</v>
      </c>
      <c r="Z97" s="10">
        <v>261.66000000000003</v>
      </c>
      <c r="AA97" s="10">
        <v>26.5746</v>
      </c>
      <c r="AC97" s="10">
        <v>267.42</v>
      </c>
      <c r="AF97" s="10">
        <v>343.84</v>
      </c>
      <c r="AG97" s="10">
        <v>210.81</v>
      </c>
      <c r="AH97" s="10">
        <v>101.61</v>
      </c>
      <c r="AI97">
        <v>36.799999999999997</v>
      </c>
      <c r="AJ97" s="10">
        <v>3.18</v>
      </c>
      <c r="AK97" s="10">
        <v>79.319999999999993</v>
      </c>
      <c r="AL97" s="10">
        <v>11.54</v>
      </c>
      <c r="AM97" s="10">
        <v>60.25</v>
      </c>
      <c r="AN97" s="10">
        <v>6.82</v>
      </c>
      <c r="AO97" s="10">
        <v>42.52</v>
      </c>
      <c r="AP97" s="10">
        <v>210.71</v>
      </c>
    </row>
    <row r="98" spans="1:42" x14ac:dyDescent="0.2">
      <c r="A98" s="9">
        <v>44078</v>
      </c>
      <c r="B98" s="3">
        <v>3455.06</v>
      </c>
      <c r="C98" s="10">
        <v>139.44</v>
      </c>
      <c r="E98" s="10">
        <v>39.08</v>
      </c>
      <c r="F98" s="10">
        <v>51.04</v>
      </c>
      <c r="G98" s="10">
        <v>18.23</v>
      </c>
      <c r="I98" s="10">
        <v>36.295000000000002</v>
      </c>
      <c r="J98" s="10"/>
      <c r="K98" s="10">
        <v>103.52</v>
      </c>
      <c r="L98" s="10">
        <v>210.94</v>
      </c>
      <c r="M98" s="10">
        <v>12.6225</v>
      </c>
      <c r="O98" s="10">
        <v>2.52</v>
      </c>
      <c r="P98" s="10">
        <v>77.562600000000003</v>
      </c>
      <c r="Q98" s="10">
        <v>48.22</v>
      </c>
      <c r="T98" s="10">
        <v>52.99</v>
      </c>
      <c r="V98" s="10">
        <v>214.25</v>
      </c>
      <c r="W98" s="10">
        <v>120.96</v>
      </c>
      <c r="X98" s="10">
        <v>35.700000000000003</v>
      </c>
      <c r="Z98" s="10">
        <v>248.21</v>
      </c>
      <c r="AA98" s="10">
        <v>26.2746</v>
      </c>
      <c r="AC98" s="10">
        <v>266.5</v>
      </c>
      <c r="AF98" s="10">
        <v>335.01</v>
      </c>
      <c r="AG98" s="10">
        <v>211.34</v>
      </c>
      <c r="AH98" s="10">
        <v>100.76</v>
      </c>
      <c r="AI98">
        <v>36.92</v>
      </c>
      <c r="AJ98" s="10">
        <v>3.08</v>
      </c>
      <c r="AK98" s="10">
        <v>79.150000000000006</v>
      </c>
      <c r="AL98" s="10">
        <v>11.07</v>
      </c>
      <c r="AM98" s="10">
        <v>61.5</v>
      </c>
      <c r="AN98" s="10">
        <v>6.9</v>
      </c>
      <c r="AO98" s="10">
        <v>43.08</v>
      </c>
      <c r="AP98" s="10">
        <v>207.89</v>
      </c>
    </row>
    <row r="99" spans="1:42" x14ac:dyDescent="0.2">
      <c r="A99" s="9">
        <v>44082</v>
      </c>
      <c r="B99" s="3">
        <v>3426.96</v>
      </c>
      <c r="C99" s="10">
        <v>110.07</v>
      </c>
      <c r="E99" s="10">
        <v>38.18</v>
      </c>
      <c r="F99" s="10">
        <v>49.81</v>
      </c>
      <c r="G99" s="10">
        <v>17.850000000000001</v>
      </c>
      <c r="I99" s="10">
        <v>35.054000000000002</v>
      </c>
      <c r="J99" s="10"/>
      <c r="K99" s="10">
        <v>99.92</v>
      </c>
      <c r="L99" s="10">
        <v>202.48</v>
      </c>
      <c r="M99" s="10">
        <v>11.913</v>
      </c>
      <c r="O99" s="10">
        <v>2.3450000000000002</v>
      </c>
      <c r="P99" s="10">
        <v>76.432400000000001</v>
      </c>
      <c r="Q99" s="10">
        <v>47.63</v>
      </c>
      <c r="T99" s="10">
        <v>51.14</v>
      </c>
      <c r="V99" s="10">
        <v>202.66</v>
      </c>
      <c r="W99" s="10">
        <v>112.82</v>
      </c>
      <c r="X99" s="10">
        <v>34.26</v>
      </c>
      <c r="Z99" s="10">
        <v>240.02</v>
      </c>
      <c r="AA99" s="10">
        <v>25.995000000000001</v>
      </c>
      <c r="AC99" s="10">
        <v>258.61</v>
      </c>
      <c r="AF99" s="10">
        <v>329.88</v>
      </c>
      <c r="AG99" s="10">
        <v>210.24</v>
      </c>
      <c r="AH99" s="10">
        <v>98.8</v>
      </c>
      <c r="AI99">
        <v>36.82</v>
      </c>
      <c r="AJ99" s="10">
        <v>3.09</v>
      </c>
      <c r="AK99" s="10">
        <v>79.03</v>
      </c>
      <c r="AL99" s="10">
        <v>11.09</v>
      </c>
      <c r="AM99" s="10">
        <v>60.87</v>
      </c>
      <c r="AN99" s="10">
        <v>7.03</v>
      </c>
      <c r="AO99" s="10">
        <v>42.72</v>
      </c>
      <c r="AP99" s="10">
        <v>205.74</v>
      </c>
    </row>
    <row r="100" spans="1:42" x14ac:dyDescent="0.2">
      <c r="A100" s="9">
        <v>44083</v>
      </c>
      <c r="B100" s="3">
        <v>3331.84</v>
      </c>
      <c r="C100" s="10">
        <v>122.0933</v>
      </c>
      <c r="E100" s="10">
        <v>37.950000000000003</v>
      </c>
      <c r="F100" s="10">
        <v>50.19</v>
      </c>
      <c r="G100" s="10">
        <v>18.420000000000002</v>
      </c>
      <c r="I100" s="10">
        <v>36.003</v>
      </c>
      <c r="J100" s="10"/>
      <c r="K100" s="10">
        <v>100.87</v>
      </c>
      <c r="L100" s="10">
        <v>202.22</v>
      </c>
      <c r="M100" s="10">
        <v>12.715</v>
      </c>
      <c r="O100" s="10">
        <v>2.2599999999999998</v>
      </c>
      <c r="P100" s="10">
        <v>78.271100000000004</v>
      </c>
      <c r="Q100" s="10">
        <v>48.53</v>
      </c>
      <c r="T100" s="10">
        <v>51.61</v>
      </c>
      <c r="V100" s="10">
        <v>211.29</v>
      </c>
      <c r="W100" s="10">
        <v>117.32</v>
      </c>
      <c r="X100" s="10">
        <v>34.96</v>
      </c>
      <c r="Z100" s="10">
        <v>244.93</v>
      </c>
      <c r="AA100" s="10">
        <v>26.4206</v>
      </c>
      <c r="AC100" s="10">
        <v>263.04000000000002</v>
      </c>
      <c r="AF100" s="10">
        <v>339.64</v>
      </c>
      <c r="AG100" s="10">
        <v>215.52</v>
      </c>
      <c r="AH100" s="10">
        <v>100.98</v>
      </c>
      <c r="AI100">
        <v>37.200000000000003</v>
      </c>
      <c r="AJ100" s="10">
        <v>3.165</v>
      </c>
      <c r="AK100" s="10">
        <v>80.47</v>
      </c>
      <c r="AL100" s="10">
        <v>11.255000000000001</v>
      </c>
      <c r="AM100" s="10">
        <v>61.93</v>
      </c>
      <c r="AN100" s="10">
        <v>6.97</v>
      </c>
      <c r="AO100" s="10">
        <v>42.26</v>
      </c>
      <c r="AP100" s="10">
        <v>207.86</v>
      </c>
    </row>
    <row r="101" spans="1:42" x14ac:dyDescent="0.2">
      <c r="A101" s="9">
        <v>44084</v>
      </c>
      <c r="B101" s="3">
        <v>3398.96</v>
      </c>
      <c r="C101" s="10">
        <v>123.78</v>
      </c>
      <c r="E101" s="10">
        <v>37</v>
      </c>
      <c r="F101" s="10">
        <v>50</v>
      </c>
      <c r="G101" s="10">
        <v>18.09</v>
      </c>
      <c r="I101" s="10">
        <v>35.707999999999998</v>
      </c>
      <c r="J101" s="10"/>
      <c r="K101" s="10">
        <v>99.83</v>
      </c>
      <c r="L101" s="10">
        <v>200.01</v>
      </c>
      <c r="M101" s="10">
        <v>12.3118</v>
      </c>
      <c r="O101" s="10">
        <v>2.4500000000000002</v>
      </c>
      <c r="P101" s="10">
        <v>76.854100000000003</v>
      </c>
      <c r="Q101" s="10">
        <v>47.52</v>
      </c>
      <c r="T101" s="10">
        <v>51.43</v>
      </c>
      <c r="V101" s="10">
        <v>205.37</v>
      </c>
      <c r="W101" s="10">
        <v>113.49</v>
      </c>
      <c r="X101" s="10">
        <v>34.68</v>
      </c>
      <c r="Z101" s="10">
        <v>247.78</v>
      </c>
      <c r="AA101" s="10">
        <v>26.169799999999999</v>
      </c>
      <c r="AC101" s="10">
        <v>255.65</v>
      </c>
      <c r="AF101" s="10">
        <v>332.88</v>
      </c>
      <c r="AG101" s="10">
        <v>215.11</v>
      </c>
      <c r="AH101" s="10">
        <v>100.01</v>
      </c>
      <c r="AI101">
        <v>37.06</v>
      </c>
      <c r="AJ101" s="10">
        <v>3.18</v>
      </c>
      <c r="AK101" s="10">
        <v>80.41</v>
      </c>
      <c r="AL101" s="10">
        <v>10.86</v>
      </c>
      <c r="AM101" s="10">
        <v>60.89</v>
      </c>
      <c r="AN101" s="10">
        <v>6.91</v>
      </c>
      <c r="AO101" s="10">
        <v>42.46</v>
      </c>
      <c r="AP101" s="10">
        <v>201.45</v>
      </c>
    </row>
    <row r="102" spans="1:42" x14ac:dyDescent="0.2">
      <c r="A102" s="9">
        <v>44085</v>
      </c>
      <c r="B102" s="3">
        <v>3339.19</v>
      </c>
      <c r="C102" s="10">
        <v>124.24</v>
      </c>
      <c r="E102" s="10">
        <v>36.9</v>
      </c>
      <c r="F102" s="10">
        <v>51.06</v>
      </c>
      <c r="G102" s="10">
        <v>18.510000000000002</v>
      </c>
      <c r="I102" s="10">
        <v>35.97</v>
      </c>
      <c r="J102" s="10"/>
      <c r="K102" s="10">
        <v>101.07</v>
      </c>
      <c r="L102" s="10">
        <v>200.92</v>
      </c>
      <c r="M102" s="10">
        <v>12.1645</v>
      </c>
      <c r="O102" s="10">
        <v>2.4500000000000002</v>
      </c>
      <c r="P102" s="10">
        <v>78.271100000000004</v>
      </c>
      <c r="Q102" s="10">
        <v>46.91</v>
      </c>
      <c r="T102" s="10">
        <v>51.47</v>
      </c>
      <c r="V102" s="10">
        <v>204.03</v>
      </c>
      <c r="W102" s="10">
        <v>112</v>
      </c>
      <c r="X102" s="10">
        <v>34.65</v>
      </c>
      <c r="Z102" s="10">
        <v>241.6</v>
      </c>
      <c r="AA102" s="10">
        <v>25.949400000000001</v>
      </c>
      <c r="AC102" s="10">
        <v>257.95999999999998</v>
      </c>
      <c r="AF102" s="10">
        <v>330.15</v>
      </c>
      <c r="AG102" s="10">
        <v>215.96</v>
      </c>
      <c r="AH102" s="10">
        <v>100.21</v>
      </c>
      <c r="AI102">
        <v>37.1</v>
      </c>
      <c r="AJ102" s="10">
        <v>3.2</v>
      </c>
      <c r="AK102" s="10">
        <v>81.23</v>
      </c>
      <c r="AL102" s="10">
        <v>10.69</v>
      </c>
      <c r="AM102" s="10">
        <v>63.94</v>
      </c>
      <c r="AN102" s="10">
        <v>7</v>
      </c>
      <c r="AO102" s="10">
        <v>41.4</v>
      </c>
      <c r="AP102" s="10">
        <v>197.12</v>
      </c>
    </row>
    <row r="103" spans="1:42" x14ac:dyDescent="0.2">
      <c r="A103" s="9">
        <v>44088</v>
      </c>
      <c r="B103" s="3">
        <v>3340.97</v>
      </c>
      <c r="C103" s="10">
        <v>139.8733</v>
      </c>
      <c r="E103" s="10">
        <v>36.659999999999997</v>
      </c>
      <c r="F103" s="10">
        <v>50.71</v>
      </c>
      <c r="G103" s="10">
        <v>18.87</v>
      </c>
      <c r="I103" s="10">
        <v>36.22</v>
      </c>
      <c r="J103" s="10"/>
      <c r="K103" s="10">
        <v>102.47</v>
      </c>
      <c r="L103" s="10">
        <v>201.34</v>
      </c>
      <c r="M103" s="10">
        <v>12.872299999999999</v>
      </c>
      <c r="O103" s="10">
        <v>2.33</v>
      </c>
      <c r="P103" s="10">
        <v>79.308499999999995</v>
      </c>
      <c r="Q103" s="10">
        <v>48.78</v>
      </c>
      <c r="T103" s="10">
        <v>52.67</v>
      </c>
      <c r="V103" s="10">
        <v>205.41</v>
      </c>
      <c r="W103" s="10">
        <v>115.355</v>
      </c>
      <c r="X103" s="10">
        <v>35.19</v>
      </c>
      <c r="Z103" s="10">
        <v>238.55</v>
      </c>
      <c r="AA103" s="10">
        <v>25.343800000000002</v>
      </c>
      <c r="AC103" s="10">
        <v>264.8</v>
      </c>
      <c r="AF103" s="10">
        <v>338.6</v>
      </c>
      <c r="AG103" s="10">
        <v>218.33</v>
      </c>
      <c r="AH103" s="10">
        <v>101.95</v>
      </c>
      <c r="AI103">
        <v>37.380000000000003</v>
      </c>
      <c r="AJ103" s="10">
        <v>3.37</v>
      </c>
      <c r="AK103" s="10">
        <v>81.94</v>
      </c>
      <c r="AL103" s="10">
        <v>10.81</v>
      </c>
      <c r="AM103" s="10">
        <v>63.86</v>
      </c>
      <c r="AN103" s="10">
        <v>7.12</v>
      </c>
      <c r="AO103" s="10">
        <v>41.12</v>
      </c>
      <c r="AP103" s="10">
        <v>198.38</v>
      </c>
    </row>
    <row r="104" spans="1:42" x14ac:dyDescent="0.2">
      <c r="A104" s="9">
        <v>44089</v>
      </c>
      <c r="B104" s="3">
        <v>3383.54</v>
      </c>
      <c r="C104" s="10">
        <v>149.91999999999999</v>
      </c>
      <c r="E104" s="10">
        <v>36.270000000000003</v>
      </c>
      <c r="F104" s="10">
        <v>51.05</v>
      </c>
      <c r="G104" s="10">
        <v>18.420000000000002</v>
      </c>
      <c r="I104" s="10">
        <v>36.691000000000003</v>
      </c>
      <c r="J104" s="10"/>
      <c r="K104" s="10">
        <v>99.28</v>
      </c>
      <c r="L104" s="10">
        <v>198</v>
      </c>
      <c r="M104" s="10">
        <v>12.991</v>
      </c>
      <c r="O104" s="10">
        <v>2.46</v>
      </c>
      <c r="P104" s="10">
        <v>80.016999999999996</v>
      </c>
      <c r="Q104" s="10">
        <v>49.63</v>
      </c>
      <c r="T104" s="10">
        <v>53.2</v>
      </c>
      <c r="V104" s="10">
        <v>208.78</v>
      </c>
      <c r="W104" s="10">
        <v>115.54</v>
      </c>
      <c r="X104" s="10">
        <v>36.03</v>
      </c>
      <c r="Z104" s="10">
        <v>237.91</v>
      </c>
      <c r="AA104" s="10">
        <v>25.5472</v>
      </c>
      <c r="AC104" s="10">
        <v>266.85000000000002</v>
      </c>
      <c r="AF104" s="10">
        <v>339.14</v>
      </c>
      <c r="AG104" s="10">
        <v>215.77</v>
      </c>
      <c r="AH104" s="10">
        <v>102.73</v>
      </c>
      <c r="AI104">
        <v>37.299999999999997</v>
      </c>
      <c r="AJ104" s="10">
        <v>3.36</v>
      </c>
      <c r="AK104" s="10">
        <v>81.400000000000006</v>
      </c>
      <c r="AL104" s="10">
        <v>10.97</v>
      </c>
      <c r="AM104" s="10">
        <v>65.430000000000007</v>
      </c>
      <c r="AN104" s="10">
        <v>7.04</v>
      </c>
      <c r="AO104" s="10">
        <v>41.15</v>
      </c>
      <c r="AP104" s="10">
        <v>202.88</v>
      </c>
    </row>
    <row r="105" spans="1:42" x14ac:dyDescent="0.2">
      <c r="A105" s="9">
        <v>44090</v>
      </c>
      <c r="B105" s="3">
        <v>3401.2</v>
      </c>
      <c r="C105" s="10">
        <v>147.2533</v>
      </c>
      <c r="E105" s="10">
        <v>37.81</v>
      </c>
      <c r="F105" s="10">
        <v>50.79</v>
      </c>
      <c r="G105" s="10">
        <v>18.61</v>
      </c>
      <c r="I105" s="10">
        <v>36.704000000000001</v>
      </c>
      <c r="J105" s="10"/>
      <c r="K105" s="10">
        <v>99.7</v>
      </c>
      <c r="L105" s="10">
        <v>200.68</v>
      </c>
      <c r="M105" s="10">
        <v>12.5145</v>
      </c>
      <c r="O105" s="10">
        <v>2.41</v>
      </c>
      <c r="P105" s="10">
        <v>79.822999999999993</v>
      </c>
      <c r="Q105" s="10">
        <v>49.99</v>
      </c>
      <c r="T105" s="10">
        <v>53.53</v>
      </c>
      <c r="U105" s="10">
        <v>253.93</v>
      </c>
      <c r="V105" s="10">
        <v>205.05</v>
      </c>
      <c r="W105" s="10">
        <v>112.13</v>
      </c>
      <c r="X105" s="10">
        <v>36.14</v>
      </c>
      <c r="Z105" s="10">
        <v>234.85</v>
      </c>
      <c r="AA105" s="10">
        <v>25.317399999999999</v>
      </c>
      <c r="AC105" s="10">
        <v>267.55</v>
      </c>
      <c r="AF105" s="10">
        <v>341.85</v>
      </c>
      <c r="AG105" s="10">
        <v>215.4</v>
      </c>
      <c r="AH105" s="10">
        <v>102.04</v>
      </c>
      <c r="AI105">
        <v>37.4</v>
      </c>
      <c r="AJ105" s="10">
        <v>3.42</v>
      </c>
      <c r="AK105" s="10">
        <v>80.599999999999994</v>
      </c>
      <c r="AL105" s="10">
        <v>10.98</v>
      </c>
      <c r="AM105" s="10">
        <v>64.84</v>
      </c>
      <c r="AN105" s="10">
        <v>7.02</v>
      </c>
      <c r="AO105" s="10">
        <v>41.08</v>
      </c>
      <c r="AP105" s="10">
        <v>204.61</v>
      </c>
    </row>
    <row r="106" spans="1:42" x14ac:dyDescent="0.2">
      <c r="A106" s="9">
        <v>44091</v>
      </c>
      <c r="B106" s="3">
        <v>3385.49</v>
      </c>
      <c r="C106" s="10">
        <v>141.14330000000001</v>
      </c>
      <c r="E106" s="10">
        <v>37.799999999999997</v>
      </c>
      <c r="F106" s="10">
        <v>50.55</v>
      </c>
      <c r="G106" s="10">
        <v>18.28</v>
      </c>
      <c r="I106" s="10">
        <v>36.591999999999999</v>
      </c>
      <c r="J106" s="10"/>
      <c r="K106" s="10">
        <v>98.56</v>
      </c>
      <c r="L106" s="10">
        <v>194.83</v>
      </c>
      <c r="M106" s="10">
        <v>12.4635</v>
      </c>
      <c r="O106" s="10">
        <v>2.2599999999999998</v>
      </c>
      <c r="P106" s="10">
        <v>79.603700000000003</v>
      </c>
      <c r="Q106" s="10">
        <v>49.57</v>
      </c>
      <c r="T106" s="10">
        <v>52.2</v>
      </c>
      <c r="U106" s="10">
        <v>227.54</v>
      </c>
      <c r="V106" s="10">
        <v>202.91</v>
      </c>
      <c r="W106" s="10">
        <v>110.34</v>
      </c>
      <c r="X106" s="10">
        <v>35.4</v>
      </c>
      <c r="Z106" s="10">
        <v>234.31</v>
      </c>
      <c r="AA106" s="10">
        <v>24.507400000000001</v>
      </c>
      <c r="AC106" s="10">
        <v>271.45999999999998</v>
      </c>
      <c r="AF106" s="10">
        <v>339.43</v>
      </c>
      <c r="AG106" s="10">
        <v>219.94</v>
      </c>
      <c r="AH106" s="10">
        <v>101.1</v>
      </c>
      <c r="AI106">
        <v>37.18</v>
      </c>
      <c r="AJ106" s="10">
        <v>3.39</v>
      </c>
      <c r="AK106" s="10">
        <v>79.47</v>
      </c>
      <c r="AL106" s="10">
        <v>11.18</v>
      </c>
      <c r="AM106" s="10">
        <v>64.72</v>
      </c>
      <c r="AN106" s="10">
        <v>7.28</v>
      </c>
      <c r="AO106" s="10">
        <v>40.729999999999997</v>
      </c>
      <c r="AP106" s="10">
        <v>201.7</v>
      </c>
    </row>
    <row r="107" spans="1:42" x14ac:dyDescent="0.2">
      <c r="A107" s="9">
        <v>44092</v>
      </c>
      <c r="B107" s="3">
        <v>3357.01</v>
      </c>
      <c r="C107" s="10">
        <v>147.38329999999999</v>
      </c>
      <c r="E107" s="10">
        <v>37.19</v>
      </c>
      <c r="F107" s="10">
        <v>50.45</v>
      </c>
      <c r="G107" s="10">
        <v>18.11</v>
      </c>
      <c r="I107" s="10">
        <v>35.972999999999999</v>
      </c>
      <c r="J107" s="10"/>
      <c r="K107" s="10">
        <v>98.35</v>
      </c>
      <c r="L107" s="10">
        <v>194.86</v>
      </c>
      <c r="M107" s="10">
        <v>12.189299999999999</v>
      </c>
      <c r="O107" s="10">
        <v>2.35</v>
      </c>
      <c r="P107" s="10">
        <v>79.376000000000005</v>
      </c>
      <c r="Q107" s="10">
        <v>48.48</v>
      </c>
      <c r="T107" s="10">
        <v>52.7</v>
      </c>
      <c r="U107" s="10">
        <v>240</v>
      </c>
      <c r="V107" s="10">
        <v>200.39</v>
      </c>
      <c r="W107" s="10">
        <v>106.84</v>
      </c>
      <c r="X107" s="10">
        <v>35.04</v>
      </c>
      <c r="Z107" s="10">
        <v>233.89</v>
      </c>
      <c r="AA107" s="10">
        <v>24.3096</v>
      </c>
      <c r="AC107" s="10">
        <v>265.39</v>
      </c>
      <c r="AF107" s="10">
        <v>335.26</v>
      </c>
      <c r="AG107" s="10">
        <v>221.97</v>
      </c>
      <c r="AH107" s="10">
        <v>99.52</v>
      </c>
      <c r="AI107">
        <v>37.24</v>
      </c>
      <c r="AJ107" s="10">
        <v>3.36</v>
      </c>
      <c r="AK107" s="10">
        <v>78.08</v>
      </c>
      <c r="AL107" s="10">
        <v>11.77</v>
      </c>
      <c r="AM107" s="10">
        <v>64.42</v>
      </c>
      <c r="AN107" s="10">
        <v>7.23</v>
      </c>
      <c r="AO107" s="10">
        <v>40.159999999999997</v>
      </c>
      <c r="AP107" s="10">
        <v>202.61</v>
      </c>
    </row>
    <row r="108" spans="1:42" x14ac:dyDescent="0.2">
      <c r="A108" s="9">
        <v>44095</v>
      </c>
      <c r="B108" s="3">
        <v>3319.47</v>
      </c>
      <c r="C108" s="10">
        <v>149.79669999999999</v>
      </c>
      <c r="E108" s="10">
        <v>36.43</v>
      </c>
      <c r="F108" s="10">
        <v>49.09</v>
      </c>
      <c r="G108" s="10">
        <v>17.89</v>
      </c>
      <c r="I108" s="10">
        <v>35.179000000000002</v>
      </c>
      <c r="J108" s="10"/>
      <c r="K108" s="10">
        <v>95.31</v>
      </c>
      <c r="L108" s="10">
        <v>194</v>
      </c>
      <c r="M108" s="10">
        <v>12.517300000000001</v>
      </c>
      <c r="O108" s="10">
        <v>2.17</v>
      </c>
      <c r="P108" s="10">
        <v>75.310599999999994</v>
      </c>
      <c r="Q108" s="10">
        <v>46.45</v>
      </c>
      <c r="T108" s="10">
        <v>51.73</v>
      </c>
      <c r="U108" s="10">
        <v>228.85</v>
      </c>
      <c r="V108" s="10">
        <v>202.54</v>
      </c>
      <c r="W108" s="10">
        <v>110.08</v>
      </c>
      <c r="X108" s="10">
        <v>34.53</v>
      </c>
      <c r="Z108" s="10">
        <v>239.34</v>
      </c>
      <c r="AA108" s="10">
        <v>24.130400000000002</v>
      </c>
      <c r="AC108" s="10">
        <v>264</v>
      </c>
      <c r="AF108" s="10">
        <v>327.85</v>
      </c>
      <c r="AG108" s="10">
        <v>214.21</v>
      </c>
      <c r="AH108" s="10">
        <v>96.55</v>
      </c>
      <c r="AI108">
        <v>36.44</v>
      </c>
      <c r="AJ108" s="10">
        <v>3.21</v>
      </c>
      <c r="AK108" s="10">
        <v>77.83</v>
      </c>
      <c r="AL108" s="10">
        <v>11.23</v>
      </c>
      <c r="AM108" s="10">
        <v>61.6</v>
      </c>
      <c r="AN108" s="10">
        <v>6.87</v>
      </c>
      <c r="AO108" s="10">
        <v>39.36</v>
      </c>
      <c r="AP108" s="10">
        <v>211.48</v>
      </c>
    </row>
    <row r="109" spans="1:42" x14ac:dyDescent="0.2">
      <c r="A109" s="9">
        <v>44096</v>
      </c>
      <c r="B109" s="3">
        <v>3281.06</v>
      </c>
      <c r="C109" s="10">
        <v>141.41</v>
      </c>
      <c r="E109" s="10">
        <v>35.53</v>
      </c>
      <c r="F109" s="10">
        <v>49.66</v>
      </c>
      <c r="G109" s="10">
        <v>17.82</v>
      </c>
      <c r="I109" s="10">
        <v>36.158999999999999</v>
      </c>
      <c r="J109" s="10"/>
      <c r="K109" s="10">
        <v>94.27</v>
      </c>
      <c r="L109" s="10">
        <v>191.62</v>
      </c>
      <c r="M109" s="10">
        <v>12.6378</v>
      </c>
      <c r="O109" s="10">
        <v>2.08</v>
      </c>
      <c r="P109" s="10">
        <v>77.031199999999998</v>
      </c>
      <c r="Q109" s="10">
        <v>46.01</v>
      </c>
      <c r="T109" s="10">
        <v>51.3</v>
      </c>
      <c r="U109" s="10">
        <v>235.16</v>
      </c>
      <c r="V109" s="10">
        <v>207.42</v>
      </c>
      <c r="W109" s="10">
        <v>111.81</v>
      </c>
      <c r="X109" s="10">
        <v>34.65</v>
      </c>
      <c r="Z109" s="10">
        <v>241.01</v>
      </c>
      <c r="AA109" s="10">
        <v>24.691600000000001</v>
      </c>
      <c r="AC109" s="10">
        <v>267.58</v>
      </c>
      <c r="AF109" s="10">
        <v>335.31</v>
      </c>
      <c r="AG109" s="10">
        <v>217.58</v>
      </c>
      <c r="AH109" s="10">
        <v>99.19</v>
      </c>
      <c r="AI109">
        <v>36.299999999999997</v>
      </c>
      <c r="AJ109" s="10">
        <v>3.27</v>
      </c>
      <c r="AK109" s="10">
        <v>77.010000000000005</v>
      </c>
      <c r="AL109" s="10">
        <v>11.71</v>
      </c>
      <c r="AM109" s="10">
        <v>61.41</v>
      </c>
      <c r="AN109" s="10">
        <v>6.78</v>
      </c>
      <c r="AO109" s="10">
        <v>39.21</v>
      </c>
      <c r="AP109" s="10">
        <v>214.1</v>
      </c>
    </row>
    <row r="110" spans="1:42" x14ac:dyDescent="0.2">
      <c r="A110" s="9">
        <v>44097</v>
      </c>
      <c r="B110" s="3">
        <v>3315.57</v>
      </c>
      <c r="C110" s="10">
        <v>126.7867</v>
      </c>
      <c r="E110" s="10">
        <v>34.39</v>
      </c>
      <c r="F110" s="10">
        <v>48.21</v>
      </c>
      <c r="G110" s="10">
        <v>17.96</v>
      </c>
      <c r="I110" s="10">
        <v>35.158999999999999</v>
      </c>
      <c r="J110" s="10"/>
      <c r="K110" s="10">
        <v>92.74</v>
      </c>
      <c r="L110" s="10">
        <v>186.12</v>
      </c>
      <c r="M110" s="10">
        <v>12.123799999999999</v>
      </c>
      <c r="O110" s="10">
        <v>2.09</v>
      </c>
      <c r="P110" s="10">
        <v>75.293800000000005</v>
      </c>
      <c r="Q110" s="10">
        <v>45</v>
      </c>
      <c r="T110" s="10">
        <v>50.79</v>
      </c>
      <c r="U110" s="10">
        <v>217.39</v>
      </c>
      <c r="V110" s="10">
        <v>200.59</v>
      </c>
      <c r="W110" s="10">
        <v>107.12</v>
      </c>
      <c r="X110" s="10">
        <v>34.1</v>
      </c>
      <c r="Z110" s="10">
        <v>235.05</v>
      </c>
      <c r="AA110" s="10">
        <v>24.9678</v>
      </c>
      <c r="AC110" s="10">
        <v>263.82</v>
      </c>
      <c r="AF110" s="10">
        <v>324.52999999999997</v>
      </c>
      <c r="AG110" s="10">
        <v>214.55</v>
      </c>
      <c r="AH110" s="10">
        <v>95.3</v>
      </c>
      <c r="AI110">
        <v>35.5</v>
      </c>
      <c r="AJ110" s="10">
        <v>3.11</v>
      </c>
      <c r="AK110" s="10">
        <v>75.5</v>
      </c>
      <c r="AL110" s="10">
        <v>12.14</v>
      </c>
      <c r="AM110" s="10">
        <v>60.4</v>
      </c>
      <c r="AN110" s="10">
        <v>6.64</v>
      </c>
      <c r="AO110" s="10">
        <v>38.35</v>
      </c>
      <c r="AP110" s="10">
        <v>208.91</v>
      </c>
    </row>
    <row r="111" spans="1:42" x14ac:dyDescent="0.2">
      <c r="A111" s="9">
        <v>44098</v>
      </c>
      <c r="B111" s="3">
        <v>3236.92</v>
      </c>
      <c r="C111" s="10">
        <v>129.26329999999999</v>
      </c>
      <c r="E111" s="10">
        <v>34.32</v>
      </c>
      <c r="F111" s="10">
        <v>48.7</v>
      </c>
      <c r="G111" s="10">
        <v>17.989999999999998</v>
      </c>
      <c r="I111" s="10">
        <v>35.252000000000002</v>
      </c>
      <c r="J111" s="10"/>
      <c r="K111" s="10">
        <v>92.66</v>
      </c>
      <c r="L111" s="10">
        <v>195.11</v>
      </c>
      <c r="M111" s="10">
        <v>12.348000000000001</v>
      </c>
      <c r="O111" s="10">
        <v>2.21</v>
      </c>
      <c r="P111" s="10">
        <v>75.926299999999998</v>
      </c>
      <c r="Q111" s="10">
        <v>45.66</v>
      </c>
      <c r="T111" s="10">
        <v>49.95</v>
      </c>
      <c r="U111" s="10">
        <v>226.74</v>
      </c>
      <c r="V111" s="10">
        <v>203.19</v>
      </c>
      <c r="W111" s="10">
        <v>108.22</v>
      </c>
      <c r="X111" s="10">
        <v>33.06</v>
      </c>
      <c r="Z111" s="10">
        <v>231.26</v>
      </c>
      <c r="AA111" s="10">
        <v>24.585599999999999</v>
      </c>
      <c r="AC111" s="10">
        <v>263.13</v>
      </c>
      <c r="AF111" s="10">
        <v>328.21</v>
      </c>
      <c r="AG111" s="10">
        <v>216.52</v>
      </c>
      <c r="AH111" s="10">
        <v>95.36</v>
      </c>
      <c r="AI111">
        <v>35.64</v>
      </c>
      <c r="AJ111" s="10">
        <v>3.0750000000000002</v>
      </c>
      <c r="AK111" s="10">
        <v>76.349999999999994</v>
      </c>
      <c r="AL111" s="10">
        <v>11.93</v>
      </c>
      <c r="AM111" s="10">
        <v>61.17</v>
      </c>
      <c r="AN111" s="10">
        <v>6.66</v>
      </c>
      <c r="AO111" s="10">
        <v>38.82</v>
      </c>
      <c r="AP111" s="10">
        <v>206.84</v>
      </c>
    </row>
    <row r="112" spans="1:42" x14ac:dyDescent="0.2">
      <c r="A112" s="9">
        <v>44099</v>
      </c>
      <c r="B112" s="3">
        <v>3246.59</v>
      </c>
      <c r="C112" s="10">
        <v>135.78</v>
      </c>
      <c r="E112" s="10">
        <v>34.64</v>
      </c>
      <c r="F112" s="10">
        <v>48.72</v>
      </c>
      <c r="G112" s="10">
        <v>18.010000000000002</v>
      </c>
      <c r="I112" s="10">
        <v>35.68</v>
      </c>
      <c r="J112" s="10"/>
      <c r="K112" s="10">
        <v>93.47</v>
      </c>
      <c r="L112" s="10">
        <v>194.95</v>
      </c>
      <c r="M112" s="10">
        <v>12.873799999999999</v>
      </c>
      <c r="O112" s="10">
        <v>2.19</v>
      </c>
      <c r="P112" s="10">
        <v>76.2637</v>
      </c>
      <c r="Q112" s="10">
        <v>46.32</v>
      </c>
      <c r="T112" s="10">
        <v>51.15</v>
      </c>
      <c r="U112" s="10">
        <v>229</v>
      </c>
      <c r="V112" s="10">
        <v>207.82</v>
      </c>
      <c r="W112" s="10">
        <v>112.28</v>
      </c>
      <c r="X112" s="10">
        <v>33.909999999999997</v>
      </c>
      <c r="Z112" s="10">
        <v>235.98</v>
      </c>
      <c r="AA112" s="10">
        <v>24.89</v>
      </c>
      <c r="AC112" s="10">
        <v>268.18</v>
      </c>
      <c r="AF112" s="10">
        <v>331.78</v>
      </c>
      <c r="AG112" s="10">
        <v>219.25</v>
      </c>
      <c r="AH112" s="10">
        <v>97.67</v>
      </c>
      <c r="AI112">
        <v>35.54</v>
      </c>
      <c r="AJ112" s="10">
        <v>3.16</v>
      </c>
      <c r="AK112" s="10">
        <v>75.400000000000006</v>
      </c>
      <c r="AL112" s="10">
        <v>12.67</v>
      </c>
      <c r="AM112" s="10">
        <v>60.36</v>
      </c>
      <c r="AN112" s="10">
        <v>6.51</v>
      </c>
      <c r="AO112" s="10">
        <v>39.15</v>
      </c>
      <c r="AP112" s="10">
        <v>208.18</v>
      </c>
    </row>
    <row r="113" spans="1:42" x14ac:dyDescent="0.2">
      <c r="A113" s="9">
        <v>44102</v>
      </c>
      <c r="B113" s="3">
        <v>3298.46</v>
      </c>
      <c r="C113" s="10">
        <v>140.4</v>
      </c>
      <c r="E113" s="10">
        <v>35.31</v>
      </c>
      <c r="F113" s="10">
        <v>49.28</v>
      </c>
      <c r="G113" s="10">
        <v>17.97</v>
      </c>
      <c r="I113" s="10">
        <v>36.729999999999997</v>
      </c>
      <c r="J113" s="10"/>
      <c r="K113" s="10">
        <v>96.16</v>
      </c>
      <c r="L113" s="10">
        <v>199.07</v>
      </c>
      <c r="M113" s="10">
        <v>13.035</v>
      </c>
      <c r="O113" s="10">
        <v>2.36</v>
      </c>
      <c r="P113" s="10">
        <v>77.992800000000003</v>
      </c>
      <c r="Q113" s="10">
        <v>47.34</v>
      </c>
      <c r="T113" s="10">
        <v>52.66</v>
      </c>
      <c r="U113" s="10">
        <v>250.41</v>
      </c>
      <c r="V113" s="10">
        <v>209.44</v>
      </c>
      <c r="W113" s="10">
        <v>114.96</v>
      </c>
      <c r="X113" s="10">
        <v>34.950000000000003</v>
      </c>
      <c r="Z113" s="10">
        <v>236.42</v>
      </c>
      <c r="AA113" s="10">
        <v>25.266999999999999</v>
      </c>
      <c r="AC113" s="10">
        <v>267.73</v>
      </c>
      <c r="AF113" s="10">
        <v>338.39</v>
      </c>
      <c r="AG113" s="10">
        <v>221.9</v>
      </c>
      <c r="AH113" s="10">
        <v>100.03</v>
      </c>
      <c r="AI113">
        <v>35.880000000000003</v>
      </c>
      <c r="AJ113" s="10">
        <v>3.16</v>
      </c>
      <c r="AK113" s="10">
        <v>76.31</v>
      </c>
      <c r="AL113" s="10">
        <v>12.92</v>
      </c>
      <c r="AM113" s="10">
        <v>60.49</v>
      </c>
      <c r="AN113" s="10">
        <v>6.69</v>
      </c>
      <c r="AO113" s="10">
        <v>39.869999999999997</v>
      </c>
      <c r="AP113" s="10">
        <v>210.05</v>
      </c>
    </row>
    <row r="114" spans="1:42" x14ac:dyDescent="0.2">
      <c r="A114" s="9">
        <v>44103</v>
      </c>
      <c r="B114" s="3">
        <v>3351.6</v>
      </c>
      <c r="C114" s="10">
        <v>139.69</v>
      </c>
      <c r="E114" s="10">
        <v>34.28</v>
      </c>
      <c r="F114" s="10">
        <v>48.92</v>
      </c>
      <c r="G114" s="10">
        <v>18.53</v>
      </c>
      <c r="I114" s="10">
        <v>36.426000000000002</v>
      </c>
      <c r="J114" s="10"/>
      <c r="K114" s="10">
        <v>95.35</v>
      </c>
      <c r="L114" s="10">
        <v>196.79</v>
      </c>
      <c r="M114" s="10">
        <v>13.2258</v>
      </c>
      <c r="O114" s="10">
        <v>2.33</v>
      </c>
      <c r="P114" s="10">
        <v>78.422899999999998</v>
      </c>
      <c r="Q114" s="10">
        <v>46.77</v>
      </c>
      <c r="T114" s="10">
        <v>52.71</v>
      </c>
      <c r="U114" s="10">
        <v>259.13</v>
      </c>
      <c r="V114" s="10">
        <v>207.26</v>
      </c>
      <c r="W114" s="10">
        <v>114.09</v>
      </c>
      <c r="X114" s="10">
        <v>34.19</v>
      </c>
      <c r="Z114" s="10">
        <v>242.45</v>
      </c>
      <c r="AA114" s="10">
        <v>25.232199999999999</v>
      </c>
      <c r="AC114" s="10">
        <v>270.31</v>
      </c>
      <c r="AF114" s="10">
        <v>336.23</v>
      </c>
      <c r="AG114" s="10">
        <v>220.18</v>
      </c>
      <c r="AH114" s="10">
        <v>99.61</v>
      </c>
      <c r="AI114">
        <v>36.22</v>
      </c>
      <c r="AJ114" s="10">
        <v>3.21</v>
      </c>
      <c r="AK114" s="10">
        <v>74.34</v>
      </c>
      <c r="AL114" s="10">
        <v>12.8</v>
      </c>
      <c r="AM114" s="10">
        <v>60.21</v>
      </c>
      <c r="AN114" s="10">
        <v>6.6</v>
      </c>
      <c r="AO114" s="10">
        <v>40.03</v>
      </c>
      <c r="AP114" s="10">
        <v>207.09</v>
      </c>
    </row>
    <row r="115" spans="1:42" x14ac:dyDescent="0.2">
      <c r="A115" s="9">
        <v>44104</v>
      </c>
      <c r="B115" s="3">
        <v>3335.47</v>
      </c>
      <c r="C115" s="10">
        <v>143.0033</v>
      </c>
      <c r="D115" s="10">
        <v>9.5</v>
      </c>
      <c r="E115" s="10">
        <v>34.33</v>
      </c>
      <c r="F115" s="10">
        <v>49.37</v>
      </c>
      <c r="G115" s="10">
        <v>18.86</v>
      </c>
      <c r="I115" s="10">
        <v>36.432000000000002</v>
      </c>
      <c r="J115" s="10"/>
      <c r="K115" s="10">
        <v>96.27</v>
      </c>
      <c r="L115" s="10">
        <v>200.97</v>
      </c>
      <c r="M115" s="10">
        <v>13.5305</v>
      </c>
      <c r="O115" s="10">
        <v>2.25</v>
      </c>
      <c r="P115" s="10">
        <v>78.245800000000003</v>
      </c>
      <c r="Q115" s="10">
        <v>46.97</v>
      </c>
      <c r="T115" s="10">
        <v>52.2</v>
      </c>
      <c r="U115" s="10">
        <v>251</v>
      </c>
      <c r="V115" s="10">
        <v>210.33</v>
      </c>
      <c r="W115" s="10">
        <v>115.81</v>
      </c>
      <c r="X115" s="10">
        <v>34.340000000000003</v>
      </c>
      <c r="Z115" s="10">
        <v>242.57</v>
      </c>
      <c r="AA115" s="10">
        <v>24.874199999999998</v>
      </c>
      <c r="AC115" s="10">
        <v>272.12</v>
      </c>
      <c r="AF115" s="10">
        <v>338.17</v>
      </c>
      <c r="AG115" s="10">
        <v>221.63</v>
      </c>
      <c r="AH115" s="10">
        <v>100.62</v>
      </c>
      <c r="AI115">
        <v>35.979999999999997</v>
      </c>
      <c r="AJ115" s="10">
        <v>2.97</v>
      </c>
      <c r="AK115" s="10">
        <v>74.989999999999995</v>
      </c>
      <c r="AL115" s="10">
        <v>13.37</v>
      </c>
      <c r="AM115" s="10">
        <v>60.39</v>
      </c>
      <c r="AN115" s="10">
        <v>6.66</v>
      </c>
      <c r="AO115" s="10">
        <v>40.47</v>
      </c>
      <c r="AP115" s="10">
        <v>199.5</v>
      </c>
    </row>
    <row r="116" spans="1:42" x14ac:dyDescent="0.2">
      <c r="A116" s="9">
        <v>44105</v>
      </c>
      <c r="B116" s="3">
        <v>3363</v>
      </c>
      <c r="C116" s="10">
        <v>149.38669999999999</v>
      </c>
      <c r="D116" s="10">
        <v>9.4600000000000009</v>
      </c>
      <c r="E116" s="10">
        <v>33.130000000000003</v>
      </c>
      <c r="F116" s="10">
        <v>49.18</v>
      </c>
      <c r="G116" s="10">
        <v>17.89</v>
      </c>
      <c r="I116" s="10">
        <v>36.86</v>
      </c>
      <c r="J116" s="10"/>
      <c r="K116" s="10">
        <v>96.97</v>
      </c>
      <c r="L116" s="10">
        <v>198.55</v>
      </c>
      <c r="M116" s="10">
        <v>13.6145</v>
      </c>
      <c r="O116" s="10">
        <v>2.2999999999999998</v>
      </c>
      <c r="P116" s="10">
        <v>77.132499999999993</v>
      </c>
      <c r="Q116" s="10">
        <v>47.4</v>
      </c>
      <c r="T116" s="10">
        <v>53.51</v>
      </c>
      <c r="U116" s="10">
        <v>243.46</v>
      </c>
      <c r="V116" s="10">
        <v>212.46</v>
      </c>
      <c r="W116" s="10">
        <v>116.79</v>
      </c>
      <c r="X116" s="10">
        <v>34.69</v>
      </c>
      <c r="Z116" s="10">
        <v>250.19</v>
      </c>
      <c r="AA116" s="10">
        <v>24.760400000000001</v>
      </c>
      <c r="AC116" s="10">
        <v>273.51</v>
      </c>
      <c r="AF116" s="10">
        <v>343.37</v>
      </c>
      <c r="AG116" s="10">
        <v>219.04</v>
      </c>
      <c r="AH116" s="10">
        <v>102.16</v>
      </c>
      <c r="AI116">
        <v>36.28</v>
      </c>
      <c r="AJ116" s="10">
        <v>3.13</v>
      </c>
      <c r="AK116" s="10">
        <v>74.14</v>
      </c>
      <c r="AL116" s="10">
        <v>12.86</v>
      </c>
      <c r="AM116" s="10">
        <v>59.82</v>
      </c>
      <c r="AN116" s="10">
        <v>6.75</v>
      </c>
      <c r="AO116" s="10">
        <v>40.369999999999997</v>
      </c>
      <c r="AP116" s="10">
        <v>195.78</v>
      </c>
    </row>
    <row r="117" spans="1:42" x14ac:dyDescent="0.2">
      <c r="A117" s="9">
        <v>44106</v>
      </c>
      <c r="B117" s="3">
        <v>3380.8</v>
      </c>
      <c r="C117" s="10">
        <v>138.36330000000001</v>
      </c>
      <c r="D117" s="10">
        <v>9.1999999999999993</v>
      </c>
      <c r="E117" s="10">
        <v>32.979999999999997</v>
      </c>
      <c r="F117" s="10">
        <v>49.36</v>
      </c>
      <c r="G117" s="10">
        <v>17.989999999999998</v>
      </c>
      <c r="I117" s="10">
        <v>35.683</v>
      </c>
      <c r="J117" s="10"/>
      <c r="K117" s="10">
        <v>97.89</v>
      </c>
      <c r="L117" s="10">
        <v>199.9</v>
      </c>
      <c r="M117" s="10">
        <v>13.0623</v>
      </c>
      <c r="O117" s="10">
        <v>2.4300000000000002</v>
      </c>
      <c r="P117" s="10">
        <v>79.485699999999994</v>
      </c>
      <c r="Q117" s="10">
        <v>48.07</v>
      </c>
      <c r="T117" s="10">
        <v>53.68</v>
      </c>
      <c r="U117" s="10">
        <v>227.1</v>
      </c>
      <c r="V117" s="10">
        <v>206.19</v>
      </c>
      <c r="W117" s="10">
        <v>113.02</v>
      </c>
      <c r="X117" s="10">
        <v>35.11</v>
      </c>
      <c r="Z117" s="10">
        <v>240.28</v>
      </c>
      <c r="AA117" s="10">
        <v>25.096</v>
      </c>
      <c r="AC117" s="10">
        <v>260.8</v>
      </c>
      <c r="AF117" s="10">
        <v>338.83</v>
      </c>
      <c r="AG117" s="10">
        <v>224.79</v>
      </c>
      <c r="AH117" s="10">
        <v>104.22</v>
      </c>
      <c r="AI117">
        <v>36.26</v>
      </c>
      <c r="AJ117" s="10">
        <v>3.05</v>
      </c>
      <c r="AK117" s="10">
        <v>74.459999999999994</v>
      </c>
      <c r="AL117" s="10">
        <v>13.17</v>
      </c>
      <c r="AM117" s="10">
        <v>60.49</v>
      </c>
      <c r="AN117" s="10">
        <v>6.89</v>
      </c>
      <c r="AO117" s="10">
        <v>40.159999999999997</v>
      </c>
      <c r="AP117" s="10">
        <v>197.93</v>
      </c>
    </row>
    <row r="118" spans="1:42" x14ac:dyDescent="0.2">
      <c r="A118" s="9">
        <v>44109</v>
      </c>
      <c r="B118" s="3">
        <v>3348.44</v>
      </c>
      <c r="C118" s="10">
        <v>141.89330000000001</v>
      </c>
      <c r="D118" s="10">
        <v>9.0299999999999994</v>
      </c>
      <c r="E118" s="10">
        <v>33.74</v>
      </c>
      <c r="F118" s="10">
        <v>49.38</v>
      </c>
      <c r="G118" s="10">
        <v>17.809999999999999</v>
      </c>
      <c r="I118" s="10">
        <v>36.61</v>
      </c>
      <c r="J118" s="10"/>
      <c r="K118" s="10">
        <v>99.04</v>
      </c>
      <c r="L118" s="10">
        <v>201.8</v>
      </c>
      <c r="M118" s="10">
        <v>13.6425</v>
      </c>
      <c r="O118" s="10">
        <v>2.46</v>
      </c>
      <c r="P118" s="10">
        <v>81.282200000000003</v>
      </c>
      <c r="Q118" s="10">
        <v>48.61</v>
      </c>
      <c r="T118" s="10">
        <v>54.29</v>
      </c>
      <c r="U118" s="10">
        <v>240</v>
      </c>
      <c r="V118" s="10">
        <v>210.38</v>
      </c>
      <c r="W118" s="10">
        <v>116.5</v>
      </c>
      <c r="X118" s="10">
        <v>36.06</v>
      </c>
      <c r="Z118" s="10">
        <v>251.37</v>
      </c>
      <c r="AA118" s="10">
        <v>25.060199999999998</v>
      </c>
      <c r="AC118" s="10">
        <v>268.98</v>
      </c>
      <c r="AF118" s="10">
        <v>343.25</v>
      </c>
      <c r="AG118" s="10">
        <v>226.96</v>
      </c>
      <c r="AH118" s="10">
        <v>105.19</v>
      </c>
      <c r="AI118">
        <v>36.479999999999997</v>
      </c>
      <c r="AJ118" s="10">
        <v>3.21</v>
      </c>
      <c r="AK118" s="10">
        <v>75.91</v>
      </c>
      <c r="AL118" s="10">
        <v>13.36</v>
      </c>
      <c r="AM118" s="10">
        <v>61.23</v>
      </c>
      <c r="AN118" s="10">
        <v>7.02</v>
      </c>
      <c r="AO118" s="10">
        <v>39.22</v>
      </c>
      <c r="AP118" s="10">
        <v>186.4</v>
      </c>
    </row>
    <row r="119" spans="1:42" x14ac:dyDescent="0.2">
      <c r="A119" s="9">
        <v>44110</v>
      </c>
      <c r="B119" s="3">
        <v>3408.63</v>
      </c>
      <c r="C119" s="10">
        <v>137.9933</v>
      </c>
      <c r="D119" s="10">
        <v>9.9</v>
      </c>
      <c r="E119" s="10">
        <v>33.39</v>
      </c>
      <c r="F119" s="10">
        <v>48.94</v>
      </c>
      <c r="G119" s="10">
        <v>17.95</v>
      </c>
      <c r="I119" s="10">
        <v>36.398000000000003</v>
      </c>
      <c r="J119" s="10"/>
      <c r="K119" s="10">
        <v>98.02</v>
      </c>
      <c r="L119" s="10">
        <v>201.09</v>
      </c>
      <c r="M119" s="10">
        <v>13.736499999999999</v>
      </c>
      <c r="O119" s="10">
        <v>2.4500000000000002</v>
      </c>
      <c r="P119" s="10">
        <v>80.354399999999998</v>
      </c>
      <c r="Q119" s="10">
        <v>48.57</v>
      </c>
      <c r="T119" s="10">
        <v>54.04</v>
      </c>
      <c r="U119" s="10">
        <v>245.1</v>
      </c>
      <c r="V119" s="10">
        <v>205.91</v>
      </c>
      <c r="W119" s="10">
        <v>113.16</v>
      </c>
      <c r="X119" s="10">
        <v>34.950000000000003</v>
      </c>
      <c r="Z119" s="10">
        <v>248.54</v>
      </c>
      <c r="AA119" s="10">
        <v>25.1282</v>
      </c>
      <c r="AC119" s="10">
        <v>260.98</v>
      </c>
      <c r="AF119" s="10">
        <v>337.43</v>
      </c>
      <c r="AG119" s="10">
        <v>226.12</v>
      </c>
      <c r="AH119" s="10">
        <v>104.48</v>
      </c>
      <c r="AI119">
        <v>36</v>
      </c>
      <c r="AJ119" s="10">
        <v>3.11</v>
      </c>
      <c r="AK119" s="10">
        <v>75.5</v>
      </c>
      <c r="AL119" s="10">
        <v>13.28</v>
      </c>
      <c r="AM119" s="10">
        <v>59.61</v>
      </c>
      <c r="AN119" s="10">
        <v>6.98</v>
      </c>
      <c r="AO119" s="10">
        <v>39.76</v>
      </c>
      <c r="AP119" s="10">
        <v>192.73</v>
      </c>
    </row>
    <row r="120" spans="1:42" x14ac:dyDescent="0.2">
      <c r="A120" s="9">
        <v>44111</v>
      </c>
      <c r="B120" s="3">
        <v>3360.95</v>
      </c>
      <c r="C120" s="10">
        <v>141.76669999999999</v>
      </c>
      <c r="D120" s="10">
        <v>10</v>
      </c>
      <c r="E120" s="10">
        <v>33.5</v>
      </c>
      <c r="F120" s="10">
        <v>49.56</v>
      </c>
      <c r="G120" s="10">
        <v>17.829999999999998</v>
      </c>
      <c r="I120" s="10">
        <v>36.673999999999999</v>
      </c>
      <c r="J120" s="10"/>
      <c r="K120" s="10">
        <v>99.73</v>
      </c>
      <c r="L120" s="10">
        <v>203.6</v>
      </c>
      <c r="M120" s="10">
        <v>13.964</v>
      </c>
      <c r="O120" s="10">
        <v>2.4300000000000002</v>
      </c>
      <c r="P120" s="10">
        <v>82.091899999999995</v>
      </c>
      <c r="Q120" s="10">
        <v>48.95</v>
      </c>
      <c r="T120" s="10">
        <v>54.46</v>
      </c>
      <c r="U120" s="10">
        <v>246</v>
      </c>
      <c r="V120" s="10">
        <v>209.83</v>
      </c>
      <c r="W120" s="10">
        <v>115.08</v>
      </c>
      <c r="X120" s="10">
        <v>35.25</v>
      </c>
      <c r="Z120" s="10">
        <v>251.51</v>
      </c>
      <c r="AA120" s="10">
        <v>25.573599999999999</v>
      </c>
      <c r="AC120" s="10">
        <v>265.82</v>
      </c>
      <c r="AF120" s="10">
        <v>343.9</v>
      </c>
      <c r="AG120" s="10">
        <v>230.57</v>
      </c>
      <c r="AH120" s="10">
        <v>105.76</v>
      </c>
      <c r="AI120">
        <v>35.979999999999997</v>
      </c>
      <c r="AJ120" s="10">
        <v>3.25</v>
      </c>
      <c r="AK120" s="10">
        <v>79.05</v>
      </c>
      <c r="AL120" s="10">
        <v>13.59</v>
      </c>
      <c r="AM120" s="10">
        <v>61.2</v>
      </c>
      <c r="AN120" s="10">
        <v>7.23</v>
      </c>
      <c r="AO120" s="10">
        <v>40.08</v>
      </c>
      <c r="AP120" s="10">
        <v>190.83</v>
      </c>
    </row>
    <row r="121" spans="1:42" x14ac:dyDescent="0.2">
      <c r="A121" s="9">
        <v>44112</v>
      </c>
      <c r="B121" s="3">
        <v>3419.45</v>
      </c>
      <c r="C121" s="10">
        <v>141.97329999999999</v>
      </c>
      <c r="D121" s="10">
        <v>10</v>
      </c>
      <c r="E121" s="10">
        <v>35.26</v>
      </c>
      <c r="F121" s="10">
        <v>50.46</v>
      </c>
      <c r="G121" s="10">
        <v>18.28</v>
      </c>
      <c r="I121" s="10">
        <v>37.332999999999998</v>
      </c>
      <c r="J121" s="10"/>
      <c r="K121" s="10">
        <v>101.78</v>
      </c>
      <c r="L121" s="10">
        <v>207.98</v>
      </c>
      <c r="M121" s="10">
        <v>13.838699999999999</v>
      </c>
      <c r="O121" s="10">
        <v>2.4449999999999998</v>
      </c>
      <c r="P121" s="10">
        <v>83.492000000000004</v>
      </c>
      <c r="Q121" s="10">
        <v>50.99</v>
      </c>
      <c r="T121" s="10">
        <v>55.09</v>
      </c>
      <c r="U121" s="10">
        <v>240.19</v>
      </c>
      <c r="V121" s="10">
        <v>210.58</v>
      </c>
      <c r="W121" s="10">
        <v>114.97</v>
      </c>
      <c r="X121" s="10">
        <v>36.049999999999997</v>
      </c>
      <c r="Z121" s="10">
        <v>249.8</v>
      </c>
      <c r="AA121" s="10">
        <v>25.635000000000002</v>
      </c>
      <c r="AC121" s="10">
        <v>268.52999999999997</v>
      </c>
      <c r="AF121" s="10">
        <v>345.15</v>
      </c>
      <c r="AG121" s="10">
        <v>234.24</v>
      </c>
      <c r="AH121" s="10">
        <v>106.84</v>
      </c>
      <c r="AI121">
        <v>36.159999999999997</v>
      </c>
      <c r="AJ121" s="10">
        <v>3.3</v>
      </c>
      <c r="AK121" s="10">
        <v>78.33</v>
      </c>
      <c r="AL121" s="10">
        <v>13.88</v>
      </c>
      <c r="AM121" s="10">
        <v>61.52</v>
      </c>
      <c r="AN121" s="10">
        <v>7.35</v>
      </c>
      <c r="AO121" s="10">
        <v>39.85</v>
      </c>
      <c r="AP121" s="10">
        <v>188.39</v>
      </c>
    </row>
    <row r="122" spans="1:42" x14ac:dyDescent="0.2">
      <c r="A122" s="9">
        <v>44113</v>
      </c>
      <c r="B122" s="3">
        <v>3446.83</v>
      </c>
      <c r="C122" s="10">
        <v>144.66669999999999</v>
      </c>
      <c r="D122" s="10">
        <v>9.9499999999999993</v>
      </c>
      <c r="E122" s="10">
        <v>34.74</v>
      </c>
      <c r="F122" s="10">
        <v>50.81</v>
      </c>
      <c r="G122" s="10">
        <v>17.989999999999998</v>
      </c>
      <c r="I122" s="10">
        <v>37.67</v>
      </c>
      <c r="J122" s="10"/>
      <c r="K122" s="10">
        <v>101.2</v>
      </c>
      <c r="L122" s="10">
        <v>207.54</v>
      </c>
      <c r="M122" s="10">
        <v>13.7628</v>
      </c>
      <c r="O122" s="10">
        <v>2.4300000000000002</v>
      </c>
      <c r="P122" s="10">
        <v>83.770300000000006</v>
      </c>
      <c r="Q122" s="10">
        <v>49.9</v>
      </c>
      <c r="T122" s="10">
        <v>54.72</v>
      </c>
      <c r="U122" s="10">
        <v>238</v>
      </c>
      <c r="V122" s="10">
        <v>215.81</v>
      </c>
      <c r="W122" s="10">
        <v>116.97</v>
      </c>
      <c r="X122" s="10">
        <v>35.83</v>
      </c>
      <c r="Z122" s="10">
        <v>250</v>
      </c>
      <c r="AA122" s="10">
        <v>25.639800000000001</v>
      </c>
      <c r="AC122" s="10">
        <v>269.95</v>
      </c>
      <c r="AF122" s="10">
        <v>352.39</v>
      </c>
      <c r="AG122" s="10">
        <v>234.81</v>
      </c>
      <c r="AH122" s="10">
        <v>106.91</v>
      </c>
      <c r="AI122">
        <v>36.82</v>
      </c>
      <c r="AJ122" s="10">
        <v>3.29</v>
      </c>
      <c r="AK122" s="10">
        <v>78.88</v>
      </c>
      <c r="AL122" s="10">
        <v>13.74</v>
      </c>
      <c r="AM122" s="10">
        <v>62.09</v>
      </c>
      <c r="AN122" s="10">
        <v>7.25</v>
      </c>
      <c r="AO122" s="10">
        <v>40.159999999999997</v>
      </c>
      <c r="AP122" s="10">
        <v>187.83</v>
      </c>
    </row>
    <row r="123" spans="1:42" x14ac:dyDescent="0.2">
      <c r="A123" s="9">
        <v>44116</v>
      </c>
      <c r="B123" s="3">
        <v>3477.13</v>
      </c>
      <c r="C123" s="10">
        <v>147.4333</v>
      </c>
      <c r="D123" s="10">
        <v>9.89</v>
      </c>
      <c r="E123" s="10">
        <v>34.630000000000003</v>
      </c>
      <c r="F123" s="10">
        <v>51.09</v>
      </c>
      <c r="G123" s="10">
        <v>18</v>
      </c>
      <c r="I123" s="10">
        <v>38.243000000000002</v>
      </c>
      <c r="J123" s="10"/>
      <c r="K123" s="10">
        <v>102.44</v>
      </c>
      <c r="L123" s="10">
        <v>214.12</v>
      </c>
      <c r="M123" s="10">
        <v>14.226000000000001</v>
      </c>
      <c r="O123" s="10">
        <v>2.39</v>
      </c>
      <c r="P123" s="10">
        <v>85.0017</v>
      </c>
      <c r="Q123" s="10">
        <v>50.31</v>
      </c>
      <c r="T123" s="10">
        <v>54.97</v>
      </c>
      <c r="U123" s="10">
        <v>243.97</v>
      </c>
      <c r="V123" s="10">
        <v>221.4</v>
      </c>
      <c r="W123" s="10">
        <v>124.4</v>
      </c>
      <c r="X123" s="10">
        <v>36.270000000000003</v>
      </c>
      <c r="Z123" s="10">
        <v>251.44</v>
      </c>
      <c r="AA123" s="10">
        <v>25.578600000000002</v>
      </c>
      <c r="AC123" s="10">
        <v>274.60000000000002</v>
      </c>
      <c r="AF123" s="10">
        <v>352.04</v>
      </c>
      <c r="AG123" s="10">
        <v>236.52</v>
      </c>
      <c r="AH123" s="10">
        <v>108.29</v>
      </c>
      <c r="AI123">
        <v>36.72</v>
      </c>
      <c r="AJ123" s="10">
        <v>3.22</v>
      </c>
      <c r="AK123" s="10">
        <v>79.319999999999993</v>
      </c>
      <c r="AL123" s="10">
        <v>13.6</v>
      </c>
      <c r="AM123" s="10">
        <v>61.69</v>
      </c>
      <c r="AN123" s="10">
        <v>7.67</v>
      </c>
      <c r="AO123" s="10">
        <v>40.08</v>
      </c>
      <c r="AP123" s="10">
        <v>186.38</v>
      </c>
    </row>
    <row r="124" spans="1:42" x14ac:dyDescent="0.2">
      <c r="A124" s="9">
        <v>44117</v>
      </c>
      <c r="B124" s="3">
        <v>3534.22</v>
      </c>
      <c r="C124" s="10">
        <v>148.88329999999999</v>
      </c>
      <c r="D124" s="10">
        <v>9.4700000000000006</v>
      </c>
      <c r="E124" s="10">
        <v>34.22</v>
      </c>
      <c r="F124" s="10">
        <v>50.22</v>
      </c>
      <c r="G124" s="10">
        <v>18.03</v>
      </c>
      <c r="I124" s="10">
        <v>38.149000000000001</v>
      </c>
      <c r="J124" s="10"/>
      <c r="K124" s="10">
        <v>100.78</v>
      </c>
      <c r="L124" s="10">
        <v>210.81</v>
      </c>
      <c r="M124" s="10">
        <v>14.248200000000001</v>
      </c>
      <c r="O124" s="10">
        <v>2.4500000000000002</v>
      </c>
      <c r="P124" s="10">
        <v>83.736599999999996</v>
      </c>
      <c r="Q124" s="10">
        <v>49.05</v>
      </c>
      <c r="T124" s="10">
        <v>55.36</v>
      </c>
      <c r="U124" s="10">
        <v>249.61</v>
      </c>
      <c r="V124" s="10">
        <v>222.86</v>
      </c>
      <c r="W124" s="10">
        <v>121.1</v>
      </c>
      <c r="X124" s="10">
        <v>36.299999999999997</v>
      </c>
      <c r="Z124" s="10">
        <v>266.95</v>
      </c>
      <c r="AA124" s="10">
        <v>26.5044</v>
      </c>
      <c r="AC124" s="10">
        <v>276.08999999999997</v>
      </c>
      <c r="AF124" s="10">
        <v>345.84</v>
      </c>
      <c r="AG124" s="10">
        <v>237.22</v>
      </c>
      <c r="AH124" s="10">
        <v>106.63</v>
      </c>
      <c r="AI124">
        <v>36.1</v>
      </c>
      <c r="AJ124" s="10">
        <v>3.25</v>
      </c>
      <c r="AK124" s="10">
        <v>79.209999999999994</v>
      </c>
      <c r="AL124" s="10">
        <v>13.82</v>
      </c>
      <c r="AM124" s="10">
        <v>61.07</v>
      </c>
      <c r="AN124" s="10">
        <v>7.76</v>
      </c>
      <c r="AO124" s="10">
        <v>40.57</v>
      </c>
      <c r="AP124" s="10">
        <v>184.71</v>
      </c>
    </row>
    <row r="125" spans="1:42" x14ac:dyDescent="0.2">
      <c r="A125" s="9">
        <v>44118</v>
      </c>
      <c r="B125" s="3">
        <v>3511.93</v>
      </c>
      <c r="C125" s="10">
        <v>153.76669999999999</v>
      </c>
      <c r="D125" s="10">
        <v>9.34</v>
      </c>
      <c r="E125" s="10">
        <v>34.15</v>
      </c>
      <c r="F125" s="10">
        <v>50.12</v>
      </c>
      <c r="G125" s="10">
        <v>18.760000000000002</v>
      </c>
      <c r="I125" s="10">
        <v>38.03</v>
      </c>
      <c r="J125" s="10"/>
      <c r="K125" s="10">
        <v>100.22</v>
      </c>
      <c r="L125" s="10">
        <v>211.23</v>
      </c>
      <c r="M125" s="10">
        <v>14.0953</v>
      </c>
      <c r="O125" s="10">
        <v>2.4700000000000002</v>
      </c>
      <c r="P125" s="10">
        <v>83.424499999999995</v>
      </c>
      <c r="Q125" s="10">
        <v>49.02</v>
      </c>
      <c r="T125" s="10">
        <v>55.1</v>
      </c>
      <c r="U125" s="10">
        <v>243.18</v>
      </c>
      <c r="V125" s="10">
        <v>220.86</v>
      </c>
      <c r="W125" s="10">
        <v>121.19</v>
      </c>
      <c r="X125" s="10">
        <v>36.409999999999997</v>
      </c>
      <c r="Z125" s="10">
        <v>257.62</v>
      </c>
      <c r="AA125" s="10">
        <v>26.427399999999999</v>
      </c>
      <c r="AC125" s="10">
        <v>271.45999999999998</v>
      </c>
      <c r="AF125" s="10">
        <v>342.7</v>
      </c>
      <c r="AG125" s="10">
        <v>238.47</v>
      </c>
      <c r="AH125" s="10">
        <v>104.03</v>
      </c>
      <c r="AI125">
        <v>36.22</v>
      </c>
      <c r="AJ125" s="10">
        <v>3.19</v>
      </c>
      <c r="AK125" s="10">
        <v>78.91</v>
      </c>
      <c r="AL125" s="10">
        <v>13.824999999999999</v>
      </c>
      <c r="AM125" s="10">
        <v>61</v>
      </c>
      <c r="AN125" s="10">
        <v>7.57</v>
      </c>
      <c r="AO125" s="10">
        <v>41.65</v>
      </c>
      <c r="AP125" s="10">
        <v>189.7</v>
      </c>
    </row>
    <row r="126" spans="1:42" x14ac:dyDescent="0.2">
      <c r="A126" s="9">
        <v>44119</v>
      </c>
      <c r="B126" s="3">
        <v>3488.67</v>
      </c>
      <c r="C126" s="10">
        <v>149.6267</v>
      </c>
      <c r="D126" s="10">
        <v>9.91</v>
      </c>
      <c r="E126" s="10">
        <v>34.450000000000003</v>
      </c>
      <c r="F126" s="10">
        <v>49.99</v>
      </c>
      <c r="G126" s="10">
        <v>18.75</v>
      </c>
      <c r="I126" s="10">
        <v>37.993000000000002</v>
      </c>
      <c r="J126" s="10"/>
      <c r="K126" s="10">
        <v>101.72</v>
      </c>
      <c r="L126" s="10">
        <v>208.6</v>
      </c>
      <c r="M126" s="10">
        <v>13.97</v>
      </c>
      <c r="O126" s="10">
        <v>2.36</v>
      </c>
      <c r="P126" s="10">
        <v>83.8125</v>
      </c>
      <c r="Q126" s="10">
        <v>49.04</v>
      </c>
      <c r="T126" s="10">
        <v>55.4</v>
      </c>
      <c r="U126" s="10">
        <v>241</v>
      </c>
      <c r="V126" s="10">
        <v>219.66</v>
      </c>
      <c r="W126" s="10">
        <v>120.71</v>
      </c>
      <c r="X126" s="10">
        <v>37.090000000000003</v>
      </c>
      <c r="Z126" s="10">
        <v>261.55</v>
      </c>
      <c r="AA126" s="10">
        <v>26.864999999999998</v>
      </c>
      <c r="AC126" s="10">
        <v>215.28</v>
      </c>
      <c r="AF126" s="10">
        <v>338.57</v>
      </c>
      <c r="AG126" s="10">
        <v>238.24</v>
      </c>
      <c r="AH126" s="10">
        <v>104.98</v>
      </c>
      <c r="AI126">
        <v>36.36</v>
      </c>
      <c r="AJ126" s="10">
        <v>3.19</v>
      </c>
      <c r="AK126" s="10">
        <v>79.14</v>
      </c>
      <c r="AL126" s="10">
        <v>14.21</v>
      </c>
      <c r="AM126" s="10">
        <v>60.55</v>
      </c>
      <c r="AN126" s="10">
        <v>7.62</v>
      </c>
      <c r="AO126" s="10">
        <v>40.96</v>
      </c>
      <c r="AP126" s="10">
        <v>189.07</v>
      </c>
    </row>
    <row r="127" spans="1:42" x14ac:dyDescent="0.2">
      <c r="A127" s="9">
        <v>44120</v>
      </c>
      <c r="B127" s="3">
        <v>3483.34</v>
      </c>
      <c r="C127" s="10">
        <v>146.55670000000001</v>
      </c>
      <c r="D127" s="10">
        <v>9.7100000000000009</v>
      </c>
      <c r="E127" s="10">
        <v>34.1</v>
      </c>
      <c r="F127" s="10">
        <v>50.03</v>
      </c>
      <c r="G127" s="10">
        <v>19.02</v>
      </c>
      <c r="I127" s="10">
        <v>37.865000000000002</v>
      </c>
      <c r="J127" s="10"/>
      <c r="K127" s="10">
        <v>101.51</v>
      </c>
      <c r="L127" s="10">
        <v>206.21</v>
      </c>
      <c r="M127" s="10">
        <v>13.811500000000001</v>
      </c>
      <c r="O127" s="10">
        <v>2.25</v>
      </c>
      <c r="P127" s="10">
        <v>83.778800000000004</v>
      </c>
      <c r="Q127" s="10">
        <v>48.61</v>
      </c>
      <c r="T127" s="10">
        <v>55.78</v>
      </c>
      <c r="U127" s="10">
        <v>242.52</v>
      </c>
      <c r="V127" s="10">
        <v>219.66</v>
      </c>
      <c r="W127" s="10">
        <v>119.02</v>
      </c>
      <c r="X127" s="10">
        <v>36.94</v>
      </c>
      <c r="Z127" s="10">
        <v>262.55</v>
      </c>
      <c r="AA127" s="10">
        <v>26.793600000000001</v>
      </c>
      <c r="AC127" s="10">
        <v>218.08</v>
      </c>
      <c r="AF127" s="10">
        <v>339.4</v>
      </c>
      <c r="AG127" s="10">
        <v>240.06</v>
      </c>
      <c r="AH127" s="10">
        <v>104.26</v>
      </c>
      <c r="AI127">
        <v>36.22</v>
      </c>
      <c r="AJ127" s="10">
        <v>3.27</v>
      </c>
      <c r="AK127" s="10">
        <v>79.27</v>
      </c>
      <c r="AL127" s="10">
        <v>14.05</v>
      </c>
      <c r="AM127" s="10">
        <v>60.05</v>
      </c>
      <c r="AN127" s="10">
        <v>7.67</v>
      </c>
      <c r="AO127" s="10">
        <v>39.78</v>
      </c>
      <c r="AP127" s="10">
        <v>188.99</v>
      </c>
    </row>
    <row r="128" spans="1:42" x14ac:dyDescent="0.2">
      <c r="A128" s="9">
        <v>44123</v>
      </c>
      <c r="B128" s="3">
        <v>3483.81</v>
      </c>
      <c r="C128" s="10">
        <v>143.61000000000001</v>
      </c>
      <c r="D128" s="10">
        <v>9.57</v>
      </c>
      <c r="E128" s="10">
        <v>33.42</v>
      </c>
      <c r="F128" s="10">
        <v>49.62</v>
      </c>
      <c r="G128" s="10">
        <v>18.809999999999999</v>
      </c>
      <c r="I128" s="10">
        <v>37.576999999999998</v>
      </c>
      <c r="J128" s="10"/>
      <c r="K128" s="10">
        <v>99.8</v>
      </c>
      <c r="L128" s="10">
        <v>205.69</v>
      </c>
      <c r="M128" s="10">
        <v>13.4978</v>
      </c>
      <c r="O128" s="10">
        <v>2.2400000000000002</v>
      </c>
      <c r="P128" s="10">
        <v>82.429299999999998</v>
      </c>
      <c r="Q128" s="10">
        <v>47.58</v>
      </c>
      <c r="T128" s="10">
        <v>54.91</v>
      </c>
      <c r="U128" s="10">
        <v>246.78</v>
      </c>
      <c r="V128" s="10">
        <v>214.22</v>
      </c>
      <c r="W128" s="10">
        <v>115.98</v>
      </c>
      <c r="X128" s="10">
        <v>36.799999999999997</v>
      </c>
      <c r="Z128" s="10">
        <v>261.01</v>
      </c>
      <c r="AA128" s="10">
        <v>26.7118</v>
      </c>
      <c r="AC128" s="10">
        <v>220.51</v>
      </c>
      <c r="AF128" s="10">
        <v>331.67</v>
      </c>
      <c r="AG128" s="10">
        <v>238.17</v>
      </c>
      <c r="AH128" s="10">
        <v>103.02</v>
      </c>
      <c r="AI128">
        <v>36.26</v>
      </c>
      <c r="AJ128" s="10">
        <v>3.25</v>
      </c>
      <c r="AK128" s="10">
        <v>77.84</v>
      </c>
      <c r="AL128" s="10">
        <v>13.77</v>
      </c>
      <c r="AM128" s="10">
        <v>59.23</v>
      </c>
      <c r="AN128" s="10">
        <v>7.59</v>
      </c>
      <c r="AO128" s="10">
        <v>38.65</v>
      </c>
      <c r="AP128" s="10">
        <v>187.53</v>
      </c>
    </row>
    <row r="129" spans="1:42" x14ac:dyDescent="0.2">
      <c r="A129" s="9">
        <v>44124</v>
      </c>
      <c r="B129" s="3">
        <v>3426.92</v>
      </c>
      <c r="C129" s="10">
        <v>140.64670000000001</v>
      </c>
      <c r="D129" s="10">
        <v>9.27</v>
      </c>
      <c r="E129" s="10">
        <v>33.700000000000003</v>
      </c>
      <c r="F129" s="10">
        <v>50.25</v>
      </c>
      <c r="G129" s="10">
        <v>18.95</v>
      </c>
      <c r="I129" s="10">
        <v>37.698999999999998</v>
      </c>
      <c r="J129" s="10"/>
      <c r="K129" s="10">
        <v>100.37</v>
      </c>
      <c r="L129" s="10">
        <v>208.03</v>
      </c>
      <c r="M129" s="10">
        <v>13.6455</v>
      </c>
      <c r="O129" s="10">
        <v>2.31</v>
      </c>
      <c r="P129" s="10">
        <v>82.623199999999997</v>
      </c>
      <c r="Q129" s="10">
        <v>47.9</v>
      </c>
      <c r="T129" s="10">
        <v>54.67</v>
      </c>
      <c r="U129" s="10">
        <v>251.77</v>
      </c>
      <c r="V129" s="10">
        <v>214.65</v>
      </c>
      <c r="W129" s="10">
        <v>117.51</v>
      </c>
      <c r="X129" s="10">
        <v>37.47</v>
      </c>
      <c r="Z129" s="10">
        <v>260.95</v>
      </c>
      <c r="AA129" s="10">
        <v>26.9694</v>
      </c>
      <c r="AC129" s="10">
        <v>214.54</v>
      </c>
      <c r="AF129" s="10">
        <v>331.72</v>
      </c>
      <c r="AG129" s="10">
        <v>238.87</v>
      </c>
      <c r="AH129" s="10">
        <v>103.53</v>
      </c>
      <c r="AI129">
        <v>36.44</v>
      </c>
      <c r="AJ129" s="10">
        <v>3.19</v>
      </c>
      <c r="AK129" s="10">
        <v>73.33</v>
      </c>
      <c r="AL129" s="10">
        <v>13.69</v>
      </c>
      <c r="AM129" s="10">
        <v>59.58</v>
      </c>
      <c r="AN129" s="10">
        <v>7.74</v>
      </c>
      <c r="AO129" s="10">
        <v>38.71</v>
      </c>
      <c r="AP129" s="10">
        <v>186.89</v>
      </c>
    </row>
    <row r="130" spans="1:42" x14ac:dyDescent="0.2">
      <c r="A130" s="9">
        <v>44125</v>
      </c>
      <c r="B130" s="3">
        <v>3443.12</v>
      </c>
      <c r="C130" s="10">
        <v>140.88</v>
      </c>
      <c r="D130" s="10">
        <v>9.1999999999999993</v>
      </c>
      <c r="E130" s="10">
        <v>33.159999999999997</v>
      </c>
      <c r="F130" s="10">
        <v>49.99</v>
      </c>
      <c r="G130" s="10">
        <v>18.940000000000001</v>
      </c>
      <c r="I130" s="10">
        <v>37.204999999999998</v>
      </c>
      <c r="J130" s="10"/>
      <c r="K130" s="10">
        <v>99.37</v>
      </c>
      <c r="L130" s="10">
        <v>202.91</v>
      </c>
      <c r="M130" s="10">
        <v>13.524800000000001</v>
      </c>
      <c r="O130" s="10">
        <v>2.2200000000000002</v>
      </c>
      <c r="P130" s="10">
        <v>82.370199999999997</v>
      </c>
      <c r="Q130" s="10">
        <v>47.05</v>
      </c>
      <c r="T130" s="10">
        <v>54.44</v>
      </c>
      <c r="U130" s="10">
        <v>270.61</v>
      </c>
      <c r="V130" s="10">
        <v>214.8</v>
      </c>
      <c r="W130" s="10">
        <v>116.87</v>
      </c>
      <c r="X130" s="10">
        <v>37.15</v>
      </c>
      <c r="Z130" s="10">
        <v>271.32</v>
      </c>
      <c r="AA130" s="10">
        <v>27.333200000000001</v>
      </c>
      <c r="AC130" s="10">
        <v>211.38</v>
      </c>
      <c r="AF130" s="10">
        <v>333.42</v>
      </c>
      <c r="AG130" s="10">
        <v>236.4</v>
      </c>
      <c r="AH130" s="10">
        <v>102.65</v>
      </c>
      <c r="AI130">
        <v>36.74</v>
      </c>
      <c r="AJ130" s="10">
        <v>3.1</v>
      </c>
      <c r="AK130" s="10">
        <v>73.819999999999993</v>
      </c>
      <c r="AL130" s="10">
        <v>13.7</v>
      </c>
      <c r="AM130" s="10">
        <v>60.22</v>
      </c>
      <c r="AN130" s="10">
        <v>7.85</v>
      </c>
      <c r="AO130" s="10">
        <v>38.99</v>
      </c>
      <c r="AP130" s="10">
        <v>187.69</v>
      </c>
    </row>
    <row r="131" spans="1:42" x14ac:dyDescent="0.2">
      <c r="A131" s="9">
        <v>44126</v>
      </c>
      <c r="B131" s="3">
        <v>3435.56</v>
      </c>
      <c r="C131" s="10">
        <v>141.93</v>
      </c>
      <c r="D131" s="10">
        <v>9.68</v>
      </c>
      <c r="E131" s="10">
        <v>34.86</v>
      </c>
      <c r="F131" s="10">
        <v>50.68</v>
      </c>
      <c r="G131" s="10">
        <v>19.059999999999999</v>
      </c>
      <c r="I131" s="10">
        <v>37.337000000000003</v>
      </c>
      <c r="J131" s="10"/>
      <c r="K131" s="10">
        <v>102.88</v>
      </c>
      <c r="L131" s="10">
        <v>205.4</v>
      </c>
      <c r="M131" s="10">
        <v>13.361000000000001</v>
      </c>
      <c r="O131" s="10">
        <v>2.1800000000000002</v>
      </c>
      <c r="P131" s="10">
        <v>83.103999999999999</v>
      </c>
      <c r="Q131" s="10">
        <v>46.73</v>
      </c>
      <c r="T131" s="10">
        <v>54.77</v>
      </c>
      <c r="U131" s="10">
        <v>297.08999999999997</v>
      </c>
      <c r="V131" s="10">
        <v>214.89</v>
      </c>
      <c r="W131" s="10">
        <v>115.75</v>
      </c>
      <c r="X131" s="10">
        <v>37.25</v>
      </c>
      <c r="Z131" s="10">
        <v>271.88</v>
      </c>
      <c r="AA131" s="10">
        <v>26.005800000000001</v>
      </c>
      <c r="AC131" s="10">
        <v>210.08</v>
      </c>
      <c r="AF131" s="10">
        <v>333.6</v>
      </c>
      <c r="AG131" s="10">
        <v>236.88</v>
      </c>
      <c r="AH131" s="10">
        <v>102.8</v>
      </c>
      <c r="AI131">
        <v>36.340000000000003</v>
      </c>
      <c r="AJ131" s="10">
        <v>3.18</v>
      </c>
      <c r="AK131" s="10">
        <v>74.86</v>
      </c>
      <c r="AL131" s="10">
        <v>13.69</v>
      </c>
      <c r="AM131" s="10">
        <v>59.9</v>
      </c>
      <c r="AN131" s="10">
        <v>8.2100000000000009</v>
      </c>
      <c r="AO131" s="10">
        <v>38.6</v>
      </c>
      <c r="AP131" s="10">
        <v>187.54</v>
      </c>
    </row>
    <row r="132" spans="1:42" x14ac:dyDescent="0.2">
      <c r="A132" s="9">
        <v>44127</v>
      </c>
      <c r="B132" s="3">
        <v>3453.49</v>
      </c>
      <c r="C132" s="10">
        <v>140.21</v>
      </c>
      <c r="D132" s="10">
        <v>9.49</v>
      </c>
      <c r="E132" s="10">
        <v>34.159999999999997</v>
      </c>
      <c r="F132" s="10">
        <v>50.52</v>
      </c>
      <c r="G132" s="10">
        <v>19.28</v>
      </c>
      <c r="I132" s="10">
        <v>37.271999999999998</v>
      </c>
      <c r="J132" s="10"/>
      <c r="K132" s="10">
        <v>103.81</v>
      </c>
      <c r="L132" s="10">
        <v>205.04</v>
      </c>
      <c r="M132" s="10">
        <v>13.590299999999999</v>
      </c>
      <c r="O132" s="10">
        <v>2.2000000000000002</v>
      </c>
      <c r="P132" s="10">
        <v>83.677499999999995</v>
      </c>
      <c r="Q132" s="10">
        <v>46.66</v>
      </c>
      <c r="T132" s="10">
        <v>54.64</v>
      </c>
      <c r="U132" s="10">
        <v>265.05</v>
      </c>
      <c r="V132" s="10">
        <v>216.23</v>
      </c>
      <c r="W132" s="10">
        <v>115.04</v>
      </c>
      <c r="X132" s="10">
        <v>37.4</v>
      </c>
      <c r="Z132" s="10">
        <v>283.49</v>
      </c>
      <c r="AA132" s="10">
        <v>26.781600000000001</v>
      </c>
      <c r="AC132" s="10">
        <v>211.58</v>
      </c>
      <c r="AF132" s="10">
        <v>329.61</v>
      </c>
      <c r="AG132" s="10">
        <v>239.53</v>
      </c>
      <c r="AH132" s="10">
        <v>103.24</v>
      </c>
      <c r="AI132">
        <v>36.32</v>
      </c>
      <c r="AJ132" s="10">
        <v>3.19</v>
      </c>
      <c r="AK132" s="10">
        <v>74.45</v>
      </c>
      <c r="AL132" s="10">
        <v>14.15</v>
      </c>
      <c r="AM132" s="10">
        <v>59.6</v>
      </c>
      <c r="AN132" s="10">
        <v>8.16</v>
      </c>
      <c r="AO132" s="10">
        <v>38.28</v>
      </c>
      <c r="AP132" s="10">
        <v>188.82</v>
      </c>
    </row>
    <row r="133" spans="1:42" x14ac:dyDescent="0.2">
      <c r="A133" s="9">
        <v>44130</v>
      </c>
      <c r="B133" s="3">
        <v>3465.39</v>
      </c>
      <c r="C133" s="10">
        <v>140.0933</v>
      </c>
      <c r="D133" s="10">
        <v>9.9499999999999993</v>
      </c>
      <c r="E133" s="10">
        <v>33.35</v>
      </c>
      <c r="F133" s="10">
        <v>49.8</v>
      </c>
      <c r="G133" s="10">
        <v>19.09</v>
      </c>
      <c r="I133" s="10">
        <v>36.304000000000002</v>
      </c>
      <c r="J133" s="10"/>
      <c r="K133" s="10">
        <v>101.24</v>
      </c>
      <c r="L133" s="10">
        <v>201.14</v>
      </c>
      <c r="M133" s="10">
        <v>13.1412</v>
      </c>
      <c r="O133" s="10">
        <v>2.11</v>
      </c>
      <c r="P133" s="10">
        <v>81.425600000000003</v>
      </c>
      <c r="Q133" s="10">
        <v>45.58</v>
      </c>
      <c r="T133" s="10">
        <v>52.84</v>
      </c>
      <c r="U133" s="10">
        <v>251.39</v>
      </c>
      <c r="V133" s="10">
        <v>210.08</v>
      </c>
      <c r="W133" s="10">
        <v>115.05</v>
      </c>
      <c r="X133" s="10">
        <v>36.5</v>
      </c>
      <c r="Z133" s="10">
        <v>284.95999999999998</v>
      </c>
      <c r="AA133" s="10">
        <v>26.239599999999999</v>
      </c>
      <c r="AC133" s="10">
        <v>207.15</v>
      </c>
      <c r="AF133" s="10">
        <v>318.06</v>
      </c>
      <c r="AG133" s="10">
        <v>234.25</v>
      </c>
      <c r="AH133" s="10">
        <v>100.47</v>
      </c>
      <c r="AI133">
        <v>36.299999999999997</v>
      </c>
      <c r="AJ133" s="10">
        <v>3.0950000000000002</v>
      </c>
      <c r="AK133" s="10">
        <v>73.650000000000006</v>
      </c>
      <c r="AL133" s="10">
        <v>13.79</v>
      </c>
      <c r="AM133" s="10">
        <v>58.28</v>
      </c>
      <c r="AN133" s="10">
        <v>8.0299999999999994</v>
      </c>
      <c r="AO133" s="10">
        <v>37.65</v>
      </c>
      <c r="AP133" s="10">
        <v>186.65</v>
      </c>
    </row>
    <row r="134" spans="1:42" x14ac:dyDescent="0.2">
      <c r="A134" s="9">
        <v>44131</v>
      </c>
      <c r="B134" s="3">
        <v>3400.97</v>
      </c>
      <c r="C134" s="10">
        <v>141.56</v>
      </c>
      <c r="D134" s="10">
        <v>10.95</v>
      </c>
      <c r="E134" s="10">
        <v>32.82</v>
      </c>
      <c r="F134" s="10">
        <v>49.9</v>
      </c>
      <c r="G134" s="10">
        <v>18.440000000000001</v>
      </c>
      <c r="I134" s="10">
        <v>35.96</v>
      </c>
      <c r="J134" s="10"/>
      <c r="K134" s="10">
        <v>99.33</v>
      </c>
      <c r="L134" s="10">
        <v>195.68</v>
      </c>
      <c r="M134" s="10">
        <v>13.396800000000001</v>
      </c>
      <c r="O134" s="10">
        <v>2.0299999999999998</v>
      </c>
      <c r="P134" s="10">
        <v>80.666499999999999</v>
      </c>
      <c r="Q134" s="10">
        <v>44.86</v>
      </c>
      <c r="T134" s="10">
        <v>51.87</v>
      </c>
      <c r="U134" s="10">
        <v>266.77</v>
      </c>
      <c r="V134" s="10">
        <v>213.25</v>
      </c>
      <c r="W134" s="10">
        <v>116.6</v>
      </c>
      <c r="X134" s="10">
        <v>35.81</v>
      </c>
      <c r="Z134" s="10">
        <v>287.45</v>
      </c>
      <c r="AA134" s="10">
        <v>26.202999999999999</v>
      </c>
      <c r="AC134" s="10">
        <v>212.19</v>
      </c>
      <c r="AF134" s="10">
        <v>317.11</v>
      </c>
      <c r="AG134" s="10">
        <v>228.51</v>
      </c>
      <c r="AH134" s="10">
        <v>99.14</v>
      </c>
      <c r="AI134">
        <v>36.4</v>
      </c>
      <c r="AJ134" s="10">
        <v>3.12</v>
      </c>
      <c r="AK134" s="10">
        <v>71.33</v>
      </c>
      <c r="AL134" s="10">
        <v>13.66</v>
      </c>
      <c r="AM134" s="10">
        <v>57.95</v>
      </c>
      <c r="AN134" s="10">
        <v>7.92</v>
      </c>
      <c r="AO134" s="10">
        <v>37.479999999999997</v>
      </c>
      <c r="AP134" s="10">
        <v>185.17</v>
      </c>
    </row>
    <row r="135" spans="1:42" x14ac:dyDescent="0.2">
      <c r="A135" s="9">
        <v>44132</v>
      </c>
      <c r="B135" s="3">
        <v>3390.68</v>
      </c>
      <c r="C135" s="10">
        <v>135.34</v>
      </c>
      <c r="D135" s="10">
        <v>10.85</v>
      </c>
      <c r="E135" s="10">
        <v>31.57</v>
      </c>
      <c r="F135" s="10">
        <v>47.96</v>
      </c>
      <c r="G135" s="10">
        <v>17.350000000000001</v>
      </c>
      <c r="I135" s="10">
        <v>34.720999999999997</v>
      </c>
      <c r="J135" s="10"/>
      <c r="K135" s="10">
        <v>96.54</v>
      </c>
      <c r="L135" s="10">
        <v>189.77</v>
      </c>
      <c r="M135" s="10">
        <v>12.627000000000001</v>
      </c>
      <c r="O135" s="10">
        <v>2.0099999999999998</v>
      </c>
      <c r="P135" s="10">
        <v>78.608500000000006</v>
      </c>
      <c r="Q135" s="10">
        <v>43.92</v>
      </c>
      <c r="T135" s="10">
        <v>50.29</v>
      </c>
      <c r="U135" s="10">
        <v>272.44</v>
      </c>
      <c r="V135" s="10">
        <v>202.68</v>
      </c>
      <c r="W135" s="10">
        <v>111.2</v>
      </c>
      <c r="X135" s="10">
        <v>34.770000000000003</v>
      </c>
      <c r="Z135" s="10">
        <v>276.14</v>
      </c>
      <c r="AA135" s="10">
        <v>25.070799999999998</v>
      </c>
      <c r="AC135" s="10">
        <v>208.34</v>
      </c>
      <c r="AF135" s="10">
        <v>291.38</v>
      </c>
      <c r="AG135" s="10">
        <v>223.37</v>
      </c>
      <c r="AH135" s="10">
        <v>97.51</v>
      </c>
      <c r="AI135">
        <v>35.78</v>
      </c>
      <c r="AJ135" s="10">
        <v>3.0249999999999999</v>
      </c>
      <c r="AK135" s="10">
        <v>70.040000000000006</v>
      </c>
      <c r="AL135" s="10">
        <v>13.53</v>
      </c>
      <c r="AM135" s="10">
        <v>55.42</v>
      </c>
      <c r="AN135" s="10">
        <v>7.7</v>
      </c>
      <c r="AO135" s="10">
        <v>36.65</v>
      </c>
      <c r="AP135" s="10">
        <v>182.72</v>
      </c>
    </row>
    <row r="136" spans="1:42" x14ac:dyDescent="0.2">
      <c r="A136" s="9">
        <v>44133</v>
      </c>
      <c r="B136" s="3">
        <v>3271.03</v>
      </c>
      <c r="C136" s="10">
        <v>136.94329999999999</v>
      </c>
      <c r="D136" s="10">
        <v>10.75</v>
      </c>
      <c r="E136" s="10">
        <v>32.97</v>
      </c>
      <c r="F136" s="10">
        <v>48.02</v>
      </c>
      <c r="G136" s="10">
        <v>17.34</v>
      </c>
      <c r="I136" s="10">
        <v>35.500999999999998</v>
      </c>
      <c r="J136" s="10"/>
      <c r="K136" s="10">
        <v>97.17</v>
      </c>
      <c r="L136" s="10">
        <v>189.94</v>
      </c>
      <c r="M136" s="10">
        <v>13.023999999999999</v>
      </c>
      <c r="O136" s="10">
        <v>2.04</v>
      </c>
      <c r="P136" s="10">
        <v>79.898899999999998</v>
      </c>
      <c r="Q136" s="10">
        <v>51.3</v>
      </c>
      <c r="T136" s="10">
        <v>50.99</v>
      </c>
      <c r="U136" s="10">
        <v>265.88</v>
      </c>
      <c r="V136" s="10">
        <v>204.72</v>
      </c>
      <c r="W136" s="10">
        <v>115.32</v>
      </c>
      <c r="X136" s="10">
        <v>34.79</v>
      </c>
      <c r="Z136" s="10">
        <v>266.87</v>
      </c>
      <c r="AA136" s="10">
        <v>24.856000000000002</v>
      </c>
      <c r="AC136" s="10">
        <v>207.01</v>
      </c>
      <c r="AF136" s="10">
        <v>293.18</v>
      </c>
      <c r="AG136" s="10">
        <v>228.02</v>
      </c>
      <c r="AH136" s="10">
        <v>100.18</v>
      </c>
      <c r="AI136">
        <v>35.64</v>
      </c>
      <c r="AJ136" s="10">
        <v>3.11</v>
      </c>
      <c r="AK136" s="10">
        <v>70.64</v>
      </c>
      <c r="AL136" s="10">
        <v>13.63</v>
      </c>
      <c r="AM136" s="10">
        <v>56.65</v>
      </c>
      <c r="AN136" s="10">
        <v>7.9</v>
      </c>
      <c r="AO136" s="10">
        <v>37.33</v>
      </c>
      <c r="AP136" s="10">
        <v>180.8</v>
      </c>
    </row>
    <row r="137" spans="1:42" x14ac:dyDescent="0.2">
      <c r="A137" s="9">
        <v>44134</v>
      </c>
      <c r="B137" s="3">
        <v>3310.11</v>
      </c>
      <c r="C137" s="10">
        <v>129.3467</v>
      </c>
      <c r="D137" s="10">
        <v>10.130000000000001</v>
      </c>
      <c r="E137" s="10">
        <v>32.619999999999997</v>
      </c>
      <c r="F137" s="10">
        <v>48.06</v>
      </c>
      <c r="G137" s="10">
        <v>17.37</v>
      </c>
      <c r="I137" s="10">
        <v>34.963000000000001</v>
      </c>
      <c r="J137" s="10"/>
      <c r="K137" s="10">
        <v>98.04</v>
      </c>
      <c r="L137" s="10">
        <v>189.04</v>
      </c>
      <c r="M137" s="10">
        <v>12.534000000000001</v>
      </c>
      <c r="O137" s="10">
        <v>1.99</v>
      </c>
      <c r="P137" s="10">
        <v>80.1267</v>
      </c>
      <c r="Q137" s="10">
        <v>50.4</v>
      </c>
      <c r="T137" s="10">
        <v>50.42</v>
      </c>
      <c r="U137" s="10">
        <v>250.02</v>
      </c>
      <c r="V137" s="10">
        <v>202.47</v>
      </c>
      <c r="W137" s="10">
        <v>108.86</v>
      </c>
      <c r="X137" s="10">
        <v>34.15</v>
      </c>
      <c r="Z137" s="10">
        <v>239.89</v>
      </c>
      <c r="AA137" s="10">
        <v>24.029599999999999</v>
      </c>
      <c r="AC137" s="10">
        <v>208.36</v>
      </c>
      <c r="AF137" s="10">
        <v>288.64</v>
      </c>
      <c r="AG137" s="10">
        <v>225.91</v>
      </c>
      <c r="AH137" s="10">
        <v>99.2</v>
      </c>
      <c r="AI137">
        <v>35.78</v>
      </c>
      <c r="AJ137" s="10">
        <v>2.97</v>
      </c>
      <c r="AK137" s="10">
        <v>71.02</v>
      </c>
      <c r="AL137" s="10">
        <v>13.33</v>
      </c>
      <c r="AM137" s="10">
        <v>56.77</v>
      </c>
      <c r="AN137" s="10">
        <v>7.73</v>
      </c>
      <c r="AO137" s="10">
        <v>36.36</v>
      </c>
      <c r="AP137" s="10">
        <v>186.51</v>
      </c>
    </row>
    <row r="138" spans="1:42" x14ac:dyDescent="0.2">
      <c r="A138" s="9">
        <v>44137</v>
      </c>
      <c r="B138" s="3">
        <v>3269.96</v>
      </c>
      <c r="C138" s="10">
        <v>133.5033</v>
      </c>
      <c r="D138" s="10">
        <v>10.54</v>
      </c>
      <c r="E138" s="10">
        <v>33.99</v>
      </c>
      <c r="F138" s="10">
        <v>48.62</v>
      </c>
      <c r="G138" s="10">
        <v>17.739999999999998</v>
      </c>
      <c r="I138" s="10">
        <v>35.125</v>
      </c>
      <c r="J138" s="10"/>
      <c r="K138" s="10">
        <v>100.25</v>
      </c>
      <c r="L138" s="10">
        <v>190.2</v>
      </c>
      <c r="M138" s="10">
        <v>12.5808</v>
      </c>
      <c r="O138" s="10">
        <v>2.0699999999999998</v>
      </c>
      <c r="P138" s="10">
        <v>83.601600000000005</v>
      </c>
      <c r="Q138" s="10">
        <v>52.67</v>
      </c>
      <c r="T138" s="10">
        <v>51.33</v>
      </c>
      <c r="U138" s="10">
        <v>252.23</v>
      </c>
      <c r="V138" s="10">
        <v>202.33</v>
      </c>
      <c r="W138" s="10">
        <v>108.77</v>
      </c>
      <c r="X138" s="10">
        <v>35.049999999999997</v>
      </c>
      <c r="Z138" s="10">
        <v>231.6</v>
      </c>
      <c r="AA138" s="10">
        <v>23.770800000000001</v>
      </c>
      <c r="AC138" s="10">
        <v>207.42</v>
      </c>
      <c r="AF138" s="10">
        <v>289.97000000000003</v>
      </c>
      <c r="AG138" s="10">
        <v>231.7</v>
      </c>
      <c r="AH138" s="10">
        <v>101.87</v>
      </c>
      <c r="AI138">
        <v>36.14</v>
      </c>
      <c r="AJ138" s="10">
        <v>2.97</v>
      </c>
      <c r="AK138" s="10">
        <v>71.63</v>
      </c>
      <c r="AL138" s="10">
        <v>14</v>
      </c>
      <c r="AM138" s="10">
        <v>57.41</v>
      </c>
      <c r="AN138" s="10">
        <v>7.71</v>
      </c>
      <c r="AO138" s="10">
        <v>38.409999999999997</v>
      </c>
      <c r="AP138" s="10">
        <v>181.96</v>
      </c>
    </row>
    <row r="139" spans="1:42" x14ac:dyDescent="0.2">
      <c r="A139" s="9">
        <v>44138</v>
      </c>
      <c r="B139" s="3">
        <v>3310.24</v>
      </c>
      <c r="C139" s="10">
        <v>141.30000000000001</v>
      </c>
      <c r="D139" s="10">
        <v>10.5</v>
      </c>
      <c r="E139" s="10">
        <v>33.409999999999997</v>
      </c>
      <c r="F139" s="10">
        <v>49.35</v>
      </c>
      <c r="G139" s="10">
        <v>18.39</v>
      </c>
      <c r="I139" s="10">
        <v>35.375999999999998</v>
      </c>
      <c r="J139" s="10"/>
      <c r="K139" s="10">
        <v>103.41</v>
      </c>
      <c r="L139" s="10">
        <v>197.93</v>
      </c>
      <c r="M139" s="10">
        <v>13.019500000000001</v>
      </c>
      <c r="O139" s="10">
        <v>2.15</v>
      </c>
      <c r="P139" s="10">
        <v>85.980099999999993</v>
      </c>
      <c r="Q139" s="10">
        <v>51.93</v>
      </c>
      <c r="T139" s="10">
        <v>51.98</v>
      </c>
      <c r="U139" s="10">
        <v>262.13</v>
      </c>
      <c r="V139" s="10">
        <v>206.43</v>
      </c>
      <c r="W139" s="10">
        <v>110.44</v>
      </c>
      <c r="X139" s="10">
        <v>34.89</v>
      </c>
      <c r="Z139" s="10">
        <v>236.53</v>
      </c>
      <c r="AA139" s="10">
        <v>24.190999999999999</v>
      </c>
      <c r="AC139" s="10">
        <v>211.14</v>
      </c>
      <c r="AF139" s="10">
        <v>295.39</v>
      </c>
      <c r="AG139" s="10">
        <v>239.96</v>
      </c>
      <c r="AH139" s="10">
        <v>104.39</v>
      </c>
      <c r="AI139">
        <v>36.340000000000003</v>
      </c>
      <c r="AJ139" s="10">
        <v>3.1</v>
      </c>
      <c r="AK139" s="10">
        <v>71.819999999999993</v>
      </c>
      <c r="AL139" s="10">
        <v>15.18</v>
      </c>
      <c r="AM139" s="10">
        <v>58.82</v>
      </c>
      <c r="AN139" s="10">
        <v>7.88</v>
      </c>
      <c r="AO139" s="10">
        <v>38.5</v>
      </c>
      <c r="AP139" s="10">
        <v>184.76</v>
      </c>
    </row>
    <row r="140" spans="1:42" x14ac:dyDescent="0.2">
      <c r="A140" s="9">
        <v>44139</v>
      </c>
      <c r="B140" s="3">
        <v>3369.02</v>
      </c>
      <c r="C140" s="10">
        <v>140.32669999999999</v>
      </c>
      <c r="D140" s="10">
        <v>10.72</v>
      </c>
      <c r="E140" s="10">
        <v>33.229999999999997</v>
      </c>
      <c r="F140" s="10">
        <v>49.17</v>
      </c>
      <c r="G140" s="10">
        <v>18.34</v>
      </c>
      <c r="I140" s="10">
        <v>36.463000000000001</v>
      </c>
      <c r="J140" s="10"/>
      <c r="K140" s="10">
        <v>100.25</v>
      </c>
      <c r="L140" s="10">
        <v>197.87</v>
      </c>
      <c r="M140" s="10">
        <v>13.7943</v>
      </c>
      <c r="O140" s="10">
        <v>2.11</v>
      </c>
      <c r="P140" s="10">
        <v>80.674899999999994</v>
      </c>
      <c r="Q140" s="10">
        <v>51.99</v>
      </c>
      <c r="T140" s="10">
        <v>54.95</v>
      </c>
      <c r="U140" s="10">
        <v>263.91000000000003</v>
      </c>
      <c r="V140" s="10">
        <v>216.39</v>
      </c>
      <c r="W140" s="10">
        <v>114.95</v>
      </c>
      <c r="X140" s="10">
        <v>37.15</v>
      </c>
      <c r="Z140" s="10">
        <v>239.28</v>
      </c>
      <c r="AA140" s="10">
        <v>25.5474</v>
      </c>
      <c r="AC140" s="10">
        <v>215.09</v>
      </c>
      <c r="AF140" s="10">
        <v>307.2</v>
      </c>
      <c r="AG140" s="10">
        <v>233.3</v>
      </c>
      <c r="AH140" s="10">
        <v>105.81</v>
      </c>
      <c r="AI140">
        <v>36.36</v>
      </c>
      <c r="AJ140" s="10">
        <v>3.41</v>
      </c>
      <c r="AK140" s="10">
        <v>71.540000000000006</v>
      </c>
      <c r="AL140" s="10">
        <v>15.59</v>
      </c>
      <c r="AM140" s="10">
        <v>57.6</v>
      </c>
      <c r="AN140" s="10">
        <v>7.64</v>
      </c>
      <c r="AO140" s="10">
        <v>39.1</v>
      </c>
      <c r="AP140" s="10">
        <v>185.13</v>
      </c>
    </row>
    <row r="141" spans="1:42" x14ac:dyDescent="0.2">
      <c r="A141" s="9">
        <v>44140</v>
      </c>
      <c r="B141" s="3">
        <v>3443.44</v>
      </c>
      <c r="C141" s="10">
        <v>146.03</v>
      </c>
      <c r="D141" s="10">
        <v>11.88</v>
      </c>
      <c r="E141" s="10">
        <v>33.17</v>
      </c>
      <c r="F141" s="10">
        <v>49.44</v>
      </c>
      <c r="G141" s="10">
        <v>18.489999999999998</v>
      </c>
      <c r="I141" s="10">
        <v>38.087000000000003</v>
      </c>
      <c r="J141" s="10"/>
      <c r="K141" s="10">
        <v>104.35</v>
      </c>
      <c r="L141" s="10">
        <v>202.96</v>
      </c>
      <c r="M141" s="10">
        <v>14.16</v>
      </c>
      <c r="O141" s="10">
        <v>2.15</v>
      </c>
      <c r="P141" s="10">
        <v>82.454599999999999</v>
      </c>
      <c r="Q141" s="10">
        <v>52.92</v>
      </c>
      <c r="T141" s="10">
        <v>57.45</v>
      </c>
      <c r="U141" s="10">
        <v>263.20999999999998</v>
      </c>
      <c r="V141" s="10">
        <v>223.29</v>
      </c>
      <c r="W141" s="10">
        <v>119.03</v>
      </c>
      <c r="X141" s="10">
        <v>38.19</v>
      </c>
      <c r="Z141" s="10">
        <v>256.38</v>
      </c>
      <c r="AA141" s="10">
        <v>26.206399999999999</v>
      </c>
      <c r="AC141" s="10">
        <v>219.48</v>
      </c>
      <c r="AF141" s="10">
        <v>316.52999999999997</v>
      </c>
      <c r="AG141" s="10">
        <v>246.02</v>
      </c>
      <c r="AH141" s="10">
        <v>105.88</v>
      </c>
      <c r="AI141">
        <v>37.159999999999997</v>
      </c>
      <c r="AJ141" s="10">
        <v>3.33</v>
      </c>
      <c r="AK141" s="10">
        <v>70.900000000000006</v>
      </c>
      <c r="AL141" s="10">
        <v>15.65</v>
      </c>
      <c r="AM141" s="10">
        <v>58.78</v>
      </c>
      <c r="AN141" s="10">
        <v>7.99</v>
      </c>
      <c r="AO141" s="10">
        <v>37.78</v>
      </c>
      <c r="AP141" s="10">
        <v>186.33</v>
      </c>
    </row>
    <row r="142" spans="1:42" x14ac:dyDescent="0.2">
      <c r="A142" s="9">
        <v>44141</v>
      </c>
      <c r="B142" s="3">
        <v>3510.45</v>
      </c>
      <c r="C142" s="10">
        <v>143.3167</v>
      </c>
      <c r="D142" s="10">
        <v>13.83</v>
      </c>
      <c r="E142" s="10">
        <v>32.78</v>
      </c>
      <c r="F142" s="10">
        <v>49.45</v>
      </c>
      <c r="G142" s="10">
        <v>18.260000000000002</v>
      </c>
      <c r="I142" s="10">
        <v>38.061999999999998</v>
      </c>
      <c r="J142" s="10"/>
      <c r="K142" s="10">
        <v>102.96</v>
      </c>
      <c r="L142" s="10">
        <v>201.26</v>
      </c>
      <c r="M142" s="10">
        <v>14.561999999999999</v>
      </c>
      <c r="O142" s="10">
        <v>2.2200000000000002</v>
      </c>
      <c r="P142" s="10">
        <v>82.328000000000003</v>
      </c>
      <c r="Q142" s="10">
        <v>52.27</v>
      </c>
      <c r="T142" s="10">
        <v>55.69</v>
      </c>
      <c r="U142" s="10">
        <v>265</v>
      </c>
      <c r="V142" s="10">
        <v>223.72</v>
      </c>
      <c r="W142" s="10">
        <v>118.69</v>
      </c>
      <c r="X142" s="10">
        <v>38.229999999999997</v>
      </c>
      <c r="Z142" s="10">
        <v>276.10000000000002</v>
      </c>
      <c r="AA142" s="10">
        <v>26.523399999999999</v>
      </c>
      <c r="AC142" s="10">
        <v>220.28</v>
      </c>
      <c r="AF142" s="10">
        <v>313.64</v>
      </c>
      <c r="AG142" s="10">
        <v>247.64</v>
      </c>
      <c r="AH142" s="10">
        <v>104.89</v>
      </c>
      <c r="AI142">
        <v>37.22</v>
      </c>
      <c r="AJ142" s="10">
        <v>3.15</v>
      </c>
      <c r="AK142" s="10">
        <v>70.45</v>
      </c>
      <c r="AL142" s="10">
        <v>15.64</v>
      </c>
      <c r="AM142" s="10">
        <v>60.83</v>
      </c>
      <c r="AN142" s="10">
        <v>7.79</v>
      </c>
      <c r="AO142" s="10">
        <v>38.92</v>
      </c>
      <c r="AP142" s="10">
        <v>187.97</v>
      </c>
    </row>
    <row r="143" spans="1:42" x14ac:dyDescent="0.2">
      <c r="A143" s="9">
        <v>44144</v>
      </c>
      <c r="B143" s="3">
        <v>3509.44</v>
      </c>
      <c r="C143" s="10">
        <v>140.41999999999999</v>
      </c>
      <c r="D143" s="10">
        <v>14.67</v>
      </c>
      <c r="E143" s="10">
        <v>36.93</v>
      </c>
      <c r="F143" s="10">
        <v>52.57</v>
      </c>
      <c r="G143" s="10">
        <v>18.91</v>
      </c>
      <c r="I143" s="10">
        <v>37.554000000000002</v>
      </c>
      <c r="J143" s="10"/>
      <c r="K143" s="10">
        <v>116.9</v>
      </c>
      <c r="L143" s="10">
        <v>214.93</v>
      </c>
      <c r="M143" s="10">
        <v>13.630800000000001</v>
      </c>
      <c r="O143" s="10">
        <v>2.4500000000000002</v>
      </c>
      <c r="P143" s="10">
        <v>84.453500000000005</v>
      </c>
      <c r="Q143" s="10">
        <v>58.15</v>
      </c>
      <c r="T143" s="10">
        <v>56.04</v>
      </c>
      <c r="U143" s="10">
        <v>239.84</v>
      </c>
      <c r="V143" s="10">
        <v>218.39</v>
      </c>
      <c r="W143" s="10">
        <v>116.32</v>
      </c>
      <c r="X143" s="10">
        <v>38.01</v>
      </c>
      <c r="Z143" s="10">
        <v>274.2</v>
      </c>
      <c r="AA143" s="10">
        <v>25.5626</v>
      </c>
      <c r="AC143" s="10">
        <v>222.85</v>
      </c>
      <c r="AF143" s="10">
        <v>344.56</v>
      </c>
      <c r="AG143" s="10">
        <v>248.87</v>
      </c>
      <c r="AH143" s="10">
        <v>99.61</v>
      </c>
      <c r="AI143">
        <v>35.6</v>
      </c>
      <c r="AJ143" s="10">
        <v>3.31</v>
      </c>
      <c r="AK143" s="10">
        <v>71.63</v>
      </c>
      <c r="AL143" s="10">
        <v>15.66</v>
      </c>
      <c r="AM143" s="10">
        <v>61.56</v>
      </c>
      <c r="AN143" s="10">
        <v>8.1999999999999993</v>
      </c>
      <c r="AO143" s="10">
        <v>40.229999999999997</v>
      </c>
      <c r="AP143" s="10">
        <v>191.16</v>
      </c>
    </row>
    <row r="144" spans="1:42" x14ac:dyDescent="0.2">
      <c r="A144" s="9">
        <v>44145</v>
      </c>
      <c r="B144" s="3">
        <v>3550.5</v>
      </c>
      <c r="C144" s="10">
        <v>136.7867</v>
      </c>
      <c r="D144" s="10">
        <v>14</v>
      </c>
      <c r="E144" s="10">
        <v>36.86</v>
      </c>
      <c r="F144" s="10">
        <v>53.98</v>
      </c>
      <c r="G144" s="10">
        <v>20.18</v>
      </c>
      <c r="I144" s="10">
        <v>36.313000000000002</v>
      </c>
      <c r="J144" s="10"/>
      <c r="K144" s="10">
        <v>116.52</v>
      </c>
      <c r="L144" s="10">
        <v>217.47</v>
      </c>
      <c r="M144" s="10">
        <v>12.77</v>
      </c>
      <c r="O144" s="10">
        <v>2.4750000000000001</v>
      </c>
      <c r="P144" s="10">
        <v>85.701800000000006</v>
      </c>
      <c r="Q144" s="10">
        <v>56.53</v>
      </c>
      <c r="T144" s="10">
        <v>57.11</v>
      </c>
      <c r="U144" s="10">
        <v>235.68</v>
      </c>
      <c r="V144" s="10">
        <v>211.01</v>
      </c>
      <c r="W144" s="10">
        <v>115.97</v>
      </c>
      <c r="X144" s="10">
        <v>38.380000000000003</v>
      </c>
      <c r="Z144" s="10">
        <v>249.99</v>
      </c>
      <c r="AA144" s="10">
        <v>24.861000000000001</v>
      </c>
      <c r="AC144" s="10">
        <v>215.35</v>
      </c>
      <c r="AF144" s="10">
        <v>334.78</v>
      </c>
      <c r="AG144" s="10">
        <v>253.97</v>
      </c>
      <c r="AH144" s="10">
        <v>99.94</v>
      </c>
      <c r="AI144">
        <v>35.700000000000003</v>
      </c>
      <c r="AJ144" s="10">
        <v>3.4</v>
      </c>
      <c r="AK144" s="10">
        <v>74.75</v>
      </c>
      <c r="AL144" s="10">
        <v>15.7</v>
      </c>
      <c r="AM144" s="10">
        <v>62.71</v>
      </c>
      <c r="AN144" s="10">
        <v>8.3800000000000008</v>
      </c>
      <c r="AO144" s="10">
        <v>40.53</v>
      </c>
      <c r="AP144" s="10">
        <v>192.53</v>
      </c>
    </row>
    <row r="145" spans="1:42" x14ac:dyDescent="0.2">
      <c r="A145" s="9">
        <v>44146</v>
      </c>
      <c r="B145" s="3">
        <v>3545.53</v>
      </c>
      <c r="C145" s="10">
        <v>139.04329999999999</v>
      </c>
      <c r="D145" s="10">
        <v>15.96</v>
      </c>
      <c r="E145" s="10">
        <v>36.479999999999997</v>
      </c>
      <c r="F145" s="10">
        <v>53.58</v>
      </c>
      <c r="G145" s="10">
        <v>19.64</v>
      </c>
      <c r="I145" s="10">
        <v>37.591999999999999</v>
      </c>
      <c r="J145" s="10"/>
      <c r="K145" s="10">
        <v>114.78</v>
      </c>
      <c r="L145" s="10">
        <v>218.05</v>
      </c>
      <c r="M145" s="10">
        <v>13.417999999999999</v>
      </c>
      <c r="O145" s="10">
        <v>2.4900000000000002</v>
      </c>
      <c r="P145" s="10">
        <v>83.373900000000006</v>
      </c>
      <c r="Q145" s="10">
        <v>56.31</v>
      </c>
      <c r="T145" s="10">
        <v>55.35</v>
      </c>
      <c r="U145" s="10">
        <v>240.76</v>
      </c>
      <c r="V145" s="10">
        <v>216.55</v>
      </c>
      <c r="W145" s="10">
        <v>119.49</v>
      </c>
      <c r="X145" s="10">
        <v>36.72</v>
      </c>
      <c r="Z145" s="10">
        <v>261.04000000000002</v>
      </c>
      <c r="AA145" s="10">
        <v>26.078600000000002</v>
      </c>
      <c r="AC145" s="10">
        <v>216.72</v>
      </c>
      <c r="AF145" s="10">
        <v>332.39</v>
      </c>
      <c r="AG145" s="10">
        <v>249.35</v>
      </c>
      <c r="AH145" s="10">
        <v>102.02</v>
      </c>
      <c r="AI145">
        <v>35.54</v>
      </c>
      <c r="AJ145" s="10">
        <v>3.4</v>
      </c>
      <c r="AK145" s="10">
        <v>75.11</v>
      </c>
      <c r="AL145" s="10">
        <v>16.04</v>
      </c>
      <c r="AM145" s="10">
        <v>62.97</v>
      </c>
      <c r="AN145" s="10">
        <v>8.33</v>
      </c>
      <c r="AO145" s="10">
        <v>41.11</v>
      </c>
      <c r="AP145" s="10">
        <v>193.96</v>
      </c>
    </row>
    <row r="146" spans="1:42" x14ac:dyDescent="0.2">
      <c r="A146" s="9">
        <v>44147</v>
      </c>
      <c r="B146" s="3">
        <v>3572.66</v>
      </c>
      <c r="C146" s="10">
        <v>137.2533</v>
      </c>
      <c r="D146" s="10">
        <v>14.58</v>
      </c>
      <c r="E146" s="10">
        <v>35.229999999999997</v>
      </c>
      <c r="F146" s="10">
        <v>53.01</v>
      </c>
      <c r="G146" s="10">
        <v>19.03</v>
      </c>
      <c r="I146" s="10">
        <v>37.020000000000003</v>
      </c>
      <c r="J146" s="10"/>
      <c r="K146" s="10">
        <v>113.37</v>
      </c>
      <c r="L146" s="10">
        <v>214.51</v>
      </c>
      <c r="M146" s="10">
        <v>13.456799999999999</v>
      </c>
      <c r="O146" s="10">
        <v>2.34</v>
      </c>
      <c r="P146" s="10">
        <v>83.719700000000003</v>
      </c>
      <c r="Q146" s="10">
        <v>55.28</v>
      </c>
      <c r="T146" s="10">
        <v>54.94</v>
      </c>
      <c r="U146" s="10">
        <v>235.38</v>
      </c>
      <c r="V146" s="10">
        <v>215.44</v>
      </c>
      <c r="W146" s="10">
        <v>119.21</v>
      </c>
      <c r="X146" s="10">
        <v>36.74</v>
      </c>
      <c r="Z146" s="10">
        <v>258.69</v>
      </c>
      <c r="AA146" s="10">
        <v>25.185400000000001</v>
      </c>
      <c r="AC146" s="10">
        <v>218.31</v>
      </c>
      <c r="AF146" s="10">
        <v>328.29</v>
      </c>
      <c r="AG146" s="10">
        <v>248.01</v>
      </c>
      <c r="AH146" s="10">
        <v>102.62</v>
      </c>
      <c r="AI146">
        <v>35.78</v>
      </c>
      <c r="AJ146" s="10">
        <v>3.35</v>
      </c>
      <c r="AK146" s="10">
        <v>74.5</v>
      </c>
      <c r="AL146" s="10">
        <v>15.62</v>
      </c>
      <c r="AM146" s="10">
        <v>62.06</v>
      </c>
      <c r="AN146" s="10">
        <v>8.2100000000000009</v>
      </c>
      <c r="AO146" s="10">
        <v>40.299999999999997</v>
      </c>
      <c r="AP146" s="10">
        <v>193.88</v>
      </c>
    </row>
    <row r="147" spans="1:42" x14ac:dyDescent="0.2">
      <c r="A147" s="9">
        <v>44148</v>
      </c>
      <c r="B147" s="3">
        <v>3537.01</v>
      </c>
      <c r="C147" s="10">
        <v>136.16669999999999</v>
      </c>
      <c r="D147" s="10">
        <v>15.8</v>
      </c>
      <c r="E147" s="10">
        <v>36.08</v>
      </c>
      <c r="F147" s="10">
        <v>53.45</v>
      </c>
      <c r="G147" s="10">
        <v>19.73</v>
      </c>
      <c r="I147" s="10">
        <v>37.35</v>
      </c>
      <c r="J147" s="10"/>
      <c r="K147" s="10">
        <v>114.08</v>
      </c>
      <c r="L147" s="10">
        <v>219.08</v>
      </c>
      <c r="M147" s="10">
        <v>13.297000000000001</v>
      </c>
      <c r="O147" s="10">
        <v>2.4</v>
      </c>
      <c r="P147" s="10">
        <v>87.101900000000001</v>
      </c>
      <c r="Q147" s="10">
        <v>57.83</v>
      </c>
      <c r="T147" s="10">
        <v>56.16</v>
      </c>
      <c r="U147" s="10">
        <v>234.8</v>
      </c>
      <c r="V147" s="10">
        <v>216.51</v>
      </c>
      <c r="W147" s="10">
        <v>119.26</v>
      </c>
      <c r="X147" s="10">
        <v>37.51</v>
      </c>
      <c r="Z147" s="10">
        <v>253.5</v>
      </c>
      <c r="AA147" s="10">
        <v>25.028600000000001</v>
      </c>
      <c r="AC147" s="10">
        <v>225.52</v>
      </c>
      <c r="AF147" s="10">
        <v>335.03</v>
      </c>
      <c r="AG147" s="10">
        <v>251.79</v>
      </c>
      <c r="AH147" s="10">
        <v>103.53</v>
      </c>
      <c r="AI147">
        <v>36</v>
      </c>
      <c r="AJ147" s="10">
        <v>3.4</v>
      </c>
      <c r="AK147" s="10">
        <v>75.89</v>
      </c>
      <c r="AL147" s="10">
        <v>15.82</v>
      </c>
      <c r="AM147" s="10">
        <v>62.51</v>
      </c>
      <c r="AN147" s="10">
        <v>8.5399999999999991</v>
      </c>
      <c r="AO147" s="10">
        <v>40.880000000000003</v>
      </c>
      <c r="AP147" s="10">
        <v>191.6</v>
      </c>
    </row>
    <row r="148" spans="1:42" x14ac:dyDescent="0.2">
      <c r="A148" s="9">
        <v>44151</v>
      </c>
      <c r="B148" s="3">
        <v>3585.15</v>
      </c>
      <c r="C148" s="10">
        <v>136.03</v>
      </c>
      <c r="D148" s="10">
        <v>15.93</v>
      </c>
      <c r="E148" s="10">
        <v>38.159999999999997</v>
      </c>
      <c r="F148" s="10">
        <v>53.85</v>
      </c>
      <c r="G148" s="10">
        <v>19.8</v>
      </c>
      <c r="I148" s="10">
        <v>38.081000000000003</v>
      </c>
      <c r="J148" s="10">
        <v>12.8</v>
      </c>
      <c r="K148" s="10">
        <v>117.3</v>
      </c>
      <c r="L148" s="10">
        <v>222.38</v>
      </c>
      <c r="M148" s="10">
        <v>13.5153</v>
      </c>
      <c r="O148" s="10">
        <v>2.46</v>
      </c>
      <c r="P148" s="10">
        <v>90.4251</v>
      </c>
      <c r="Q148" s="10">
        <v>59.92</v>
      </c>
      <c r="T148" s="10">
        <v>57.09</v>
      </c>
      <c r="U148" s="10">
        <v>241.85</v>
      </c>
      <c r="V148" s="10">
        <v>217.23</v>
      </c>
      <c r="W148" s="10">
        <v>120.3</v>
      </c>
      <c r="X148" s="10">
        <v>37.74</v>
      </c>
      <c r="Z148" s="10">
        <v>245.85</v>
      </c>
      <c r="AA148" s="10">
        <v>25.2134</v>
      </c>
      <c r="AC148" s="10">
        <v>224.27</v>
      </c>
      <c r="AF148" s="10">
        <v>335.45</v>
      </c>
      <c r="AG148" s="10">
        <v>259.10000000000002</v>
      </c>
      <c r="AH148" s="10">
        <v>103.26</v>
      </c>
      <c r="AI148">
        <v>36</v>
      </c>
      <c r="AJ148" s="10">
        <v>3.36</v>
      </c>
      <c r="AK148" s="10">
        <v>78.63</v>
      </c>
      <c r="AL148" s="10">
        <v>15.44</v>
      </c>
      <c r="AM148" s="10">
        <v>63.17</v>
      </c>
      <c r="AN148" s="10">
        <v>8.8000000000000007</v>
      </c>
      <c r="AO148" s="10">
        <v>42.26</v>
      </c>
      <c r="AP148" s="10">
        <v>189.87</v>
      </c>
    </row>
    <row r="149" spans="1:42" x14ac:dyDescent="0.2">
      <c r="A149" s="9">
        <v>44152</v>
      </c>
      <c r="B149" s="3">
        <v>3626.91</v>
      </c>
      <c r="C149" s="10">
        <v>147.20330000000001</v>
      </c>
      <c r="D149" s="10">
        <v>17.850000000000001</v>
      </c>
      <c r="E149" s="10">
        <v>38.67</v>
      </c>
      <c r="F149" s="10">
        <v>53.68</v>
      </c>
      <c r="G149" s="10">
        <v>19.329999999999998</v>
      </c>
      <c r="I149" s="10">
        <v>38.06</v>
      </c>
      <c r="J149" s="10">
        <v>12.8</v>
      </c>
      <c r="K149" s="10">
        <v>116.11</v>
      </c>
      <c r="L149" s="10">
        <v>224.65</v>
      </c>
      <c r="M149" s="10">
        <v>13.4223</v>
      </c>
      <c r="O149" s="10">
        <v>2.52</v>
      </c>
      <c r="P149" s="10">
        <v>88.814099999999996</v>
      </c>
      <c r="Q149" s="10">
        <v>60.49</v>
      </c>
      <c r="T149" s="10">
        <v>57.69</v>
      </c>
      <c r="U149" s="10">
        <v>248.03</v>
      </c>
      <c r="V149" s="10">
        <v>214.46</v>
      </c>
      <c r="W149" s="10">
        <v>119.39</v>
      </c>
      <c r="X149" s="10">
        <v>37.97</v>
      </c>
      <c r="Z149" s="10">
        <v>250.44</v>
      </c>
      <c r="AA149" s="10">
        <v>25.369599999999998</v>
      </c>
      <c r="AC149" s="10">
        <v>222.96</v>
      </c>
      <c r="AF149" s="10">
        <v>336.5</v>
      </c>
      <c r="AG149" s="10">
        <v>258.20999999999998</v>
      </c>
      <c r="AH149" s="10">
        <v>104.2</v>
      </c>
      <c r="AI149">
        <v>35.880000000000003</v>
      </c>
      <c r="AJ149" s="10">
        <v>3.32</v>
      </c>
      <c r="AK149" s="10">
        <v>78.38</v>
      </c>
      <c r="AL149" s="10">
        <v>15.73</v>
      </c>
      <c r="AM149" s="10">
        <v>63.26</v>
      </c>
      <c r="AN149" s="10">
        <v>8.75</v>
      </c>
      <c r="AO149" s="10">
        <v>42.23</v>
      </c>
      <c r="AP149" s="10">
        <v>186.43</v>
      </c>
    </row>
    <row r="150" spans="1:42" x14ac:dyDescent="0.2">
      <c r="A150" s="9">
        <v>44153</v>
      </c>
      <c r="B150" s="3">
        <v>3609.53</v>
      </c>
      <c r="C150" s="10">
        <v>162.2133</v>
      </c>
      <c r="D150" s="10">
        <v>17.899999999999999</v>
      </c>
      <c r="E150" s="10">
        <v>37.21</v>
      </c>
      <c r="F150" s="10">
        <v>52.61</v>
      </c>
      <c r="G150" s="10">
        <v>18.62</v>
      </c>
      <c r="I150" s="10">
        <v>38.061999999999998</v>
      </c>
      <c r="J150" s="10">
        <v>12.8</v>
      </c>
      <c r="K150" s="10">
        <v>115.25</v>
      </c>
      <c r="L150" s="10">
        <v>224.3</v>
      </c>
      <c r="M150" s="10">
        <v>13.428800000000001</v>
      </c>
      <c r="O150" s="10">
        <v>2.4300000000000002</v>
      </c>
      <c r="P150" s="10">
        <v>88.763499999999993</v>
      </c>
      <c r="Q150" s="10">
        <v>58.13</v>
      </c>
      <c r="T150" s="10">
        <v>57.81</v>
      </c>
      <c r="U150" s="10">
        <v>260.54000000000002</v>
      </c>
      <c r="V150" s="10">
        <v>211.08</v>
      </c>
      <c r="W150" s="10">
        <v>118.03</v>
      </c>
      <c r="X150" s="10">
        <v>38.06</v>
      </c>
      <c r="Z150" s="10">
        <v>253.02</v>
      </c>
      <c r="AA150" s="10">
        <v>25.92</v>
      </c>
      <c r="AC150" s="10">
        <v>216.35</v>
      </c>
      <c r="AF150" s="10">
        <v>335.94</v>
      </c>
      <c r="AG150" s="10">
        <v>257.33</v>
      </c>
      <c r="AH150" s="10">
        <v>101.4</v>
      </c>
      <c r="AI150">
        <v>35.68</v>
      </c>
      <c r="AJ150" s="10">
        <v>3.26</v>
      </c>
      <c r="AK150" s="10">
        <v>77.47</v>
      </c>
      <c r="AL150" s="10">
        <v>15.57</v>
      </c>
      <c r="AM150" s="10">
        <v>63.09</v>
      </c>
      <c r="AN150" s="10">
        <v>8.82</v>
      </c>
      <c r="AO150" s="10">
        <v>41.47</v>
      </c>
      <c r="AP150" s="10">
        <v>186.88</v>
      </c>
    </row>
    <row r="151" spans="1:42" x14ac:dyDescent="0.2">
      <c r="A151" s="9">
        <v>44154</v>
      </c>
      <c r="B151" s="3">
        <v>3567.79</v>
      </c>
      <c r="C151" s="10">
        <v>166.42330000000001</v>
      </c>
      <c r="D151" s="10">
        <v>18.98</v>
      </c>
      <c r="E151" s="10">
        <v>37.4</v>
      </c>
      <c r="F151" s="10">
        <v>53.13</v>
      </c>
      <c r="G151" s="10">
        <v>18.53</v>
      </c>
      <c r="I151" s="10">
        <v>38.433</v>
      </c>
      <c r="J151" s="10">
        <v>12.8</v>
      </c>
      <c r="K151" s="10">
        <v>115.56</v>
      </c>
      <c r="L151" s="10">
        <v>224.57</v>
      </c>
      <c r="M151" s="10">
        <v>13.440300000000001</v>
      </c>
      <c r="O151" s="10">
        <v>2.5449999999999999</v>
      </c>
      <c r="P151" s="10">
        <v>88.687600000000003</v>
      </c>
      <c r="Q151" s="10">
        <v>58.47</v>
      </c>
      <c r="T151" s="10">
        <v>58.64</v>
      </c>
      <c r="U151" s="10">
        <v>264</v>
      </c>
      <c r="V151" s="10">
        <v>212.42</v>
      </c>
      <c r="W151" s="10">
        <v>118.64</v>
      </c>
      <c r="X151" s="10">
        <v>38.47</v>
      </c>
      <c r="Z151" s="10">
        <v>249.94</v>
      </c>
      <c r="AA151" s="10">
        <v>26.209199999999999</v>
      </c>
      <c r="AC151" s="10">
        <v>211.97</v>
      </c>
      <c r="AF151" s="10">
        <v>333.88</v>
      </c>
      <c r="AG151" s="10">
        <v>255.59</v>
      </c>
      <c r="AH151" s="10">
        <v>99.99</v>
      </c>
      <c r="AI151">
        <v>35.619999999999997</v>
      </c>
      <c r="AJ151" s="10">
        <v>3.32</v>
      </c>
      <c r="AK151" s="10">
        <v>77.510000000000005</v>
      </c>
      <c r="AL151" s="10">
        <v>15.55</v>
      </c>
      <c r="AM151" s="10">
        <v>63.11</v>
      </c>
      <c r="AN151" s="10">
        <v>8.82</v>
      </c>
      <c r="AO151" s="10">
        <v>41.95</v>
      </c>
      <c r="AP151" s="10">
        <v>184.89</v>
      </c>
    </row>
    <row r="152" spans="1:42" x14ac:dyDescent="0.2">
      <c r="A152" s="9">
        <v>44155</v>
      </c>
      <c r="B152" s="3">
        <v>3581.87</v>
      </c>
      <c r="C152" s="10">
        <v>163.20330000000001</v>
      </c>
      <c r="D152" s="10">
        <v>18.149999999999999</v>
      </c>
      <c r="E152" s="10">
        <v>36.94</v>
      </c>
      <c r="F152" s="10">
        <v>52.67</v>
      </c>
      <c r="G152" s="10">
        <v>18.2</v>
      </c>
      <c r="I152" s="10">
        <v>38.332999999999998</v>
      </c>
      <c r="J152" s="10">
        <v>12.8</v>
      </c>
      <c r="K152" s="10">
        <v>114.57</v>
      </c>
      <c r="L152" s="10">
        <v>223.35</v>
      </c>
      <c r="M152" s="10">
        <v>13.0878</v>
      </c>
      <c r="O152" s="10">
        <v>2.44</v>
      </c>
      <c r="P152" s="10">
        <v>87.548900000000003</v>
      </c>
      <c r="Q152" s="10">
        <v>58.3</v>
      </c>
      <c r="T152" s="10">
        <v>58.65</v>
      </c>
      <c r="U152" s="10">
        <v>266</v>
      </c>
      <c r="V152" s="10">
        <v>210.39</v>
      </c>
      <c r="W152" s="10">
        <v>117.34</v>
      </c>
      <c r="X152" s="10">
        <v>38.19</v>
      </c>
      <c r="Z152" s="10">
        <v>260</v>
      </c>
      <c r="AA152" s="10">
        <v>25.851400000000002</v>
      </c>
      <c r="AC152" s="10">
        <v>215.21</v>
      </c>
      <c r="AF152" s="10">
        <v>323</v>
      </c>
      <c r="AG152" s="10">
        <v>258.56</v>
      </c>
      <c r="AH152" s="10">
        <v>100.27</v>
      </c>
      <c r="AI152">
        <v>35.74</v>
      </c>
      <c r="AJ152" s="10">
        <v>3.35</v>
      </c>
      <c r="AK152" s="10">
        <v>76.73</v>
      </c>
      <c r="AL152" s="10">
        <v>15.865</v>
      </c>
      <c r="AM152" s="10">
        <v>63.53</v>
      </c>
      <c r="AN152" s="10">
        <v>8.74</v>
      </c>
      <c r="AO152" s="10">
        <v>40.97</v>
      </c>
      <c r="AP152" s="10">
        <v>186.49</v>
      </c>
    </row>
    <row r="153" spans="1:42" x14ac:dyDescent="0.2">
      <c r="A153" s="9">
        <v>44158</v>
      </c>
      <c r="B153" s="3">
        <v>3557.54</v>
      </c>
      <c r="C153" s="10">
        <v>173.95</v>
      </c>
      <c r="D153" s="10">
        <v>21.04</v>
      </c>
      <c r="E153" s="10">
        <v>39.36</v>
      </c>
      <c r="F153" s="10">
        <v>52.68</v>
      </c>
      <c r="G153" s="10">
        <v>18.57</v>
      </c>
      <c r="I153" s="10">
        <v>38.700000000000003</v>
      </c>
      <c r="J153" s="10">
        <v>12.8</v>
      </c>
      <c r="K153" s="10">
        <v>117.87</v>
      </c>
      <c r="L153" s="10">
        <v>228.83</v>
      </c>
      <c r="M153" s="10">
        <v>13.14</v>
      </c>
      <c r="O153" s="10">
        <v>2.5099999999999998</v>
      </c>
      <c r="P153" s="10">
        <v>88.147800000000004</v>
      </c>
      <c r="Q153" s="10">
        <v>59.78</v>
      </c>
      <c r="T153" s="10">
        <v>59.11</v>
      </c>
      <c r="U153" s="10">
        <v>274.14999999999998</v>
      </c>
      <c r="V153" s="10">
        <v>210.11</v>
      </c>
      <c r="W153" s="10">
        <v>113.85</v>
      </c>
      <c r="X153" s="10">
        <v>38.61</v>
      </c>
      <c r="Z153" s="10">
        <v>268.86</v>
      </c>
      <c r="AA153" s="10">
        <v>25.62</v>
      </c>
      <c r="AC153" s="10">
        <v>217.87</v>
      </c>
      <c r="AF153" s="10">
        <v>332.04</v>
      </c>
      <c r="AG153" s="10">
        <v>261.11</v>
      </c>
      <c r="AH153" s="10">
        <v>99.56</v>
      </c>
      <c r="AI153">
        <v>35</v>
      </c>
      <c r="AJ153" s="10">
        <v>3.44</v>
      </c>
      <c r="AK153" s="10">
        <v>76.63</v>
      </c>
      <c r="AL153" s="10">
        <v>15.67</v>
      </c>
      <c r="AM153" s="10">
        <v>65.38</v>
      </c>
      <c r="AN153" s="10">
        <v>8.86</v>
      </c>
      <c r="AO153" s="10">
        <v>41.3</v>
      </c>
      <c r="AP153" s="10">
        <v>187</v>
      </c>
    </row>
    <row r="154" spans="1:42" x14ac:dyDescent="0.2">
      <c r="A154" s="9">
        <v>44159</v>
      </c>
      <c r="B154" s="3">
        <v>3577.59</v>
      </c>
      <c r="C154" s="10">
        <v>185.1266</v>
      </c>
      <c r="D154" s="10">
        <v>23.82</v>
      </c>
      <c r="E154" s="10">
        <v>41.98</v>
      </c>
      <c r="F154" s="10">
        <v>53.22</v>
      </c>
      <c r="G154" s="10">
        <v>19.37</v>
      </c>
      <c r="I154" s="10">
        <v>39.222999999999999</v>
      </c>
      <c r="J154" s="10">
        <v>9.7440999999999995</v>
      </c>
      <c r="K154" s="10">
        <v>123.32</v>
      </c>
      <c r="L154" s="10">
        <v>237.5</v>
      </c>
      <c r="M154" s="10">
        <v>12.957700000000001</v>
      </c>
      <c r="O154" s="10">
        <v>2.64</v>
      </c>
      <c r="P154" s="10">
        <v>90.694999999999993</v>
      </c>
      <c r="Q154" s="10">
        <v>61.46</v>
      </c>
      <c r="T154" s="10">
        <v>59.83</v>
      </c>
      <c r="U154" s="10">
        <v>282.10000000000002</v>
      </c>
      <c r="V154" s="10">
        <v>213.86</v>
      </c>
      <c r="W154" s="10">
        <v>115.17</v>
      </c>
      <c r="X154" s="10">
        <v>38.19</v>
      </c>
      <c r="Z154" s="10">
        <v>270.14</v>
      </c>
      <c r="AA154" s="10">
        <v>25.256399999999999</v>
      </c>
      <c r="AC154" s="10">
        <v>216.5</v>
      </c>
      <c r="AF154" s="10">
        <v>342.39</v>
      </c>
      <c r="AG154" s="10">
        <v>261.51</v>
      </c>
      <c r="AH154" s="10">
        <v>98.81</v>
      </c>
      <c r="AI154">
        <v>34.479999999999997</v>
      </c>
      <c r="AJ154" s="10">
        <v>3.48</v>
      </c>
      <c r="AK154" s="10">
        <v>78.02</v>
      </c>
      <c r="AL154" s="10">
        <v>15.91</v>
      </c>
      <c r="AM154" s="10">
        <v>67.650000000000006</v>
      </c>
      <c r="AN154" s="10">
        <v>9.4499999999999993</v>
      </c>
      <c r="AO154" s="10">
        <v>42.03</v>
      </c>
      <c r="AP154" s="10">
        <v>184.52</v>
      </c>
    </row>
    <row r="155" spans="1:42" x14ac:dyDescent="0.2">
      <c r="A155" s="9">
        <v>44160</v>
      </c>
      <c r="B155" s="3">
        <v>3635.41</v>
      </c>
      <c r="C155" s="10">
        <v>191.33330000000001</v>
      </c>
      <c r="D155" s="10">
        <v>29.05</v>
      </c>
      <c r="E155" s="10">
        <v>40.81</v>
      </c>
      <c r="F155" s="10">
        <v>52.93</v>
      </c>
      <c r="G155" s="10">
        <v>19.47</v>
      </c>
      <c r="I155" s="10">
        <v>39.082999999999998</v>
      </c>
      <c r="J155" s="10">
        <v>9.7440999999999995</v>
      </c>
      <c r="K155" s="10">
        <v>122.03</v>
      </c>
      <c r="L155" s="10">
        <v>236.54</v>
      </c>
      <c r="M155" s="10">
        <v>13.2348</v>
      </c>
      <c r="O155" s="10">
        <v>2.62</v>
      </c>
      <c r="P155" s="10">
        <v>89.699700000000007</v>
      </c>
      <c r="Q155" s="10">
        <v>61.26</v>
      </c>
      <c r="T155" s="10">
        <v>60.48</v>
      </c>
      <c r="U155" s="10">
        <v>303.02</v>
      </c>
      <c r="V155" s="10">
        <v>213.87</v>
      </c>
      <c r="W155" s="10">
        <v>116.03</v>
      </c>
      <c r="X155" s="10">
        <v>38.869999999999997</v>
      </c>
      <c r="Z155" s="10">
        <v>270.08999999999997</v>
      </c>
      <c r="AA155" s="10">
        <v>25.5336</v>
      </c>
      <c r="AC155" s="10">
        <v>218.1</v>
      </c>
      <c r="AF155" s="10">
        <v>341.32</v>
      </c>
      <c r="AG155" s="10">
        <v>256.43</v>
      </c>
      <c r="AH155" s="10">
        <v>99.01</v>
      </c>
      <c r="AI155">
        <v>34.46</v>
      </c>
      <c r="AJ155" s="10">
        <v>3.49</v>
      </c>
      <c r="AK155" s="10">
        <v>76.89</v>
      </c>
      <c r="AL155" s="10">
        <v>15.81</v>
      </c>
      <c r="AM155" s="10">
        <v>66.28</v>
      </c>
      <c r="AN155" s="10">
        <v>9.08</v>
      </c>
      <c r="AO155" s="10">
        <v>41.97</v>
      </c>
      <c r="AP155" s="10">
        <v>179.55</v>
      </c>
    </row>
    <row r="156" spans="1:42" x14ac:dyDescent="0.2">
      <c r="A156" s="9">
        <v>44162</v>
      </c>
      <c r="B156" s="3">
        <v>3629.65</v>
      </c>
      <c r="C156" s="10">
        <v>195.2533</v>
      </c>
      <c r="D156" s="10">
        <v>27.66</v>
      </c>
      <c r="E156" s="10">
        <v>40.19</v>
      </c>
      <c r="F156" s="10">
        <v>52.7</v>
      </c>
      <c r="G156" s="10">
        <v>19.59</v>
      </c>
      <c r="I156" s="10">
        <v>39.494999999999997</v>
      </c>
      <c r="J156" s="10">
        <v>9.82</v>
      </c>
      <c r="K156" s="10">
        <v>121.22</v>
      </c>
      <c r="L156" s="10">
        <v>235.4</v>
      </c>
      <c r="M156" s="10">
        <v>13.2613</v>
      </c>
      <c r="O156" s="10">
        <v>2.7</v>
      </c>
      <c r="P156" s="10">
        <v>89.2864</v>
      </c>
      <c r="Q156" s="10">
        <v>61.13</v>
      </c>
      <c r="T156" s="10">
        <v>60.53</v>
      </c>
      <c r="U156" s="10">
        <v>328.79</v>
      </c>
      <c r="V156" s="10">
        <v>215.23</v>
      </c>
      <c r="W156" s="10">
        <v>116.59</v>
      </c>
      <c r="X156" s="10">
        <v>38.71</v>
      </c>
      <c r="Z156" s="10">
        <v>277.62</v>
      </c>
      <c r="AA156" s="10">
        <v>25.955400000000001</v>
      </c>
      <c r="AC156" s="10">
        <v>226.71</v>
      </c>
      <c r="AF156" s="10">
        <v>339.07</v>
      </c>
      <c r="AG156" s="10">
        <v>261.95</v>
      </c>
      <c r="AH156" s="10">
        <v>100.6</v>
      </c>
      <c r="AI156">
        <v>34.08</v>
      </c>
      <c r="AJ156" s="10">
        <v>3.7</v>
      </c>
      <c r="AK156" s="10">
        <v>75.900000000000006</v>
      </c>
      <c r="AL156" s="10">
        <v>15.87</v>
      </c>
      <c r="AM156" s="10">
        <v>66.05</v>
      </c>
      <c r="AN156" s="10">
        <v>9.09</v>
      </c>
      <c r="AO156" s="10">
        <v>41.8</v>
      </c>
      <c r="AP156" s="10">
        <v>175.4</v>
      </c>
    </row>
    <row r="157" spans="1:42" x14ac:dyDescent="0.2">
      <c r="A157" s="9">
        <v>44165</v>
      </c>
      <c r="B157" s="3">
        <v>3638.35</v>
      </c>
      <c r="C157" s="10">
        <v>189.2</v>
      </c>
      <c r="D157" s="10">
        <v>27.11</v>
      </c>
      <c r="E157" s="10">
        <v>38.130000000000003</v>
      </c>
      <c r="F157" s="10">
        <v>51.6</v>
      </c>
      <c r="G157" s="10">
        <v>18.68</v>
      </c>
      <c r="I157" s="10">
        <v>40.158000000000001</v>
      </c>
      <c r="J157" s="10">
        <v>9.9499999999999993</v>
      </c>
      <c r="K157" s="10">
        <v>117.88</v>
      </c>
      <c r="L157" s="10">
        <v>230.58</v>
      </c>
      <c r="M157" s="10">
        <v>13.4015</v>
      </c>
      <c r="O157" s="10">
        <v>2.65</v>
      </c>
      <c r="P157" s="10">
        <v>90.956400000000002</v>
      </c>
      <c r="Q157" s="10">
        <v>61.14</v>
      </c>
      <c r="T157" s="10">
        <v>59.55</v>
      </c>
      <c r="U157" s="10">
        <v>325.83999999999997</v>
      </c>
      <c r="V157" s="10">
        <v>214.07</v>
      </c>
      <c r="W157" s="10">
        <v>119.05</v>
      </c>
      <c r="X157" s="10">
        <v>37.93</v>
      </c>
      <c r="Z157" s="10">
        <v>291.37</v>
      </c>
      <c r="AA157" s="10">
        <v>25.788599999999999</v>
      </c>
      <c r="AC157" s="10">
        <v>227.75</v>
      </c>
      <c r="AF157" s="10">
        <v>336.51</v>
      </c>
      <c r="AG157" s="10">
        <v>261.62</v>
      </c>
      <c r="AH157" s="10">
        <v>100.05</v>
      </c>
      <c r="AI157">
        <v>33.9</v>
      </c>
      <c r="AJ157" s="10">
        <v>3.66</v>
      </c>
      <c r="AK157" s="10">
        <v>75.75</v>
      </c>
      <c r="AL157" s="10">
        <v>15.75</v>
      </c>
      <c r="AM157" s="10">
        <v>64.97</v>
      </c>
      <c r="AN157" s="10">
        <v>9.08</v>
      </c>
      <c r="AO157" s="10">
        <v>43.04</v>
      </c>
      <c r="AP157" s="10">
        <v>171.39</v>
      </c>
    </row>
    <row r="158" spans="1:42" x14ac:dyDescent="0.2">
      <c r="A158" s="9">
        <v>44166</v>
      </c>
      <c r="B158" s="3">
        <v>3621.63</v>
      </c>
      <c r="C158" s="10">
        <v>194.92</v>
      </c>
      <c r="D158" s="10">
        <v>25.67</v>
      </c>
      <c r="E158" s="10">
        <v>38.5</v>
      </c>
      <c r="F158" s="10">
        <v>52.04</v>
      </c>
      <c r="G158" s="10">
        <v>18.78</v>
      </c>
      <c r="I158" s="10">
        <v>40.457000000000001</v>
      </c>
      <c r="J158" s="10">
        <v>9.9700000000000006</v>
      </c>
      <c r="K158" s="10">
        <v>119.74</v>
      </c>
      <c r="L158" s="10">
        <v>232.08</v>
      </c>
      <c r="M158" s="10">
        <v>13.39</v>
      </c>
      <c r="O158" s="10">
        <v>2.64</v>
      </c>
      <c r="P158" s="10">
        <v>91.707099999999997</v>
      </c>
      <c r="Q158" s="10">
        <v>61.64</v>
      </c>
      <c r="T158" s="10">
        <v>60.42</v>
      </c>
      <c r="U158" s="10">
        <v>305.64</v>
      </c>
      <c r="V158" s="10">
        <v>216.21</v>
      </c>
      <c r="W158" s="10">
        <v>122.72</v>
      </c>
      <c r="X158" s="10">
        <v>38.92</v>
      </c>
      <c r="Z158" s="10">
        <v>284.99</v>
      </c>
      <c r="AA158" s="10">
        <v>26.421199999999999</v>
      </c>
      <c r="AC158" s="10">
        <v>230.3</v>
      </c>
      <c r="AF158" s="10">
        <v>338.88</v>
      </c>
      <c r="AG158" s="10">
        <v>255.13</v>
      </c>
      <c r="AH158" s="10">
        <v>100.2</v>
      </c>
      <c r="AI158">
        <v>34.58</v>
      </c>
      <c r="AJ158" s="10">
        <v>3.54</v>
      </c>
      <c r="AK158" s="10">
        <v>77.03</v>
      </c>
      <c r="AL158" s="10">
        <v>15.65</v>
      </c>
      <c r="AM158" s="10">
        <v>67.510000000000005</v>
      </c>
      <c r="AN158" s="10">
        <v>9.24</v>
      </c>
      <c r="AO158" s="10">
        <v>44.86</v>
      </c>
      <c r="AP158" s="10">
        <v>177.89</v>
      </c>
    </row>
    <row r="159" spans="1:42" x14ac:dyDescent="0.2">
      <c r="A159" s="9">
        <v>44167</v>
      </c>
      <c r="B159" s="3">
        <v>3662.45</v>
      </c>
      <c r="C159" s="10">
        <v>189.60659999999999</v>
      </c>
      <c r="D159" s="10">
        <v>22.51</v>
      </c>
      <c r="E159" s="10">
        <v>39.94</v>
      </c>
      <c r="F159" s="10">
        <v>52.11</v>
      </c>
      <c r="G159" s="10">
        <v>18.87</v>
      </c>
      <c r="I159" s="10">
        <v>40.372999999999998</v>
      </c>
      <c r="J159" s="10">
        <v>10.050000000000001</v>
      </c>
      <c r="K159" s="10">
        <v>122.04</v>
      </c>
      <c r="L159" s="10">
        <v>237.65</v>
      </c>
      <c r="M159" s="10">
        <v>13.544499999999999</v>
      </c>
      <c r="O159" s="10">
        <v>2.81</v>
      </c>
      <c r="P159" s="10">
        <v>90.155199999999994</v>
      </c>
      <c r="Q159" s="10">
        <v>61.85</v>
      </c>
      <c r="T159" s="10">
        <v>61.6</v>
      </c>
      <c r="U159" s="10">
        <v>292.69</v>
      </c>
      <c r="V159" s="10">
        <v>215.37</v>
      </c>
      <c r="W159" s="10">
        <v>123.08</v>
      </c>
      <c r="X159" s="10">
        <v>39.22</v>
      </c>
      <c r="Z159" s="10">
        <v>320.89</v>
      </c>
      <c r="AA159" s="10">
        <v>25.94</v>
      </c>
      <c r="AC159" s="10">
        <v>226.7</v>
      </c>
      <c r="AF159" s="10">
        <v>340.22</v>
      </c>
      <c r="AG159" s="10">
        <v>259</v>
      </c>
      <c r="AH159" s="10">
        <v>97.52</v>
      </c>
      <c r="AI159">
        <v>34.840000000000003</v>
      </c>
      <c r="AJ159" s="10">
        <v>3.5350000000000001</v>
      </c>
      <c r="AK159" s="10">
        <v>78.069999999999993</v>
      </c>
      <c r="AL159" s="10">
        <v>15.98</v>
      </c>
      <c r="AM159" s="10">
        <v>70.19</v>
      </c>
      <c r="AN159" s="10">
        <v>9.1999999999999993</v>
      </c>
      <c r="AO159" s="10">
        <v>44.48</v>
      </c>
      <c r="AP159" s="10">
        <v>173.33</v>
      </c>
    </row>
    <row r="160" spans="1:42" x14ac:dyDescent="0.2">
      <c r="A160" s="9">
        <v>44168</v>
      </c>
      <c r="B160" s="3">
        <v>3669.01</v>
      </c>
      <c r="C160" s="10">
        <v>197.79329999999999</v>
      </c>
      <c r="D160" s="10">
        <v>24.03</v>
      </c>
      <c r="E160" s="10">
        <v>40.21</v>
      </c>
      <c r="F160" s="10">
        <v>52.78</v>
      </c>
      <c r="G160" s="10">
        <v>18.77</v>
      </c>
      <c r="I160" s="10">
        <v>39.979999999999997</v>
      </c>
      <c r="J160" s="10">
        <v>10.050000000000001</v>
      </c>
      <c r="K160" s="10">
        <v>121.24</v>
      </c>
      <c r="L160" s="10">
        <v>235.47</v>
      </c>
      <c r="M160" s="10">
        <v>13.396000000000001</v>
      </c>
      <c r="O160" s="10">
        <v>2.82</v>
      </c>
      <c r="P160" s="10">
        <v>90.914199999999994</v>
      </c>
      <c r="Q160" s="10">
        <v>63.78</v>
      </c>
      <c r="T160" s="10">
        <v>61.4</v>
      </c>
      <c r="U160" s="10">
        <v>339.89</v>
      </c>
      <c r="V160" s="10">
        <v>214.24</v>
      </c>
      <c r="W160" s="10">
        <v>122.94</v>
      </c>
      <c r="X160" s="10">
        <v>39.22</v>
      </c>
      <c r="Z160" s="10">
        <v>316.43</v>
      </c>
      <c r="AA160" s="10">
        <v>26.1752</v>
      </c>
      <c r="AC160" s="10">
        <v>226.87</v>
      </c>
      <c r="AF160" s="10">
        <v>335.14</v>
      </c>
      <c r="AG160" s="10">
        <v>252.68</v>
      </c>
      <c r="AH160" s="10">
        <v>97.1</v>
      </c>
      <c r="AI160">
        <v>35.119999999999997</v>
      </c>
      <c r="AJ160" s="10">
        <v>3.63</v>
      </c>
      <c r="AK160" s="10">
        <v>78.5</v>
      </c>
      <c r="AL160" s="10">
        <v>15.98</v>
      </c>
      <c r="AM160" s="10">
        <v>72.569999999999993</v>
      </c>
      <c r="AN160" s="10">
        <v>9.2100000000000009</v>
      </c>
      <c r="AO160" s="10">
        <v>44.12</v>
      </c>
      <c r="AP160" s="10">
        <v>176.25</v>
      </c>
    </row>
    <row r="161" spans="1:42" x14ac:dyDescent="0.2">
      <c r="A161" s="9">
        <v>44169</v>
      </c>
      <c r="B161" s="3">
        <v>3666.72</v>
      </c>
      <c r="C161" s="10">
        <v>199.68</v>
      </c>
      <c r="D161" s="10">
        <v>23.85</v>
      </c>
      <c r="E161" s="10">
        <v>41.68</v>
      </c>
      <c r="F161" s="10">
        <v>53.85</v>
      </c>
      <c r="G161" s="10">
        <v>19.149999999999999</v>
      </c>
      <c r="I161" s="10">
        <v>41.167999999999999</v>
      </c>
      <c r="J161" s="10">
        <v>10.06</v>
      </c>
      <c r="K161" s="10">
        <v>122.34</v>
      </c>
      <c r="L161" s="10">
        <v>239.58</v>
      </c>
      <c r="M161" s="10">
        <v>13.558299999999999</v>
      </c>
      <c r="O161" s="10">
        <v>2.9</v>
      </c>
      <c r="P161" s="10">
        <v>91.9011</v>
      </c>
      <c r="Q161" s="10">
        <v>65.739999999999995</v>
      </c>
      <c r="S161" s="10">
        <v>10.41</v>
      </c>
      <c r="T161" s="10">
        <v>62.04</v>
      </c>
      <c r="U161" s="10">
        <v>387.7</v>
      </c>
      <c r="V161" s="10">
        <v>214.36</v>
      </c>
      <c r="W161" s="10">
        <v>122.25</v>
      </c>
      <c r="X161" s="10">
        <v>39.57</v>
      </c>
      <c r="Z161" s="10">
        <v>319.77</v>
      </c>
      <c r="AA161" s="10">
        <v>26.692399999999999</v>
      </c>
      <c r="AC161" s="10">
        <v>228.32</v>
      </c>
      <c r="AF161" s="10">
        <v>344.35</v>
      </c>
      <c r="AG161" s="10">
        <v>253.39</v>
      </c>
      <c r="AH161" s="10">
        <v>98.66</v>
      </c>
      <c r="AI161">
        <v>35.04</v>
      </c>
      <c r="AJ161" s="10">
        <v>3.59</v>
      </c>
      <c r="AK161" s="10">
        <v>80.75</v>
      </c>
      <c r="AL161" s="10">
        <v>16.079999999999998</v>
      </c>
      <c r="AM161" s="10">
        <v>73.92</v>
      </c>
      <c r="AN161" s="10">
        <v>9.34</v>
      </c>
      <c r="AO161" s="10">
        <v>44.97</v>
      </c>
      <c r="AP161" s="10">
        <v>178.5</v>
      </c>
    </row>
    <row r="162" spans="1:42" x14ac:dyDescent="0.2">
      <c r="A162" s="9">
        <v>44172</v>
      </c>
      <c r="B162" s="3">
        <v>3699.12</v>
      </c>
      <c r="C162" s="10">
        <v>213.92</v>
      </c>
      <c r="D162" s="10">
        <v>28.94</v>
      </c>
      <c r="E162" s="10">
        <v>40.9</v>
      </c>
      <c r="F162" s="10">
        <v>52.99</v>
      </c>
      <c r="G162" s="10">
        <v>18.97</v>
      </c>
      <c r="I162" s="10">
        <v>42.088999999999999</v>
      </c>
      <c r="J162" s="10">
        <v>10.199999999999999</v>
      </c>
      <c r="K162" s="10">
        <v>121.88</v>
      </c>
      <c r="L162" s="10">
        <v>238.45</v>
      </c>
      <c r="M162" s="10">
        <v>13.6068</v>
      </c>
      <c r="O162" s="10">
        <v>2.82</v>
      </c>
      <c r="P162" s="10">
        <v>92.651700000000005</v>
      </c>
      <c r="Q162" s="10">
        <v>66.28</v>
      </c>
      <c r="S162" s="10">
        <v>10.62</v>
      </c>
      <c r="T162" s="10">
        <v>61.98</v>
      </c>
      <c r="U162" s="10">
        <v>388.96</v>
      </c>
      <c r="V162" s="10">
        <v>214.29</v>
      </c>
      <c r="W162" s="10">
        <v>123.75</v>
      </c>
      <c r="X162" s="10">
        <v>39.869999999999997</v>
      </c>
      <c r="Z162" s="10">
        <v>342</v>
      </c>
      <c r="AA162" s="10">
        <v>26.942</v>
      </c>
      <c r="AC162" s="10">
        <v>227.06</v>
      </c>
      <c r="AF162" s="10">
        <v>340.96</v>
      </c>
      <c r="AG162" s="10">
        <v>252.01</v>
      </c>
      <c r="AH162" s="10">
        <v>97.53</v>
      </c>
      <c r="AI162">
        <v>35.54</v>
      </c>
      <c r="AJ162" s="10">
        <v>3.43</v>
      </c>
      <c r="AK162" s="10">
        <v>81.680000000000007</v>
      </c>
      <c r="AL162" s="10">
        <v>15.83</v>
      </c>
      <c r="AM162" s="10">
        <v>72.97</v>
      </c>
      <c r="AN162" s="10">
        <v>9.2200000000000006</v>
      </c>
      <c r="AO162" s="10">
        <v>44.3</v>
      </c>
      <c r="AP162" s="10">
        <v>172.12</v>
      </c>
    </row>
    <row r="163" spans="1:42" x14ac:dyDescent="0.2">
      <c r="A163" s="9">
        <v>44173</v>
      </c>
      <c r="B163" s="3">
        <v>3691.96</v>
      </c>
      <c r="C163" s="10">
        <v>216.6266</v>
      </c>
      <c r="D163" s="10">
        <v>28.59</v>
      </c>
      <c r="E163" s="10">
        <v>42.24</v>
      </c>
      <c r="F163" s="10">
        <v>53.18</v>
      </c>
      <c r="G163" s="10">
        <v>18.95</v>
      </c>
      <c r="I163" s="10">
        <v>42.341000000000001</v>
      </c>
      <c r="J163" s="10">
        <v>10.19</v>
      </c>
      <c r="K163" s="10">
        <v>122</v>
      </c>
      <c r="L163" s="10">
        <v>238.84</v>
      </c>
      <c r="M163" s="10">
        <v>13.35</v>
      </c>
      <c r="O163" s="10">
        <v>2.73</v>
      </c>
      <c r="P163" s="10">
        <v>92.440899999999999</v>
      </c>
      <c r="Q163" s="10">
        <v>66.75</v>
      </c>
      <c r="S163" s="10">
        <v>10.87</v>
      </c>
      <c r="T163" s="10">
        <v>62.45</v>
      </c>
      <c r="U163" s="10">
        <v>390</v>
      </c>
      <c r="V163" s="10">
        <v>216.01</v>
      </c>
      <c r="W163" s="10">
        <v>124.38</v>
      </c>
      <c r="X163" s="10">
        <v>39.74</v>
      </c>
      <c r="Z163" s="10">
        <v>332.86</v>
      </c>
      <c r="AA163" s="10">
        <v>26.92</v>
      </c>
      <c r="AC163" s="10">
        <v>229.83</v>
      </c>
      <c r="AF163" s="10">
        <v>340.79</v>
      </c>
      <c r="AG163" s="10">
        <v>252.6</v>
      </c>
      <c r="AH163" s="10">
        <v>96.91</v>
      </c>
      <c r="AI163">
        <v>35.659999999999997</v>
      </c>
      <c r="AJ163" s="10">
        <v>3.55</v>
      </c>
      <c r="AK163" s="10">
        <v>82.64</v>
      </c>
      <c r="AL163" s="10">
        <v>16.2</v>
      </c>
      <c r="AM163" s="10">
        <v>72.89</v>
      </c>
      <c r="AN163" s="10">
        <v>9.25</v>
      </c>
      <c r="AO163" s="10">
        <v>43.77</v>
      </c>
      <c r="AP163" s="10">
        <v>170.8</v>
      </c>
    </row>
    <row r="164" spans="1:42" x14ac:dyDescent="0.2">
      <c r="A164" s="9">
        <v>44174</v>
      </c>
      <c r="B164" s="3">
        <v>3702.25</v>
      </c>
      <c r="C164" s="10">
        <v>201.4933</v>
      </c>
      <c r="D164" s="10">
        <v>26.63</v>
      </c>
      <c r="E164" s="10">
        <v>42.8</v>
      </c>
      <c r="F164" s="10">
        <v>53.33</v>
      </c>
      <c r="G164" s="10">
        <v>19.010000000000002</v>
      </c>
      <c r="I164" s="10">
        <v>41.622</v>
      </c>
      <c r="J164" s="10">
        <v>10.3</v>
      </c>
      <c r="K164" s="10">
        <v>121.05</v>
      </c>
      <c r="L164" s="10">
        <v>242.82</v>
      </c>
      <c r="M164" s="10">
        <v>12.9308</v>
      </c>
      <c r="O164" s="10">
        <v>2.72</v>
      </c>
      <c r="P164" s="10">
        <v>92.525199999999998</v>
      </c>
      <c r="Q164" s="10">
        <v>66.099999999999994</v>
      </c>
      <c r="S164" s="10">
        <v>10.99</v>
      </c>
      <c r="T164" s="10">
        <v>62.39</v>
      </c>
      <c r="U164" s="10">
        <v>371.26</v>
      </c>
      <c r="V164" s="10">
        <v>211.8</v>
      </c>
      <c r="W164" s="10">
        <v>121.78</v>
      </c>
      <c r="X164" s="10">
        <v>39.15</v>
      </c>
      <c r="Z164" s="10">
        <v>332.45</v>
      </c>
      <c r="AA164" s="10">
        <v>26.279599999999999</v>
      </c>
      <c r="AC164" s="10">
        <v>224.38</v>
      </c>
      <c r="AF164" s="10">
        <v>336.85</v>
      </c>
      <c r="AG164" s="10">
        <v>254.83</v>
      </c>
      <c r="AH164" s="10">
        <v>96.43</v>
      </c>
      <c r="AI164">
        <v>35.1</v>
      </c>
      <c r="AJ164" s="10">
        <v>3.54</v>
      </c>
      <c r="AK164" s="10">
        <v>84.61</v>
      </c>
      <c r="AL164" s="10">
        <v>16.55</v>
      </c>
      <c r="AM164" s="10">
        <v>72.39</v>
      </c>
      <c r="AN164" s="10">
        <v>9.4499999999999993</v>
      </c>
      <c r="AO164" s="10">
        <v>43.82</v>
      </c>
      <c r="AP164" s="10">
        <v>173.12</v>
      </c>
    </row>
    <row r="165" spans="1:42" x14ac:dyDescent="0.2">
      <c r="A165" s="9">
        <v>44175</v>
      </c>
      <c r="B165" s="3">
        <v>3672.82</v>
      </c>
      <c r="C165" s="10">
        <v>209.02330000000001</v>
      </c>
      <c r="D165" s="10">
        <v>27.04</v>
      </c>
      <c r="E165" s="10">
        <v>44.01</v>
      </c>
      <c r="F165" s="10">
        <v>53.05</v>
      </c>
      <c r="G165" s="10">
        <v>18.82</v>
      </c>
      <c r="I165" s="10">
        <v>41.003999999999998</v>
      </c>
      <c r="J165" s="10">
        <v>10.25</v>
      </c>
      <c r="K165" s="10">
        <v>120.27</v>
      </c>
      <c r="L165" s="10">
        <v>244.4</v>
      </c>
      <c r="M165" s="10">
        <v>12.972300000000001</v>
      </c>
      <c r="O165" s="10">
        <v>2.81</v>
      </c>
      <c r="P165" s="10">
        <v>91.690200000000004</v>
      </c>
      <c r="Q165" s="10">
        <v>66.33</v>
      </c>
      <c r="S165" s="10">
        <v>10.91</v>
      </c>
      <c r="T165" s="10">
        <v>62.85</v>
      </c>
      <c r="U165" s="10">
        <v>373.28</v>
      </c>
      <c r="V165" s="10">
        <v>210.52</v>
      </c>
      <c r="W165" s="10">
        <v>123.24</v>
      </c>
      <c r="X165" s="10">
        <v>39.01</v>
      </c>
      <c r="Z165" s="10">
        <v>343.3</v>
      </c>
      <c r="AA165" s="10">
        <v>26.3446</v>
      </c>
      <c r="AC165" s="10">
        <v>224.04</v>
      </c>
      <c r="AF165" s="10">
        <v>331.52</v>
      </c>
      <c r="AG165" s="10">
        <v>253.45</v>
      </c>
      <c r="AH165" s="10">
        <v>97.18</v>
      </c>
      <c r="AI165">
        <v>35</v>
      </c>
      <c r="AJ165" s="10">
        <v>3.61</v>
      </c>
      <c r="AK165" s="10">
        <v>84.97</v>
      </c>
      <c r="AL165" s="10">
        <v>16.25</v>
      </c>
      <c r="AM165" s="10">
        <v>73.98</v>
      </c>
      <c r="AN165" s="10">
        <v>9.1199999999999992</v>
      </c>
      <c r="AO165" s="10">
        <v>44.44</v>
      </c>
      <c r="AP165" s="10">
        <v>175.5</v>
      </c>
    </row>
    <row r="166" spans="1:42" x14ac:dyDescent="0.2">
      <c r="A166" s="9">
        <v>44176</v>
      </c>
      <c r="B166" s="3">
        <v>3668.1</v>
      </c>
      <c r="C166" s="10">
        <v>203.33</v>
      </c>
      <c r="D166" s="10">
        <v>27.2</v>
      </c>
      <c r="E166" s="10">
        <v>43.8</v>
      </c>
      <c r="F166" s="10">
        <v>53.35</v>
      </c>
      <c r="G166" s="10">
        <v>18.28</v>
      </c>
      <c r="I166" s="10">
        <v>40.582000000000001</v>
      </c>
      <c r="J166" s="10">
        <v>10.35</v>
      </c>
      <c r="K166" s="10">
        <v>119.56</v>
      </c>
      <c r="L166" s="10">
        <v>239.99</v>
      </c>
      <c r="M166" s="10">
        <v>13.013199999999999</v>
      </c>
      <c r="O166" s="10">
        <v>2.83</v>
      </c>
      <c r="P166" s="10">
        <v>91.639600000000002</v>
      </c>
      <c r="Q166" s="10">
        <v>66.150000000000006</v>
      </c>
      <c r="S166" s="10">
        <v>11.06</v>
      </c>
      <c r="T166" s="10">
        <v>63.84</v>
      </c>
      <c r="U166" s="10">
        <v>353.96</v>
      </c>
      <c r="V166" s="10">
        <v>213.26</v>
      </c>
      <c r="W166" s="10">
        <v>122.41</v>
      </c>
      <c r="X166" s="10">
        <v>39.619999999999997</v>
      </c>
      <c r="Z166" s="10">
        <v>341.22</v>
      </c>
      <c r="AA166" s="10">
        <v>26</v>
      </c>
      <c r="AC166" s="10">
        <v>224.17</v>
      </c>
      <c r="AF166" s="10">
        <v>327.42</v>
      </c>
      <c r="AG166" s="10">
        <v>255.77</v>
      </c>
      <c r="AH166" s="10">
        <v>97.37</v>
      </c>
      <c r="AI166">
        <v>35.08</v>
      </c>
      <c r="AJ166" s="10">
        <v>3.63</v>
      </c>
      <c r="AK166" s="10">
        <v>85</v>
      </c>
      <c r="AL166" s="10">
        <v>14.87</v>
      </c>
      <c r="AM166" s="10">
        <v>74.12</v>
      </c>
      <c r="AN166" s="10">
        <v>9.02</v>
      </c>
      <c r="AO166" s="10">
        <v>44.25</v>
      </c>
      <c r="AP166" s="10">
        <v>177.04</v>
      </c>
    </row>
    <row r="167" spans="1:42" x14ac:dyDescent="0.2">
      <c r="A167" s="9">
        <v>44179</v>
      </c>
      <c r="B167" s="3">
        <v>3663.46</v>
      </c>
      <c r="C167" s="10">
        <v>213.2766</v>
      </c>
      <c r="D167" s="10">
        <v>27.24</v>
      </c>
      <c r="E167" s="10">
        <v>42.22</v>
      </c>
      <c r="F167" s="10">
        <v>53.27</v>
      </c>
      <c r="G167" s="10">
        <v>18.14</v>
      </c>
      <c r="I167" s="10">
        <v>41.18</v>
      </c>
      <c r="J167" s="10">
        <v>10.3</v>
      </c>
      <c r="K167" s="10">
        <v>118.3</v>
      </c>
      <c r="L167" s="10">
        <v>237.79</v>
      </c>
      <c r="M167" s="10">
        <v>13.3088</v>
      </c>
      <c r="O167" s="10">
        <v>2.7</v>
      </c>
      <c r="P167" s="10">
        <v>88.780299999999997</v>
      </c>
      <c r="Q167" s="10">
        <v>65.13</v>
      </c>
      <c r="S167" s="10">
        <v>11.11</v>
      </c>
      <c r="T167" s="10">
        <v>63.11</v>
      </c>
      <c r="U167" s="10">
        <v>329.15</v>
      </c>
      <c r="V167" s="10">
        <v>214.2</v>
      </c>
      <c r="W167" s="10">
        <v>121.78</v>
      </c>
      <c r="X167" s="10">
        <v>39.22</v>
      </c>
      <c r="Z167" s="10">
        <v>320.33999999999997</v>
      </c>
      <c r="AA167" s="10">
        <v>26.1904</v>
      </c>
      <c r="AC167" s="10">
        <v>228.13</v>
      </c>
      <c r="AF167" s="10">
        <v>331.15</v>
      </c>
      <c r="AG167" s="10">
        <v>252.72</v>
      </c>
      <c r="AH167" s="10">
        <v>96.87</v>
      </c>
      <c r="AI167">
        <v>34.880000000000003</v>
      </c>
      <c r="AJ167" s="10">
        <v>3.83</v>
      </c>
      <c r="AK167" s="10">
        <v>84.4</v>
      </c>
      <c r="AL167" s="10">
        <v>14.43</v>
      </c>
      <c r="AM167" s="10">
        <v>74.39</v>
      </c>
      <c r="AN167" s="10">
        <v>8.91</v>
      </c>
      <c r="AO167" s="10">
        <v>44.61</v>
      </c>
      <c r="AP167" s="10">
        <v>176.13</v>
      </c>
    </row>
    <row r="168" spans="1:42" x14ac:dyDescent="0.2">
      <c r="A168" s="9">
        <v>44180</v>
      </c>
      <c r="B168" s="3">
        <v>3647.49</v>
      </c>
      <c r="C168" s="10">
        <v>211.08330000000001</v>
      </c>
      <c r="D168" s="10">
        <v>26.43</v>
      </c>
      <c r="E168" s="10">
        <v>43.04</v>
      </c>
      <c r="F168" s="10">
        <v>53.84</v>
      </c>
      <c r="G168" s="10">
        <v>18.46</v>
      </c>
      <c r="I168" s="10">
        <v>41.805999999999997</v>
      </c>
      <c r="J168" s="10">
        <v>10.341200000000001</v>
      </c>
      <c r="K168" s="10">
        <v>120.32</v>
      </c>
      <c r="L168" s="10">
        <v>242.43</v>
      </c>
      <c r="M168" s="10">
        <v>13.3605</v>
      </c>
      <c r="O168" s="10">
        <v>2.75</v>
      </c>
      <c r="P168" s="10">
        <v>89.328599999999994</v>
      </c>
      <c r="Q168" s="10">
        <v>66.13</v>
      </c>
      <c r="S168" s="10">
        <v>11.08</v>
      </c>
      <c r="T168" s="10">
        <v>65.14</v>
      </c>
      <c r="U168" s="10">
        <v>328.61</v>
      </c>
      <c r="V168" s="10">
        <v>214.13</v>
      </c>
      <c r="W168" s="10">
        <v>127.88</v>
      </c>
      <c r="X168" s="10">
        <v>39.630000000000003</v>
      </c>
      <c r="Z168" s="10">
        <v>326.97000000000003</v>
      </c>
      <c r="AA168" s="10">
        <v>26.929200000000002</v>
      </c>
      <c r="AC168" s="10">
        <v>228.81</v>
      </c>
      <c r="AF168" s="10">
        <v>333.65</v>
      </c>
      <c r="AG168" s="10">
        <v>261.99</v>
      </c>
      <c r="AH168" s="10">
        <v>99.55</v>
      </c>
      <c r="AI168">
        <v>35.380000000000003</v>
      </c>
      <c r="AJ168" s="10">
        <v>3.83</v>
      </c>
      <c r="AK168" s="10">
        <v>84.29</v>
      </c>
      <c r="AL168" s="10">
        <v>14.63</v>
      </c>
      <c r="AM168" s="10">
        <v>76.19</v>
      </c>
      <c r="AN168" s="10">
        <v>9.15</v>
      </c>
      <c r="AO168" s="10">
        <v>45.68</v>
      </c>
      <c r="AP168" s="10">
        <v>180.11</v>
      </c>
    </row>
    <row r="169" spans="1:42" x14ac:dyDescent="0.2">
      <c r="A169" s="9">
        <v>44181</v>
      </c>
      <c r="B169" s="3">
        <v>3694.62</v>
      </c>
      <c r="C169" s="10">
        <v>207.59</v>
      </c>
      <c r="D169" s="10">
        <v>25.92</v>
      </c>
      <c r="E169" s="10">
        <v>43.7</v>
      </c>
      <c r="F169" s="10">
        <v>53.06</v>
      </c>
      <c r="G169" s="10">
        <v>18.079999999999998</v>
      </c>
      <c r="I169" s="10">
        <v>42.49</v>
      </c>
      <c r="J169" s="10">
        <v>10.44</v>
      </c>
      <c r="K169" s="10">
        <v>120.67</v>
      </c>
      <c r="L169" s="10">
        <v>243.77</v>
      </c>
      <c r="M169" s="10">
        <v>13.2425</v>
      </c>
      <c r="O169" s="10">
        <v>2.77</v>
      </c>
      <c r="P169" s="10">
        <v>89.598500000000001</v>
      </c>
      <c r="Q169" s="10">
        <v>65.83</v>
      </c>
      <c r="S169" s="10">
        <v>10.99</v>
      </c>
      <c r="T169" s="10">
        <v>64.930000000000007</v>
      </c>
      <c r="U169" s="10">
        <v>329.97</v>
      </c>
      <c r="V169" s="10">
        <v>219.28</v>
      </c>
      <c r="W169" s="10">
        <v>127.81</v>
      </c>
      <c r="X169" s="10">
        <v>40.21</v>
      </c>
      <c r="Z169" s="10">
        <v>318.52999999999997</v>
      </c>
      <c r="AA169" s="10">
        <v>28.0124</v>
      </c>
      <c r="AC169" s="10">
        <v>232.11</v>
      </c>
      <c r="AF169" s="10">
        <v>332.1</v>
      </c>
      <c r="AG169" s="10">
        <v>261.12</v>
      </c>
      <c r="AH169" s="10">
        <v>99.85</v>
      </c>
      <c r="AI169">
        <v>35.56</v>
      </c>
      <c r="AJ169" s="10">
        <v>3.79</v>
      </c>
      <c r="AK169" s="10">
        <v>85.63</v>
      </c>
      <c r="AL169" s="10">
        <v>14.44</v>
      </c>
      <c r="AM169" s="10">
        <v>75.900000000000006</v>
      </c>
      <c r="AN169" s="10">
        <v>9.0399999999999991</v>
      </c>
      <c r="AO169" s="10">
        <v>45.53</v>
      </c>
      <c r="AP169" s="10">
        <v>178.88</v>
      </c>
    </row>
    <row r="170" spans="1:42" x14ac:dyDescent="0.2">
      <c r="A170" s="9">
        <v>44182</v>
      </c>
      <c r="B170" s="3">
        <v>3701.17</v>
      </c>
      <c r="C170" s="10">
        <v>218.63329999999999</v>
      </c>
      <c r="D170" s="10">
        <v>27.23</v>
      </c>
      <c r="E170" s="10">
        <v>43.48</v>
      </c>
      <c r="F170" s="10">
        <v>53.27</v>
      </c>
      <c r="G170" s="10">
        <v>17.93</v>
      </c>
      <c r="I170" s="10">
        <v>42.61</v>
      </c>
      <c r="J170" s="10">
        <v>10.3</v>
      </c>
      <c r="K170" s="10">
        <v>119.67</v>
      </c>
      <c r="L170" s="10">
        <v>244.43</v>
      </c>
      <c r="M170" s="10">
        <v>13.3413</v>
      </c>
      <c r="O170" s="10">
        <v>2.88</v>
      </c>
      <c r="P170" s="10">
        <v>90.247900000000001</v>
      </c>
      <c r="Q170" s="10">
        <v>64.41</v>
      </c>
      <c r="S170" s="10">
        <v>11.03</v>
      </c>
      <c r="T170" s="10">
        <v>65.34</v>
      </c>
      <c r="U170" s="10">
        <v>325.54000000000002</v>
      </c>
      <c r="V170" s="10">
        <v>219.42</v>
      </c>
      <c r="W170" s="10">
        <v>128.69999999999999</v>
      </c>
      <c r="X170" s="10">
        <v>40.42</v>
      </c>
      <c r="Z170" s="10">
        <v>328.06</v>
      </c>
      <c r="AA170" s="10">
        <v>28.1936</v>
      </c>
      <c r="AC170" s="10">
        <v>236.92</v>
      </c>
      <c r="AF170" s="10">
        <v>336.9</v>
      </c>
      <c r="AG170" s="10">
        <v>264.52999999999997</v>
      </c>
      <c r="AH170" s="10">
        <v>100.58</v>
      </c>
      <c r="AI170">
        <v>35.94</v>
      </c>
      <c r="AJ170" s="10">
        <v>3.68</v>
      </c>
      <c r="AK170" s="10">
        <v>85.67</v>
      </c>
      <c r="AL170" s="10">
        <v>14.94</v>
      </c>
      <c r="AM170" s="10">
        <v>76.599999999999994</v>
      </c>
      <c r="AN170" s="10">
        <v>9.08</v>
      </c>
      <c r="AO170" s="10">
        <v>47.49</v>
      </c>
      <c r="AP170" s="10">
        <v>178.22</v>
      </c>
    </row>
    <row r="171" spans="1:42" x14ac:dyDescent="0.2">
      <c r="A171" s="9">
        <v>44183</v>
      </c>
      <c r="B171" s="3">
        <v>3722.48</v>
      </c>
      <c r="C171" s="10">
        <v>231.66659999999999</v>
      </c>
      <c r="D171" s="10">
        <v>25.97</v>
      </c>
      <c r="E171" s="10">
        <v>42.73</v>
      </c>
      <c r="F171" s="10">
        <v>53.74</v>
      </c>
      <c r="G171" s="10">
        <v>17.649999999999999</v>
      </c>
      <c r="I171" s="10">
        <v>43.456000000000003</v>
      </c>
      <c r="J171" s="10">
        <v>10.34</v>
      </c>
      <c r="K171" s="10">
        <v>119.08</v>
      </c>
      <c r="L171" s="10">
        <v>242.13</v>
      </c>
      <c r="M171" s="10">
        <v>13.272</v>
      </c>
      <c r="O171" s="10">
        <v>2.7850000000000001</v>
      </c>
      <c r="P171" s="10">
        <v>89.893699999999995</v>
      </c>
      <c r="Q171" s="10">
        <v>63.29</v>
      </c>
      <c r="S171" s="10">
        <v>11.22</v>
      </c>
      <c r="T171" s="10">
        <v>64.599999999999994</v>
      </c>
      <c r="U171" s="10">
        <v>334.25</v>
      </c>
      <c r="V171" s="10">
        <v>218.59</v>
      </c>
      <c r="W171" s="10">
        <v>126.655</v>
      </c>
      <c r="X171" s="10">
        <v>40.04</v>
      </c>
      <c r="Z171" s="10">
        <v>336.1</v>
      </c>
      <c r="AA171" s="10">
        <v>28.371400000000001</v>
      </c>
      <c r="AC171" s="10">
        <v>236.72</v>
      </c>
      <c r="AF171" s="10">
        <v>340.33</v>
      </c>
      <c r="AG171" s="10">
        <v>270.7</v>
      </c>
      <c r="AH171" s="10">
        <v>98.07</v>
      </c>
      <c r="AI171">
        <v>35.86</v>
      </c>
      <c r="AJ171" s="10">
        <v>3.58</v>
      </c>
      <c r="AK171" s="10">
        <v>86.09</v>
      </c>
      <c r="AL171" s="10">
        <v>15</v>
      </c>
      <c r="AM171" s="10">
        <v>76.61</v>
      </c>
      <c r="AN171" s="10">
        <v>8.9499999999999993</v>
      </c>
      <c r="AO171" s="10">
        <v>46.43</v>
      </c>
      <c r="AP171" s="10">
        <v>177.06</v>
      </c>
    </row>
    <row r="172" spans="1:42" x14ac:dyDescent="0.2">
      <c r="A172" s="9">
        <v>44186</v>
      </c>
      <c r="B172" s="3">
        <v>3709.41</v>
      </c>
      <c r="C172" s="10">
        <v>216.62</v>
      </c>
      <c r="D172" s="10">
        <v>28.51</v>
      </c>
      <c r="E172" s="10">
        <v>41.95</v>
      </c>
      <c r="F172" s="10">
        <v>52.81</v>
      </c>
      <c r="G172" s="10">
        <v>17.559999999999999</v>
      </c>
      <c r="I172" s="10">
        <v>42.887999999999998</v>
      </c>
      <c r="J172" s="10">
        <v>10.23</v>
      </c>
      <c r="K172" s="10">
        <v>123.55</v>
      </c>
      <c r="L172" s="10">
        <v>256.98</v>
      </c>
      <c r="M172" s="10">
        <v>13.3323</v>
      </c>
      <c r="O172" s="10">
        <v>2.72</v>
      </c>
      <c r="P172" s="10">
        <v>89.961200000000005</v>
      </c>
      <c r="Q172" s="10">
        <v>62.39</v>
      </c>
      <c r="S172" s="10">
        <v>11.4</v>
      </c>
      <c r="T172" s="10">
        <v>64.45</v>
      </c>
      <c r="U172" s="10">
        <v>349.85</v>
      </c>
      <c r="V172" s="10">
        <v>222.59</v>
      </c>
      <c r="W172" s="10">
        <v>128.22999999999999</v>
      </c>
      <c r="X172" s="10">
        <v>39.700000000000003</v>
      </c>
      <c r="Z172" s="10">
        <v>325.57</v>
      </c>
      <c r="AA172" s="10">
        <v>28.3598</v>
      </c>
      <c r="AC172" s="10">
        <v>234.55</v>
      </c>
      <c r="AF172" s="10">
        <v>334.37</v>
      </c>
      <c r="AG172" s="10">
        <v>267.75</v>
      </c>
      <c r="AH172" s="10">
        <v>97.25</v>
      </c>
      <c r="AI172">
        <v>35.78</v>
      </c>
      <c r="AJ172" s="10">
        <v>3.51</v>
      </c>
      <c r="AK172" s="10">
        <v>84.17</v>
      </c>
      <c r="AL172" s="10">
        <v>14.84</v>
      </c>
      <c r="AM172" s="10">
        <v>76.28</v>
      </c>
      <c r="AN172" s="10">
        <v>8.93</v>
      </c>
      <c r="AO172" s="10">
        <v>46.19</v>
      </c>
      <c r="AP172" s="10">
        <v>177.59</v>
      </c>
    </row>
    <row r="173" spans="1:42" x14ac:dyDescent="0.2">
      <c r="A173" s="9">
        <v>44187</v>
      </c>
      <c r="B173" s="3">
        <v>3694.92</v>
      </c>
      <c r="C173" s="10">
        <v>213.44659999999999</v>
      </c>
      <c r="D173" s="10">
        <v>28.04</v>
      </c>
      <c r="E173" s="10">
        <v>41.24</v>
      </c>
      <c r="F173" s="10">
        <v>52.76</v>
      </c>
      <c r="G173" s="10">
        <v>18.13</v>
      </c>
      <c r="I173" s="10">
        <v>43.31</v>
      </c>
      <c r="J173" s="10">
        <v>10.24</v>
      </c>
      <c r="K173" s="10">
        <v>121.67</v>
      </c>
      <c r="L173" s="10">
        <v>250.09</v>
      </c>
      <c r="M173" s="10">
        <v>13.2783</v>
      </c>
      <c r="O173" s="10">
        <v>2.71</v>
      </c>
      <c r="P173" s="10">
        <v>89.497299999999996</v>
      </c>
      <c r="Q173" s="10">
        <v>62.57</v>
      </c>
      <c r="S173" s="10">
        <v>11.62</v>
      </c>
      <c r="T173" s="10">
        <v>64.84</v>
      </c>
      <c r="U173" s="10">
        <v>341.16</v>
      </c>
      <c r="V173" s="10">
        <v>223.94</v>
      </c>
      <c r="W173" s="10">
        <v>131.88</v>
      </c>
      <c r="X173" s="10">
        <v>39.49</v>
      </c>
      <c r="Z173" s="10">
        <v>321.95999999999998</v>
      </c>
      <c r="AA173" s="10">
        <v>28.526</v>
      </c>
      <c r="AC173" s="10">
        <v>234.9</v>
      </c>
      <c r="AF173" s="10">
        <v>332.24</v>
      </c>
      <c r="AG173" s="10">
        <v>269.26</v>
      </c>
      <c r="AH173" s="10">
        <v>97.65</v>
      </c>
      <c r="AI173">
        <v>35.520000000000003</v>
      </c>
      <c r="AJ173" s="10">
        <v>3.42</v>
      </c>
      <c r="AK173" s="10">
        <v>82.19</v>
      </c>
      <c r="AL173" s="10">
        <v>14.904999999999999</v>
      </c>
      <c r="AM173" s="10">
        <v>75.290000000000006</v>
      </c>
      <c r="AN173" s="10">
        <v>8.7899999999999991</v>
      </c>
      <c r="AO173" s="10">
        <v>47.14</v>
      </c>
      <c r="AP173" s="10">
        <v>170.1</v>
      </c>
    </row>
    <row r="174" spans="1:42" x14ac:dyDescent="0.2">
      <c r="A174" s="9">
        <v>44188</v>
      </c>
      <c r="B174" s="3">
        <v>3687.26</v>
      </c>
      <c r="C174" s="10">
        <v>215.32660000000001</v>
      </c>
      <c r="D174" s="10">
        <v>28.69</v>
      </c>
      <c r="E174" s="10">
        <v>41.77</v>
      </c>
      <c r="F174" s="10">
        <v>53.08</v>
      </c>
      <c r="G174" s="10">
        <v>18.47</v>
      </c>
      <c r="I174" s="10">
        <v>42.545999999999999</v>
      </c>
      <c r="J174" s="10">
        <v>10.25</v>
      </c>
      <c r="K174" s="10">
        <v>125.07</v>
      </c>
      <c r="L174" s="10">
        <v>256.45</v>
      </c>
      <c r="M174" s="10">
        <v>13.0093</v>
      </c>
      <c r="O174" s="10">
        <v>2.75</v>
      </c>
      <c r="P174" s="10">
        <v>90.121399999999994</v>
      </c>
      <c r="Q174" s="10">
        <v>62.75</v>
      </c>
      <c r="S174" s="10">
        <v>12.05</v>
      </c>
      <c r="T174" s="10">
        <v>65.05</v>
      </c>
      <c r="U174" s="10">
        <v>331.65</v>
      </c>
      <c r="V174" s="10">
        <v>221.02</v>
      </c>
      <c r="W174" s="10">
        <v>130.96</v>
      </c>
      <c r="X174" s="10">
        <v>39.65</v>
      </c>
      <c r="Z174" s="10">
        <v>330.79</v>
      </c>
      <c r="AA174" s="10">
        <v>28.219799999999999</v>
      </c>
      <c r="AC174" s="10">
        <v>235.84</v>
      </c>
      <c r="AF174" s="10">
        <v>329.23</v>
      </c>
      <c r="AG174" s="10">
        <v>267.94</v>
      </c>
      <c r="AH174" s="10">
        <v>96.19</v>
      </c>
      <c r="AI174">
        <v>35.72</v>
      </c>
      <c r="AJ174" s="10">
        <v>3.42</v>
      </c>
      <c r="AK174" s="10">
        <v>82.2</v>
      </c>
      <c r="AL174" s="10">
        <v>15.24</v>
      </c>
      <c r="AM174" s="10">
        <v>76.13</v>
      </c>
      <c r="AN174" s="10">
        <v>8.99</v>
      </c>
      <c r="AO174" s="10">
        <v>47.76</v>
      </c>
      <c r="AP174" s="10">
        <v>170.23</v>
      </c>
    </row>
    <row r="175" spans="1:42" x14ac:dyDescent="0.2">
      <c r="A175" s="9">
        <v>44189</v>
      </c>
      <c r="B175" s="3">
        <v>3690.01</v>
      </c>
      <c r="C175" s="10">
        <v>220.59</v>
      </c>
      <c r="D175" s="10">
        <v>27.75</v>
      </c>
      <c r="E175" s="10">
        <v>41.6</v>
      </c>
      <c r="F175" s="10">
        <v>53.44</v>
      </c>
      <c r="G175" s="10">
        <v>18.71</v>
      </c>
      <c r="I175" s="10">
        <v>43.146000000000001</v>
      </c>
      <c r="J175" s="10">
        <v>10.3</v>
      </c>
      <c r="K175" s="10">
        <v>124.52</v>
      </c>
      <c r="L175" s="10">
        <v>256.16000000000003</v>
      </c>
      <c r="M175" s="10">
        <v>12.9938</v>
      </c>
      <c r="O175" s="10">
        <v>2.6</v>
      </c>
      <c r="P175" s="10">
        <v>90.484099999999998</v>
      </c>
      <c r="Q175" s="10">
        <v>62.93</v>
      </c>
      <c r="S175" s="10">
        <v>12.4</v>
      </c>
      <c r="T175" s="10">
        <v>64.989999999999995</v>
      </c>
      <c r="U175" s="10">
        <v>323.04000000000002</v>
      </c>
      <c r="V175" s="10">
        <v>222.75</v>
      </c>
      <c r="W175" s="10">
        <v>131.97</v>
      </c>
      <c r="X175" s="10">
        <v>39.840000000000003</v>
      </c>
      <c r="Z175" s="10">
        <v>328.39</v>
      </c>
      <c r="AA175" s="10">
        <v>28.251000000000001</v>
      </c>
      <c r="AC175" s="10">
        <v>234.46</v>
      </c>
      <c r="AF175" s="10">
        <v>336</v>
      </c>
      <c r="AG175" s="10">
        <v>269.20999999999998</v>
      </c>
      <c r="AH175" s="10">
        <v>97.24</v>
      </c>
      <c r="AI175">
        <v>35.840000000000003</v>
      </c>
      <c r="AJ175" s="10">
        <v>3.42</v>
      </c>
      <c r="AK175" s="10">
        <v>82.51</v>
      </c>
      <c r="AL175" s="10">
        <v>15.55</v>
      </c>
      <c r="AM175" s="10">
        <v>75.94</v>
      </c>
      <c r="AN175" s="10">
        <v>8.86</v>
      </c>
      <c r="AO175" s="10">
        <v>47.32</v>
      </c>
      <c r="AP175" s="10">
        <v>166.8</v>
      </c>
    </row>
    <row r="176" spans="1:42" x14ac:dyDescent="0.2">
      <c r="A176" s="9">
        <v>44193</v>
      </c>
      <c r="B176" s="3">
        <v>3703.06</v>
      </c>
      <c r="C176" s="10">
        <v>221.23</v>
      </c>
      <c r="D176" s="10">
        <v>25.63</v>
      </c>
      <c r="E176" s="10">
        <v>41.74</v>
      </c>
      <c r="F176" s="10">
        <v>54.16</v>
      </c>
      <c r="G176" s="10">
        <v>19.12</v>
      </c>
      <c r="I176" s="10">
        <v>43.188000000000002</v>
      </c>
      <c r="J176" s="10">
        <v>10.32</v>
      </c>
      <c r="K176" s="10">
        <v>125.34</v>
      </c>
      <c r="L176" s="10">
        <v>259.58999999999997</v>
      </c>
      <c r="M176" s="10">
        <v>12.9</v>
      </c>
      <c r="O176" s="10">
        <v>2.59</v>
      </c>
      <c r="P176" s="10">
        <v>90.096100000000007</v>
      </c>
      <c r="Q176" s="10">
        <v>62.97</v>
      </c>
      <c r="S176" s="10">
        <v>12.66</v>
      </c>
      <c r="T176" s="10">
        <v>64.67</v>
      </c>
      <c r="U176" s="10">
        <v>302.81</v>
      </c>
      <c r="V176" s="10">
        <v>224.96</v>
      </c>
      <c r="W176" s="10">
        <v>136.69</v>
      </c>
      <c r="X176" s="10">
        <v>39.479999999999997</v>
      </c>
      <c r="Z176" s="10">
        <v>317.29000000000002</v>
      </c>
      <c r="AA176" s="10">
        <v>28.029800000000002</v>
      </c>
      <c r="AC176" s="10">
        <v>232.47</v>
      </c>
      <c r="AF176" s="10">
        <v>344.47</v>
      </c>
      <c r="AG176" s="10">
        <v>267.5</v>
      </c>
      <c r="AH176" s="10">
        <v>98.22</v>
      </c>
      <c r="AI176">
        <v>35.74</v>
      </c>
      <c r="AJ176" s="10">
        <v>3.44</v>
      </c>
      <c r="AK176" s="10">
        <v>82.49</v>
      </c>
      <c r="AL176" s="10">
        <v>15.44</v>
      </c>
      <c r="AM176" s="10">
        <v>75.59</v>
      </c>
      <c r="AN176" s="10">
        <v>8.89</v>
      </c>
      <c r="AO176" s="10">
        <v>47.92</v>
      </c>
      <c r="AP176" s="10">
        <v>166.94</v>
      </c>
    </row>
    <row r="177" spans="1:42" x14ac:dyDescent="0.2">
      <c r="A177" s="9">
        <v>44194</v>
      </c>
      <c r="B177" s="3">
        <v>3735.36</v>
      </c>
      <c r="C177" s="10">
        <v>221.9966</v>
      </c>
      <c r="D177" s="10">
        <v>24.66</v>
      </c>
      <c r="E177" s="10">
        <v>41.27</v>
      </c>
      <c r="F177" s="10">
        <v>54.13</v>
      </c>
      <c r="G177" s="10">
        <v>18.899999999999999</v>
      </c>
      <c r="I177" s="10">
        <v>42.904000000000003</v>
      </c>
      <c r="J177" s="10">
        <v>10.29</v>
      </c>
      <c r="K177" s="10">
        <v>125.01</v>
      </c>
      <c r="L177" s="10">
        <v>258.01</v>
      </c>
      <c r="M177" s="10">
        <v>12.943300000000001</v>
      </c>
      <c r="O177" s="10">
        <v>2.64</v>
      </c>
      <c r="P177" s="10">
        <v>90.441900000000004</v>
      </c>
      <c r="Q177" s="10">
        <v>62.11</v>
      </c>
      <c r="S177" s="10">
        <v>12.3</v>
      </c>
      <c r="T177" s="10">
        <v>64.540000000000006</v>
      </c>
      <c r="U177" s="10">
        <v>304.05</v>
      </c>
      <c r="V177" s="10">
        <v>224.15</v>
      </c>
      <c r="W177" s="10">
        <v>134.87</v>
      </c>
      <c r="X177" s="10">
        <v>39.43</v>
      </c>
      <c r="Z177" s="10">
        <v>318.43</v>
      </c>
      <c r="AA177" s="10">
        <v>27.844200000000001</v>
      </c>
      <c r="AC177" s="10">
        <v>233.49</v>
      </c>
      <c r="AF177" s="10">
        <v>346.66</v>
      </c>
      <c r="AG177" s="10">
        <v>265.33999999999997</v>
      </c>
      <c r="AH177" s="10">
        <v>97.72</v>
      </c>
      <c r="AI177">
        <v>35.82</v>
      </c>
      <c r="AJ177" s="10">
        <v>3.37</v>
      </c>
      <c r="AK177" s="10">
        <v>81.87</v>
      </c>
      <c r="AL177" s="10">
        <v>15.395</v>
      </c>
      <c r="AM177" s="10">
        <v>76.13</v>
      </c>
      <c r="AN177" s="10">
        <v>8.82</v>
      </c>
      <c r="AO177" s="10">
        <v>48.17</v>
      </c>
      <c r="AP177" s="10">
        <v>165.8</v>
      </c>
    </row>
    <row r="178" spans="1:42" x14ac:dyDescent="0.2">
      <c r="A178" s="9">
        <v>44195</v>
      </c>
      <c r="B178" s="3">
        <v>3727.04</v>
      </c>
      <c r="C178" s="10">
        <v>231.5933</v>
      </c>
      <c r="D178" s="10">
        <v>25.1</v>
      </c>
      <c r="E178" s="10">
        <v>41.6</v>
      </c>
      <c r="F178" s="10">
        <v>54.44</v>
      </c>
      <c r="G178" s="10">
        <v>19.489999999999998</v>
      </c>
      <c r="I178" s="10">
        <v>43.482999999999997</v>
      </c>
      <c r="J178" s="10">
        <v>10.42</v>
      </c>
      <c r="K178" s="10">
        <v>125.36</v>
      </c>
      <c r="L178" s="10">
        <v>259.45</v>
      </c>
      <c r="M178" s="10">
        <v>13.145799999999999</v>
      </c>
      <c r="O178" s="10">
        <v>2.5550000000000002</v>
      </c>
      <c r="P178" s="10">
        <v>90.661199999999994</v>
      </c>
      <c r="Q178" s="10">
        <v>62.4</v>
      </c>
      <c r="S178" s="10">
        <v>12.46</v>
      </c>
      <c r="T178" s="10">
        <v>64.7</v>
      </c>
      <c r="U178" s="10">
        <v>300.92</v>
      </c>
      <c r="V178" s="10">
        <v>221.68</v>
      </c>
      <c r="W178" s="10">
        <v>133.72</v>
      </c>
      <c r="X178" s="10">
        <v>39.69</v>
      </c>
      <c r="Z178" s="10">
        <v>319.35000000000002</v>
      </c>
      <c r="AA178" s="10">
        <v>27.4834</v>
      </c>
      <c r="AC178" s="10">
        <v>232.68</v>
      </c>
      <c r="AF178" s="10">
        <v>355.55</v>
      </c>
      <c r="AG178" s="10">
        <v>266.14999999999998</v>
      </c>
      <c r="AH178" s="10">
        <v>98.82</v>
      </c>
      <c r="AI178">
        <v>36.1</v>
      </c>
      <c r="AJ178" s="10">
        <v>3.42</v>
      </c>
      <c r="AK178" s="10">
        <v>81.48</v>
      </c>
      <c r="AL178" s="10">
        <v>15.68</v>
      </c>
      <c r="AM178" s="10">
        <v>75.989999999999995</v>
      </c>
      <c r="AN178" s="10">
        <v>8.86</v>
      </c>
      <c r="AO178" s="10">
        <v>48.38</v>
      </c>
      <c r="AP178" s="10">
        <v>162.77000000000001</v>
      </c>
    </row>
    <row r="179" spans="1:42" x14ac:dyDescent="0.2">
      <c r="A179" s="9">
        <v>44196</v>
      </c>
      <c r="B179" s="3">
        <v>3732.04</v>
      </c>
      <c r="C179" s="10">
        <v>235.22329999999999</v>
      </c>
      <c r="D179" s="10">
        <v>23.55</v>
      </c>
      <c r="E179" s="10">
        <v>41.22</v>
      </c>
      <c r="F179" s="10">
        <v>54.84</v>
      </c>
      <c r="G179" s="10">
        <v>19.66</v>
      </c>
      <c r="I179" s="10">
        <v>43.784999999999997</v>
      </c>
      <c r="J179" s="10">
        <v>10.11</v>
      </c>
      <c r="K179" s="10">
        <v>127.07</v>
      </c>
      <c r="L179" s="10">
        <v>263.70999999999998</v>
      </c>
      <c r="M179" s="10">
        <v>13.055</v>
      </c>
      <c r="O179" s="10">
        <v>2.56</v>
      </c>
      <c r="P179" s="10">
        <v>91.9011</v>
      </c>
      <c r="Q179" s="10">
        <v>62.72</v>
      </c>
      <c r="S179" s="10">
        <v>12.44</v>
      </c>
      <c r="T179" s="10">
        <v>64.81</v>
      </c>
      <c r="U179" s="10">
        <v>281.39999999999998</v>
      </c>
      <c r="V179" s="10">
        <v>222.42</v>
      </c>
      <c r="W179" s="10">
        <v>132.69</v>
      </c>
      <c r="X179" s="10">
        <v>40.49</v>
      </c>
      <c r="Z179" s="10">
        <v>314.66000000000003</v>
      </c>
      <c r="AA179" s="10">
        <v>27.734200000000001</v>
      </c>
      <c r="AC179" s="10">
        <v>236.34</v>
      </c>
      <c r="AF179" s="10">
        <v>356.94</v>
      </c>
      <c r="AG179" s="10">
        <v>269.05</v>
      </c>
      <c r="AH179" s="10">
        <v>99.66</v>
      </c>
      <c r="AI179">
        <v>36.26</v>
      </c>
      <c r="AJ179" s="10">
        <v>3.34</v>
      </c>
      <c r="AK179" s="10">
        <v>82.79</v>
      </c>
      <c r="AL179" s="10">
        <v>15.64</v>
      </c>
      <c r="AM179" s="10">
        <v>75.22</v>
      </c>
      <c r="AN179" s="10">
        <v>8.7899999999999991</v>
      </c>
      <c r="AO179" s="10">
        <v>48.05</v>
      </c>
      <c r="AP179" s="10">
        <v>161.93</v>
      </c>
    </row>
    <row r="180" spans="1:42" x14ac:dyDescent="0.2">
      <c r="A180" s="9">
        <v>44200</v>
      </c>
      <c r="B180" s="3">
        <v>3756.07</v>
      </c>
      <c r="C180" s="10">
        <v>243.25659999999999</v>
      </c>
      <c r="D180" s="10">
        <v>23.37</v>
      </c>
      <c r="E180" s="10">
        <v>41.5</v>
      </c>
      <c r="F180" s="10">
        <v>52.76</v>
      </c>
      <c r="G180" s="10">
        <v>19.18</v>
      </c>
      <c r="I180" s="10">
        <v>42.521999999999998</v>
      </c>
      <c r="J180" s="10">
        <v>10.3</v>
      </c>
      <c r="K180" s="10">
        <v>125.87</v>
      </c>
      <c r="L180" s="10">
        <v>265</v>
      </c>
      <c r="M180" s="10">
        <v>13.1135</v>
      </c>
      <c r="O180" s="10">
        <v>2.52</v>
      </c>
      <c r="P180" s="10">
        <v>89.497299999999996</v>
      </c>
      <c r="Q180" s="10">
        <v>59.5</v>
      </c>
      <c r="S180" s="10">
        <v>12.2</v>
      </c>
      <c r="T180" s="10">
        <v>63</v>
      </c>
      <c r="U180" s="10">
        <v>278.24</v>
      </c>
      <c r="V180" s="10">
        <v>217.69</v>
      </c>
      <c r="W180" s="10">
        <v>129.41</v>
      </c>
      <c r="X180" s="10">
        <v>39.65</v>
      </c>
      <c r="Z180" s="10">
        <v>311</v>
      </c>
      <c r="AA180" s="10">
        <v>26.382400000000001</v>
      </c>
      <c r="AC180" s="10">
        <v>229.43</v>
      </c>
      <c r="AE180" s="10">
        <v>10.8</v>
      </c>
      <c r="AF180" s="10">
        <v>351.49</v>
      </c>
      <c r="AG180" s="10">
        <v>267.64</v>
      </c>
      <c r="AH180" s="10">
        <v>96.04</v>
      </c>
      <c r="AI180">
        <v>37.1</v>
      </c>
      <c r="AJ180" s="10">
        <v>3.53</v>
      </c>
      <c r="AK180" s="10">
        <v>81.5</v>
      </c>
      <c r="AL180" s="10">
        <v>15.72</v>
      </c>
      <c r="AM180" s="10">
        <v>77.39</v>
      </c>
      <c r="AN180" s="10">
        <v>8.52</v>
      </c>
      <c r="AO180" s="10">
        <v>47.22</v>
      </c>
      <c r="AP180" s="10">
        <v>161.02000000000001</v>
      </c>
    </row>
    <row r="181" spans="1:42" x14ac:dyDescent="0.2">
      <c r="A181" s="9">
        <v>44201</v>
      </c>
      <c r="B181" s="3">
        <v>3700.65</v>
      </c>
      <c r="C181" s="10">
        <v>245.03659999999999</v>
      </c>
      <c r="D181" s="10">
        <v>24.6</v>
      </c>
      <c r="E181" s="10">
        <v>43.5</v>
      </c>
      <c r="F181" s="10">
        <v>52.18</v>
      </c>
      <c r="G181" s="10">
        <v>19.82</v>
      </c>
      <c r="I181" s="10">
        <v>42.81</v>
      </c>
      <c r="J181" s="10">
        <v>10.352499999999999</v>
      </c>
      <c r="K181" s="10">
        <v>125.65</v>
      </c>
      <c r="L181" s="10">
        <v>270.93</v>
      </c>
      <c r="M181" s="10">
        <v>13.4048</v>
      </c>
      <c r="O181" s="10">
        <v>2.72</v>
      </c>
      <c r="P181" s="10">
        <v>90.382900000000006</v>
      </c>
      <c r="Q181" s="10">
        <v>59.42</v>
      </c>
      <c r="S181" s="10">
        <v>12.15</v>
      </c>
      <c r="T181" s="10">
        <v>62.81</v>
      </c>
      <c r="U181" s="10">
        <v>283.83</v>
      </c>
      <c r="V181" s="10">
        <v>217.9</v>
      </c>
      <c r="W181" s="10">
        <v>131.01</v>
      </c>
      <c r="X181" s="10">
        <v>39.270000000000003</v>
      </c>
      <c r="Z181" s="10">
        <v>313.72000000000003</v>
      </c>
      <c r="AA181" s="10">
        <v>27.1022</v>
      </c>
      <c r="AC181" s="10">
        <v>228.58</v>
      </c>
      <c r="AE181" s="10">
        <v>11.11</v>
      </c>
      <c r="AF181" s="10">
        <v>347.42</v>
      </c>
      <c r="AG181" s="10">
        <v>274.27999999999997</v>
      </c>
      <c r="AH181" s="10">
        <v>96.19</v>
      </c>
      <c r="AI181">
        <v>37.18</v>
      </c>
      <c r="AJ181" s="10">
        <v>3.51</v>
      </c>
      <c r="AK181" s="10">
        <v>82.39</v>
      </c>
      <c r="AL181" s="10">
        <v>15.81</v>
      </c>
      <c r="AM181" s="10">
        <v>79.260000000000005</v>
      </c>
      <c r="AN181" s="10">
        <v>8.65</v>
      </c>
      <c r="AO181" s="10">
        <v>48.02</v>
      </c>
      <c r="AP181" s="10">
        <v>167.9</v>
      </c>
    </row>
    <row r="182" spans="1:42" x14ac:dyDescent="0.2">
      <c r="A182" s="9">
        <v>44202</v>
      </c>
      <c r="B182" s="3">
        <v>3726.86</v>
      </c>
      <c r="C182" s="10">
        <v>251.9933</v>
      </c>
      <c r="D182" s="10">
        <v>23.54</v>
      </c>
      <c r="E182" s="10">
        <v>44.61</v>
      </c>
      <c r="F182" s="10">
        <v>50.52</v>
      </c>
      <c r="G182" s="10">
        <v>20.29</v>
      </c>
      <c r="I182" s="10">
        <v>42.545999999999999</v>
      </c>
      <c r="J182" s="10">
        <v>10.38</v>
      </c>
      <c r="K182" s="10">
        <v>131.55000000000001</v>
      </c>
      <c r="L182" s="10">
        <v>285.55</v>
      </c>
      <c r="M182" s="10">
        <v>12.6145</v>
      </c>
      <c r="O182" s="10">
        <v>2.84</v>
      </c>
      <c r="P182" s="10">
        <v>96.793000000000006</v>
      </c>
      <c r="Q182" s="10">
        <v>60.61</v>
      </c>
      <c r="S182" s="10">
        <v>12.12</v>
      </c>
      <c r="T182" s="10">
        <v>61.66</v>
      </c>
      <c r="U182" s="10">
        <v>268.02</v>
      </c>
      <c r="V182" s="10">
        <v>212.25</v>
      </c>
      <c r="W182" s="10">
        <v>126.6</v>
      </c>
      <c r="X182" s="10">
        <v>39.35</v>
      </c>
      <c r="Z182" s="10">
        <v>314.24</v>
      </c>
      <c r="AA182" s="10">
        <v>26.868200000000002</v>
      </c>
      <c r="AC182" s="10">
        <v>226.65</v>
      </c>
      <c r="AE182" s="10">
        <v>11.05</v>
      </c>
      <c r="AF182" s="10">
        <v>347.55</v>
      </c>
      <c r="AG182" s="10">
        <v>290.36</v>
      </c>
      <c r="AH182" s="10">
        <v>93.91</v>
      </c>
      <c r="AI182">
        <v>36.6</v>
      </c>
      <c r="AJ182" s="10">
        <v>3.48</v>
      </c>
      <c r="AK182" s="10">
        <v>82.5</v>
      </c>
      <c r="AL182" s="10">
        <v>16.399999999999999</v>
      </c>
      <c r="AM182" s="10">
        <v>82.8</v>
      </c>
      <c r="AN182" s="10">
        <v>8.84</v>
      </c>
      <c r="AO182" s="10">
        <v>48.5</v>
      </c>
      <c r="AP182" s="10">
        <v>184.07</v>
      </c>
    </row>
    <row r="183" spans="1:42" x14ac:dyDescent="0.2">
      <c r="A183" s="9">
        <v>44203</v>
      </c>
      <c r="B183" s="3">
        <v>3748.14</v>
      </c>
      <c r="C183" s="10">
        <v>272.01330000000002</v>
      </c>
      <c r="D183" s="10">
        <v>25</v>
      </c>
      <c r="E183" s="10">
        <v>44.96</v>
      </c>
      <c r="F183" s="10">
        <v>49.96</v>
      </c>
      <c r="G183" s="10">
        <v>20.18</v>
      </c>
      <c r="I183" s="10">
        <v>44.338999999999999</v>
      </c>
      <c r="J183" s="10">
        <v>10.41</v>
      </c>
      <c r="K183" s="10">
        <v>135.87</v>
      </c>
      <c r="L183" s="10">
        <v>291.64999999999998</v>
      </c>
      <c r="M183" s="10">
        <v>13.343999999999999</v>
      </c>
      <c r="O183" s="10">
        <v>2.82</v>
      </c>
      <c r="P183" s="10">
        <v>96.843599999999995</v>
      </c>
      <c r="Q183" s="10">
        <v>61.5</v>
      </c>
      <c r="S183" s="10">
        <v>19.14</v>
      </c>
      <c r="T183" s="10">
        <v>63.23</v>
      </c>
      <c r="U183" s="10">
        <v>304.2</v>
      </c>
      <c r="V183" s="10">
        <v>218.29</v>
      </c>
      <c r="W183" s="10">
        <v>130.91999999999999</v>
      </c>
      <c r="X183" s="10">
        <v>40.17</v>
      </c>
      <c r="Z183" s="10">
        <v>331.36</v>
      </c>
      <c r="AA183" s="10">
        <v>27.3628</v>
      </c>
      <c r="AC183" s="10">
        <v>232.9</v>
      </c>
      <c r="AE183" s="10">
        <v>11.11</v>
      </c>
      <c r="AF183" s="10">
        <v>349.86</v>
      </c>
      <c r="AG183" s="10">
        <v>299.73</v>
      </c>
      <c r="AH183" s="10">
        <v>95.32</v>
      </c>
      <c r="AI183">
        <v>36.479999999999997</v>
      </c>
      <c r="AJ183" s="10">
        <v>3.55</v>
      </c>
      <c r="AK183" s="10">
        <v>82.98</v>
      </c>
      <c r="AL183" s="10">
        <v>16.920000000000002</v>
      </c>
      <c r="AM183" s="10">
        <v>85.98</v>
      </c>
      <c r="AN183" s="10">
        <v>9.06</v>
      </c>
      <c r="AO183" s="10">
        <v>48.43</v>
      </c>
      <c r="AP183" s="10">
        <v>186.98</v>
      </c>
    </row>
    <row r="184" spans="1:42" x14ac:dyDescent="0.2">
      <c r="A184" s="9">
        <v>44204</v>
      </c>
      <c r="B184" s="3">
        <v>3803.79</v>
      </c>
      <c r="C184" s="10">
        <v>293.33999999999997</v>
      </c>
      <c r="D184" s="10">
        <v>25.2</v>
      </c>
      <c r="E184" s="10">
        <v>45.46</v>
      </c>
      <c r="F184" s="10">
        <v>51.08</v>
      </c>
      <c r="G184" s="10">
        <v>20.99</v>
      </c>
      <c r="I184" s="10">
        <v>44.564</v>
      </c>
      <c r="J184" s="10">
        <v>10.42</v>
      </c>
      <c r="K184" s="10">
        <v>136.02000000000001</v>
      </c>
      <c r="L184" s="10">
        <v>290.08</v>
      </c>
      <c r="M184" s="10">
        <v>13.2768</v>
      </c>
      <c r="O184" s="10">
        <v>2.7183000000000002</v>
      </c>
      <c r="P184" s="10">
        <v>95.747100000000003</v>
      </c>
      <c r="Q184" s="10">
        <v>62.64</v>
      </c>
      <c r="S184" s="10">
        <v>18.739999999999998</v>
      </c>
      <c r="T184" s="10">
        <v>62.9</v>
      </c>
      <c r="U184" s="10">
        <v>300.10000000000002</v>
      </c>
      <c r="V184" s="10">
        <v>219.62</v>
      </c>
      <c r="W184" s="10">
        <v>132.05000000000001</v>
      </c>
      <c r="X184" s="10">
        <v>40.49</v>
      </c>
      <c r="Z184" s="10">
        <v>353.11</v>
      </c>
      <c r="AA184" s="10">
        <v>28.0488</v>
      </c>
      <c r="AC184" s="10">
        <v>237</v>
      </c>
      <c r="AE184" s="10">
        <v>11.01</v>
      </c>
      <c r="AF184" s="10">
        <v>353.85</v>
      </c>
      <c r="AG184" s="10">
        <v>293.91000000000003</v>
      </c>
      <c r="AH184" s="10">
        <v>96.6</v>
      </c>
      <c r="AI184">
        <v>35.26</v>
      </c>
      <c r="AJ184" s="10">
        <v>3.48</v>
      </c>
      <c r="AK184" s="10">
        <v>83.09</v>
      </c>
      <c r="AL184" s="10">
        <v>16.78</v>
      </c>
      <c r="AM184" s="10">
        <v>86.69</v>
      </c>
      <c r="AN184" s="10">
        <v>9</v>
      </c>
      <c r="AO184" s="10">
        <v>48.24</v>
      </c>
      <c r="AP184" s="10">
        <v>181.71</v>
      </c>
    </row>
    <row r="185" spans="1:42" x14ac:dyDescent="0.2">
      <c r="A185" s="9">
        <v>44207</v>
      </c>
      <c r="B185" s="3">
        <v>3824.68</v>
      </c>
      <c r="C185" s="10">
        <v>270.39659999999998</v>
      </c>
      <c r="D185" s="10">
        <v>25.93</v>
      </c>
      <c r="E185" s="10">
        <v>46.84</v>
      </c>
      <c r="F185" s="10">
        <v>50.2</v>
      </c>
      <c r="G185" s="10">
        <v>21.17</v>
      </c>
      <c r="I185" s="10">
        <v>44.576000000000001</v>
      </c>
      <c r="J185" s="10">
        <v>10.4</v>
      </c>
      <c r="K185" s="10">
        <v>138.05000000000001</v>
      </c>
      <c r="L185" s="10">
        <v>293.83</v>
      </c>
      <c r="M185" s="10">
        <v>13.621499999999999</v>
      </c>
      <c r="O185" s="10">
        <v>2.75</v>
      </c>
      <c r="P185" s="10">
        <v>95.316999999999993</v>
      </c>
      <c r="Q185" s="10">
        <v>62.24</v>
      </c>
      <c r="S185" s="10">
        <v>18.989999999999998</v>
      </c>
      <c r="T185" s="10">
        <v>62.69</v>
      </c>
      <c r="U185" s="10">
        <v>293.19</v>
      </c>
      <c r="V185" s="10">
        <v>217.49</v>
      </c>
      <c r="W185" s="10">
        <v>128.97999999999999</v>
      </c>
      <c r="X185" s="10">
        <v>40.58</v>
      </c>
      <c r="Z185" s="10">
        <v>344.07</v>
      </c>
      <c r="AA185" s="10">
        <v>28.052399999999999</v>
      </c>
      <c r="AC185" s="10">
        <v>234.64</v>
      </c>
      <c r="AE185" s="10">
        <v>11.17</v>
      </c>
      <c r="AF185" s="10">
        <v>348.2</v>
      </c>
      <c r="AG185" s="10">
        <v>294.92</v>
      </c>
      <c r="AH185" s="10">
        <v>94.66</v>
      </c>
      <c r="AI185">
        <v>35.159999999999997</v>
      </c>
      <c r="AJ185" s="10">
        <v>3.45</v>
      </c>
      <c r="AK185" s="10">
        <v>82.31</v>
      </c>
      <c r="AL185" s="10">
        <v>17.43</v>
      </c>
      <c r="AM185" s="10">
        <v>83.78</v>
      </c>
      <c r="AN185" s="10">
        <v>9.3000000000000007</v>
      </c>
      <c r="AO185" s="10">
        <v>47.25</v>
      </c>
      <c r="AP185" s="10">
        <v>183.2</v>
      </c>
    </row>
    <row r="186" spans="1:42" x14ac:dyDescent="0.2">
      <c r="A186" s="9">
        <v>44208</v>
      </c>
      <c r="B186" s="3">
        <v>3799.61</v>
      </c>
      <c r="C186" s="10">
        <v>283.14659999999998</v>
      </c>
      <c r="D186" s="10">
        <v>26.18</v>
      </c>
      <c r="E186" s="10">
        <v>47.88</v>
      </c>
      <c r="F186" s="10">
        <v>50.11</v>
      </c>
      <c r="G186" s="10">
        <v>21.56</v>
      </c>
      <c r="I186" s="10">
        <v>44.939</v>
      </c>
      <c r="J186" s="10">
        <v>10.31</v>
      </c>
      <c r="K186" s="10">
        <v>140.22</v>
      </c>
      <c r="L186" s="10">
        <v>302.20999999999998</v>
      </c>
      <c r="M186" s="10">
        <v>13.4848</v>
      </c>
      <c r="O186" s="10">
        <v>2.74</v>
      </c>
      <c r="P186" s="10">
        <v>95.797799999999995</v>
      </c>
      <c r="Q186" s="10">
        <v>63.04</v>
      </c>
      <c r="S186" s="10">
        <v>18.45</v>
      </c>
      <c r="T186" s="10">
        <v>62.58</v>
      </c>
      <c r="U186" s="10">
        <v>293.35000000000002</v>
      </c>
      <c r="V186" s="10">
        <v>214.93</v>
      </c>
      <c r="W186" s="10">
        <v>128.80000000000001</v>
      </c>
      <c r="X186" s="10">
        <v>40.42</v>
      </c>
      <c r="Z186" s="10">
        <v>347.01</v>
      </c>
      <c r="AA186" s="10">
        <v>28.032800000000002</v>
      </c>
      <c r="AC186" s="10">
        <v>229.38</v>
      </c>
      <c r="AE186" s="10">
        <v>11.18</v>
      </c>
      <c r="AF186" s="10">
        <v>342.92</v>
      </c>
      <c r="AG186" s="10">
        <v>302.08999999999997</v>
      </c>
      <c r="AH186" s="10">
        <v>94.71</v>
      </c>
      <c r="AI186">
        <v>35.36</v>
      </c>
      <c r="AJ186" s="10">
        <v>3.54</v>
      </c>
      <c r="AK186" s="10">
        <v>81.069999999999993</v>
      </c>
      <c r="AL186" s="10">
        <v>17.010000000000002</v>
      </c>
      <c r="AM186" s="10">
        <v>84.02</v>
      </c>
      <c r="AN186" s="10">
        <v>9.7799999999999994</v>
      </c>
      <c r="AO186" s="10">
        <v>48.71</v>
      </c>
      <c r="AP186" s="10">
        <v>182.5</v>
      </c>
    </row>
    <row r="187" spans="1:42" x14ac:dyDescent="0.2">
      <c r="A187" s="9">
        <v>44209</v>
      </c>
      <c r="B187" s="3">
        <v>3801.19</v>
      </c>
      <c r="C187" s="10">
        <v>284.80329999999998</v>
      </c>
      <c r="D187" s="10">
        <v>25.5</v>
      </c>
      <c r="E187" s="10">
        <v>48.42</v>
      </c>
      <c r="F187" s="10">
        <v>50.16</v>
      </c>
      <c r="G187" s="10">
        <v>21.8</v>
      </c>
      <c r="I187" s="10">
        <v>45.121000000000002</v>
      </c>
      <c r="J187" s="10">
        <v>10.52</v>
      </c>
      <c r="K187" s="10">
        <v>140.35</v>
      </c>
      <c r="L187" s="10">
        <v>302.94</v>
      </c>
      <c r="M187" s="10">
        <v>13.5318</v>
      </c>
      <c r="O187" s="10">
        <v>2.77</v>
      </c>
      <c r="P187" s="10">
        <v>95.114599999999996</v>
      </c>
      <c r="Q187" s="10">
        <v>61.81</v>
      </c>
      <c r="S187" s="10">
        <v>19.11</v>
      </c>
      <c r="T187" s="10">
        <v>63.97</v>
      </c>
      <c r="U187" s="10">
        <v>296.55</v>
      </c>
      <c r="V187" s="10">
        <v>216.34</v>
      </c>
      <c r="W187" s="10">
        <v>130.88999999999999</v>
      </c>
      <c r="X187" s="10">
        <v>41.2</v>
      </c>
      <c r="Z187" s="10">
        <v>347.06</v>
      </c>
      <c r="AA187" s="10">
        <v>27.9</v>
      </c>
      <c r="AC187" s="10">
        <v>227.1</v>
      </c>
      <c r="AE187" s="10">
        <v>11.2</v>
      </c>
      <c r="AF187" s="10">
        <v>346.33</v>
      </c>
      <c r="AG187" s="10">
        <v>301.22000000000003</v>
      </c>
      <c r="AH187" s="10">
        <v>95.41</v>
      </c>
      <c r="AI187">
        <v>35.24</v>
      </c>
      <c r="AJ187" s="10">
        <v>3.52</v>
      </c>
      <c r="AK187" s="10">
        <v>81.209999999999994</v>
      </c>
      <c r="AL187" s="10">
        <v>16.78</v>
      </c>
      <c r="AM187" s="10">
        <v>81.760000000000005</v>
      </c>
      <c r="AN187" s="10">
        <v>9.7799999999999994</v>
      </c>
      <c r="AO187" s="10">
        <v>50.18</v>
      </c>
      <c r="AP187" s="10">
        <v>179.85</v>
      </c>
    </row>
    <row r="188" spans="1:42" x14ac:dyDescent="0.2">
      <c r="A188" s="9">
        <v>44210</v>
      </c>
      <c r="B188" s="3">
        <v>3809.84</v>
      </c>
      <c r="C188" s="10">
        <v>281.66660000000002</v>
      </c>
      <c r="D188" s="10">
        <v>24.92</v>
      </c>
      <c r="E188" s="10">
        <v>50.31</v>
      </c>
      <c r="F188" s="10">
        <v>49.23</v>
      </c>
      <c r="G188" s="10">
        <v>21.33</v>
      </c>
      <c r="I188" s="10">
        <v>45.207000000000001</v>
      </c>
      <c r="J188" s="10">
        <v>10.5</v>
      </c>
      <c r="K188" s="10">
        <v>141.16999999999999</v>
      </c>
      <c r="L188" s="10">
        <v>307.87</v>
      </c>
      <c r="M188" s="10">
        <v>13.2003</v>
      </c>
      <c r="O188" s="10">
        <v>2.67</v>
      </c>
      <c r="P188" s="10">
        <v>94.456699999999998</v>
      </c>
      <c r="Q188" s="10">
        <v>62.26</v>
      </c>
      <c r="S188" s="10">
        <v>19.16</v>
      </c>
      <c r="T188" s="10">
        <v>63.5</v>
      </c>
      <c r="U188" s="10">
        <v>303.76</v>
      </c>
      <c r="V188" s="10">
        <v>213.02</v>
      </c>
      <c r="W188" s="10">
        <v>128.91</v>
      </c>
      <c r="X188" s="10">
        <v>40.98</v>
      </c>
      <c r="Z188" s="10">
        <v>342.27</v>
      </c>
      <c r="AA188" s="10">
        <v>28.236000000000001</v>
      </c>
      <c r="AC188" s="10">
        <v>226.12</v>
      </c>
      <c r="AE188" s="10">
        <v>11.44</v>
      </c>
      <c r="AF188" s="10">
        <v>326.93</v>
      </c>
      <c r="AG188" s="10">
        <v>302.85000000000002</v>
      </c>
      <c r="AH188" s="10">
        <v>95.5</v>
      </c>
      <c r="AI188">
        <v>35.22</v>
      </c>
      <c r="AJ188" s="10">
        <v>3.53</v>
      </c>
      <c r="AK188" s="10">
        <v>81.180000000000007</v>
      </c>
      <c r="AL188" s="10">
        <v>16.600000000000001</v>
      </c>
      <c r="AM188" s="10">
        <v>84.84</v>
      </c>
      <c r="AN188" s="10">
        <v>10.17</v>
      </c>
      <c r="AO188" s="10">
        <v>51.68</v>
      </c>
      <c r="AP188" s="10">
        <v>180.83</v>
      </c>
    </row>
    <row r="189" spans="1:42" x14ac:dyDescent="0.2">
      <c r="A189" s="9">
        <v>44211</v>
      </c>
      <c r="B189" s="3">
        <v>3795.54</v>
      </c>
      <c r="C189" s="10">
        <v>275.38659999999999</v>
      </c>
      <c r="D189" s="10">
        <v>25.64</v>
      </c>
      <c r="E189" s="10">
        <v>47.89</v>
      </c>
      <c r="F189" s="10">
        <v>48.7</v>
      </c>
      <c r="G189" s="10">
        <v>21.51</v>
      </c>
      <c r="I189" s="10">
        <v>44.585000000000001</v>
      </c>
      <c r="J189" s="10">
        <v>10.35</v>
      </c>
      <c r="K189" s="10">
        <v>138.63999999999999</v>
      </c>
      <c r="L189" s="10">
        <v>301.01</v>
      </c>
      <c r="M189" s="10">
        <v>12.859500000000001</v>
      </c>
      <c r="O189" s="10">
        <v>2.74</v>
      </c>
      <c r="P189" s="10">
        <v>92.938500000000005</v>
      </c>
      <c r="Q189" s="10">
        <v>63.52</v>
      </c>
      <c r="S189" s="10">
        <v>20.16</v>
      </c>
      <c r="T189" s="10">
        <v>63.35</v>
      </c>
      <c r="U189" s="10">
        <v>291.3</v>
      </c>
      <c r="V189" s="10">
        <v>212.65</v>
      </c>
      <c r="W189" s="10">
        <v>127.14</v>
      </c>
      <c r="X189" s="10">
        <v>40.72</v>
      </c>
      <c r="Z189" s="10">
        <v>319.82</v>
      </c>
      <c r="AA189" s="10">
        <v>28.114799999999999</v>
      </c>
      <c r="AC189" s="10">
        <v>225.55</v>
      </c>
      <c r="AE189" s="10">
        <v>11.22</v>
      </c>
      <c r="AF189" s="10">
        <v>323.26</v>
      </c>
      <c r="AG189" s="10">
        <v>295.39999999999998</v>
      </c>
      <c r="AH189" s="10">
        <v>97.68</v>
      </c>
      <c r="AI189">
        <v>34.799999999999997</v>
      </c>
      <c r="AJ189" s="10">
        <v>3.49</v>
      </c>
      <c r="AK189" s="10">
        <v>80.94</v>
      </c>
      <c r="AL189" s="10">
        <v>17.66</v>
      </c>
      <c r="AM189" s="10">
        <v>80.47</v>
      </c>
      <c r="AN189" s="10">
        <v>9.83</v>
      </c>
      <c r="AO189" s="10">
        <v>50.83</v>
      </c>
      <c r="AP189" s="10">
        <v>186.41</v>
      </c>
    </row>
    <row r="190" spans="1:42" x14ac:dyDescent="0.2">
      <c r="A190" s="9">
        <v>44215</v>
      </c>
      <c r="B190" s="3">
        <v>3768.25</v>
      </c>
      <c r="C190" s="10">
        <v>281.51659999999998</v>
      </c>
      <c r="D190" s="10">
        <v>26.62</v>
      </c>
      <c r="E190" s="10">
        <v>48.84</v>
      </c>
      <c r="F190" s="10">
        <v>48.51</v>
      </c>
      <c r="G190" s="10">
        <v>21.71</v>
      </c>
      <c r="I190" s="10">
        <v>45.927</v>
      </c>
      <c r="J190" s="10">
        <v>10.4</v>
      </c>
      <c r="K190" s="10">
        <v>138.04</v>
      </c>
      <c r="L190" s="10">
        <v>294.2</v>
      </c>
      <c r="M190" s="10">
        <v>13.0253</v>
      </c>
      <c r="O190" s="10">
        <v>2.84</v>
      </c>
      <c r="P190" s="10">
        <v>94.203699999999998</v>
      </c>
      <c r="Q190" s="10">
        <v>63.61</v>
      </c>
      <c r="S190" s="10">
        <v>22.59</v>
      </c>
      <c r="T190" s="10">
        <v>64.41</v>
      </c>
      <c r="U190" s="10">
        <v>286.20999999999998</v>
      </c>
      <c r="V190" s="10">
        <v>216.44</v>
      </c>
      <c r="W190" s="10">
        <v>127.83</v>
      </c>
      <c r="X190" s="10">
        <v>40.97</v>
      </c>
      <c r="Z190" s="10">
        <v>319.75</v>
      </c>
      <c r="AA190" s="10">
        <v>28.589600000000001</v>
      </c>
      <c r="AC190" s="10">
        <v>231.91</v>
      </c>
      <c r="AE190" s="10">
        <v>11.32</v>
      </c>
      <c r="AF190" s="10">
        <v>325.94</v>
      </c>
      <c r="AG190" s="10">
        <v>294.99</v>
      </c>
      <c r="AH190" s="10">
        <v>98.01</v>
      </c>
      <c r="AI190">
        <v>35.1</v>
      </c>
      <c r="AJ190" s="10">
        <v>3.58</v>
      </c>
      <c r="AK190" s="10">
        <v>81.900000000000006</v>
      </c>
      <c r="AL190" s="10">
        <v>18.93</v>
      </c>
      <c r="AM190" s="10">
        <v>81.599999999999994</v>
      </c>
      <c r="AN190" s="10">
        <v>10.02</v>
      </c>
      <c r="AO190" s="10">
        <v>52.08</v>
      </c>
      <c r="AP190" s="10">
        <v>182.55</v>
      </c>
    </row>
    <row r="191" spans="1:42" x14ac:dyDescent="0.2">
      <c r="A191" s="9">
        <v>44216</v>
      </c>
      <c r="B191" s="3">
        <v>3798.91</v>
      </c>
      <c r="C191" s="10">
        <v>283.48329999999999</v>
      </c>
      <c r="D191" s="10">
        <v>26.34</v>
      </c>
      <c r="E191" s="10">
        <v>49.53</v>
      </c>
      <c r="F191" s="10">
        <v>48.68</v>
      </c>
      <c r="G191" s="10">
        <v>21.42</v>
      </c>
      <c r="I191" s="10">
        <v>46.188000000000002</v>
      </c>
      <c r="J191" s="10">
        <v>10.424799999999999</v>
      </c>
      <c r="K191" s="10">
        <v>135.97</v>
      </c>
      <c r="L191" s="10">
        <v>290.47000000000003</v>
      </c>
      <c r="M191" s="10">
        <v>13.3658</v>
      </c>
      <c r="O191" s="10">
        <v>2.83</v>
      </c>
      <c r="P191" s="10">
        <v>94.456699999999998</v>
      </c>
      <c r="Q191" s="10">
        <v>64.900000000000006</v>
      </c>
      <c r="S191" s="10">
        <v>22.37</v>
      </c>
      <c r="T191" s="10">
        <v>65.22</v>
      </c>
      <c r="U191" s="10">
        <v>281.88</v>
      </c>
      <c r="V191" s="10">
        <v>224.34</v>
      </c>
      <c r="W191" s="10">
        <v>132.03</v>
      </c>
      <c r="X191" s="10">
        <v>41.46</v>
      </c>
      <c r="Z191" s="10">
        <v>331.41</v>
      </c>
      <c r="AA191" s="10">
        <v>29.612400000000001</v>
      </c>
      <c r="AC191" s="10">
        <v>236.7</v>
      </c>
      <c r="AE191" s="10">
        <v>11.32</v>
      </c>
      <c r="AF191" s="10">
        <v>334.91</v>
      </c>
      <c r="AG191" s="10">
        <v>300.94</v>
      </c>
      <c r="AH191" s="10">
        <v>100.34</v>
      </c>
      <c r="AI191">
        <v>35.659999999999997</v>
      </c>
      <c r="AJ191" s="10">
        <v>3.69</v>
      </c>
      <c r="AK191" s="10">
        <v>81.7</v>
      </c>
      <c r="AL191" s="10">
        <v>18.68</v>
      </c>
      <c r="AM191" s="10">
        <v>82.68</v>
      </c>
      <c r="AN191" s="10">
        <v>10.86</v>
      </c>
      <c r="AO191" s="10">
        <v>51.55</v>
      </c>
      <c r="AP191" s="10">
        <v>183.13</v>
      </c>
    </row>
    <row r="192" spans="1:42" x14ac:dyDescent="0.2">
      <c r="A192" s="9">
        <v>44217</v>
      </c>
      <c r="B192" s="3">
        <v>3851.85</v>
      </c>
      <c r="C192" s="10">
        <v>281.66329999999999</v>
      </c>
      <c r="D192" s="10">
        <v>25.98</v>
      </c>
      <c r="E192" s="10">
        <v>48.11</v>
      </c>
      <c r="F192" s="10">
        <v>48.95</v>
      </c>
      <c r="G192" s="10">
        <v>21.19</v>
      </c>
      <c r="I192" s="10">
        <v>46.682000000000002</v>
      </c>
      <c r="J192" s="10">
        <v>10.42</v>
      </c>
      <c r="K192" s="10">
        <v>134.83000000000001</v>
      </c>
      <c r="L192" s="10">
        <v>289.37</v>
      </c>
      <c r="M192" s="10">
        <v>13.8675</v>
      </c>
      <c r="O192" s="10">
        <v>2.71</v>
      </c>
      <c r="P192" s="10">
        <v>93.722899999999996</v>
      </c>
      <c r="Q192" s="10">
        <v>64.989999999999995</v>
      </c>
      <c r="S192" s="10">
        <v>22.39</v>
      </c>
      <c r="T192" s="10">
        <v>65.69</v>
      </c>
      <c r="U192" s="10">
        <v>286.32</v>
      </c>
      <c r="V192" s="10">
        <v>224.97</v>
      </c>
      <c r="W192" s="10">
        <v>136.87</v>
      </c>
      <c r="X192" s="10">
        <v>41.14</v>
      </c>
      <c r="Z192" s="10">
        <v>348.3</v>
      </c>
      <c r="AA192" s="10">
        <v>30.073599999999999</v>
      </c>
      <c r="AC192" s="10">
        <v>238.64</v>
      </c>
      <c r="AE192" s="10">
        <v>11.5</v>
      </c>
      <c r="AF192" s="10">
        <v>334.44</v>
      </c>
      <c r="AG192" s="10">
        <v>305.5</v>
      </c>
      <c r="AH192" s="10">
        <v>100.43</v>
      </c>
      <c r="AI192">
        <v>35.64</v>
      </c>
      <c r="AJ192" s="10">
        <v>3.67</v>
      </c>
      <c r="AK192" s="10">
        <v>81.33</v>
      </c>
      <c r="AL192" s="10">
        <v>19.329999999999998</v>
      </c>
      <c r="AM192" s="10">
        <v>82.39</v>
      </c>
      <c r="AN192" s="10">
        <v>11.53</v>
      </c>
      <c r="AO192" s="10">
        <v>52.59</v>
      </c>
      <c r="AP192" s="10">
        <v>183.75</v>
      </c>
    </row>
    <row r="193" spans="1:42" x14ac:dyDescent="0.2">
      <c r="A193" s="9">
        <v>44218</v>
      </c>
      <c r="B193" s="3">
        <v>3853.07</v>
      </c>
      <c r="C193" s="10">
        <v>282.2133</v>
      </c>
      <c r="D193" s="10">
        <v>32.58</v>
      </c>
      <c r="E193" s="10">
        <v>47.43</v>
      </c>
      <c r="F193" s="10">
        <v>48.49</v>
      </c>
      <c r="G193" s="10">
        <v>21.34</v>
      </c>
      <c r="I193" s="10">
        <v>46.502000000000002</v>
      </c>
      <c r="J193" s="10">
        <v>10.5</v>
      </c>
      <c r="K193" s="10">
        <v>133.79</v>
      </c>
      <c r="L193" s="10">
        <v>289.39</v>
      </c>
      <c r="M193" s="10">
        <v>13.7125</v>
      </c>
      <c r="O193" s="10">
        <v>2.7</v>
      </c>
      <c r="P193" s="10">
        <v>93.630099999999999</v>
      </c>
      <c r="Q193" s="10">
        <v>66.02</v>
      </c>
      <c r="S193" s="10">
        <v>21.65</v>
      </c>
      <c r="T193" s="10">
        <v>65.03</v>
      </c>
      <c r="U193" s="10">
        <v>285.68</v>
      </c>
      <c r="V193" s="10">
        <v>225.95</v>
      </c>
      <c r="W193" s="10">
        <v>139.07</v>
      </c>
      <c r="X193" s="10">
        <v>40.200000000000003</v>
      </c>
      <c r="Z193" s="10">
        <v>338.96</v>
      </c>
      <c r="AA193" s="10">
        <v>29.883600000000001</v>
      </c>
      <c r="AC193" s="10">
        <v>237.59</v>
      </c>
      <c r="AE193" s="10">
        <v>12</v>
      </c>
      <c r="AF193" s="10">
        <v>328.99</v>
      </c>
      <c r="AG193" s="10">
        <v>305.17</v>
      </c>
      <c r="AH193" s="10">
        <v>101.22</v>
      </c>
      <c r="AI193">
        <v>35.380000000000003</v>
      </c>
      <c r="AJ193" s="10">
        <v>3.6</v>
      </c>
      <c r="AK193" s="10">
        <v>80.680000000000007</v>
      </c>
      <c r="AL193" s="10">
        <v>19.59</v>
      </c>
      <c r="AM193" s="10">
        <v>81.400000000000006</v>
      </c>
      <c r="AN193" s="10">
        <v>11.52</v>
      </c>
      <c r="AO193" s="10">
        <v>55.52</v>
      </c>
      <c r="AP193" s="10">
        <v>187.93</v>
      </c>
    </row>
    <row r="194" spans="1:42" x14ac:dyDescent="0.2">
      <c r="A194" s="9">
        <v>44221</v>
      </c>
      <c r="B194" s="3">
        <v>3841.47</v>
      </c>
      <c r="C194" s="10">
        <v>293.60000000000002</v>
      </c>
      <c r="D194" s="10">
        <v>36.229999999999997</v>
      </c>
      <c r="E194" s="10">
        <v>46.9</v>
      </c>
      <c r="F194" s="10">
        <v>48.78</v>
      </c>
      <c r="G194" s="10">
        <v>20.85</v>
      </c>
      <c r="I194" s="10">
        <v>46.478999999999999</v>
      </c>
      <c r="J194" s="10">
        <v>10.46</v>
      </c>
      <c r="K194" s="10">
        <v>132.12</v>
      </c>
      <c r="L194" s="10">
        <v>283.04000000000002</v>
      </c>
      <c r="M194" s="10">
        <v>13.6533</v>
      </c>
      <c r="O194" s="10">
        <v>2.8</v>
      </c>
      <c r="P194" s="10">
        <v>93.022800000000004</v>
      </c>
      <c r="Q194" s="10">
        <v>65.12</v>
      </c>
      <c r="S194" s="10">
        <v>20.48</v>
      </c>
      <c r="T194" s="10">
        <v>64.98</v>
      </c>
      <c r="U194" s="10">
        <v>287.25</v>
      </c>
      <c r="V194" s="10">
        <v>229.53</v>
      </c>
      <c r="W194" s="10">
        <v>142.91999999999999</v>
      </c>
      <c r="X194" s="10">
        <v>39.549999999999997</v>
      </c>
      <c r="Z194" s="10">
        <v>333.61</v>
      </c>
      <c r="AA194" s="10">
        <v>29.726400000000002</v>
      </c>
      <c r="AC194" s="10">
        <v>241.31</v>
      </c>
      <c r="AE194" s="10">
        <v>12.09</v>
      </c>
      <c r="AF194" s="10">
        <v>329.19</v>
      </c>
      <c r="AG194" s="10">
        <v>298.2</v>
      </c>
      <c r="AH194" s="10">
        <v>102.7</v>
      </c>
      <c r="AI194">
        <v>35.380000000000003</v>
      </c>
      <c r="AJ194" s="10">
        <v>3.71</v>
      </c>
      <c r="AK194" s="10">
        <v>81.34</v>
      </c>
      <c r="AL194" s="10">
        <v>19.64</v>
      </c>
      <c r="AM194" s="10">
        <v>81.09</v>
      </c>
      <c r="AN194" s="10">
        <v>11.29</v>
      </c>
      <c r="AO194" s="10">
        <v>53.96</v>
      </c>
      <c r="AP194" s="10">
        <v>193.02</v>
      </c>
    </row>
    <row r="195" spans="1:42" x14ac:dyDescent="0.2">
      <c r="A195" s="9">
        <v>44222</v>
      </c>
      <c r="B195" s="3">
        <v>3855.36</v>
      </c>
      <c r="C195" s="10">
        <v>294.36329999999998</v>
      </c>
      <c r="D195" s="10">
        <v>35.369999999999997</v>
      </c>
      <c r="E195" s="10">
        <v>45.87</v>
      </c>
      <c r="F195" s="10">
        <v>49.29</v>
      </c>
      <c r="G195" s="10">
        <v>20.8</v>
      </c>
      <c r="I195" s="10">
        <v>46.387</v>
      </c>
      <c r="J195" s="10">
        <v>10.45</v>
      </c>
      <c r="K195" s="10">
        <v>131.58000000000001</v>
      </c>
      <c r="L195" s="10">
        <v>281.76</v>
      </c>
      <c r="M195" s="10">
        <v>13.4353</v>
      </c>
      <c r="O195" s="10">
        <v>2.73</v>
      </c>
      <c r="P195" s="10">
        <v>91.774600000000007</v>
      </c>
      <c r="Q195" s="10">
        <v>63.13</v>
      </c>
      <c r="S195" s="10">
        <v>19.57</v>
      </c>
      <c r="T195" s="10">
        <v>64.900000000000006</v>
      </c>
      <c r="U195" s="10">
        <v>280.98</v>
      </c>
      <c r="V195" s="10">
        <v>232.33</v>
      </c>
      <c r="W195" s="10">
        <v>143.16</v>
      </c>
      <c r="X195" s="10">
        <v>39.15</v>
      </c>
      <c r="Z195" s="10">
        <v>337.01</v>
      </c>
      <c r="AA195" s="10">
        <v>29.785</v>
      </c>
      <c r="AC195" s="10">
        <v>237.64</v>
      </c>
      <c r="AE195" s="10">
        <v>11.91</v>
      </c>
      <c r="AF195" s="10">
        <v>327.7</v>
      </c>
      <c r="AG195" s="10">
        <v>296.01</v>
      </c>
      <c r="AH195" s="10">
        <v>106.05</v>
      </c>
      <c r="AI195">
        <v>35.299999999999997</v>
      </c>
      <c r="AJ195" s="10">
        <v>3.7</v>
      </c>
      <c r="AK195" s="10">
        <v>81.99</v>
      </c>
      <c r="AL195" s="10">
        <v>19.22</v>
      </c>
      <c r="AM195" s="10">
        <v>81.13</v>
      </c>
      <c r="AN195" s="10">
        <v>11.19</v>
      </c>
      <c r="AO195" s="10">
        <v>57.46</v>
      </c>
      <c r="AP195" s="10">
        <v>192.72</v>
      </c>
    </row>
    <row r="196" spans="1:42" x14ac:dyDescent="0.2">
      <c r="A196" s="9">
        <v>44223</v>
      </c>
      <c r="B196" s="3">
        <v>3849.62</v>
      </c>
      <c r="C196" s="10">
        <v>288.05329999999998</v>
      </c>
      <c r="D196" s="10">
        <v>39</v>
      </c>
      <c r="E196" s="10">
        <v>45.35</v>
      </c>
      <c r="F196" s="10">
        <v>48.53</v>
      </c>
      <c r="G196" s="10">
        <v>20.18</v>
      </c>
      <c r="I196" s="10">
        <v>44.47</v>
      </c>
      <c r="J196" s="10">
        <v>10.3</v>
      </c>
      <c r="K196" s="10">
        <v>127.86</v>
      </c>
      <c r="L196" s="10">
        <v>273.33</v>
      </c>
      <c r="M196" s="10">
        <v>12.9178</v>
      </c>
      <c r="O196" s="10">
        <v>2.64</v>
      </c>
      <c r="P196" s="10">
        <v>88.139300000000006</v>
      </c>
      <c r="Q196" s="10">
        <v>62.66</v>
      </c>
      <c r="S196" s="10">
        <v>18.18</v>
      </c>
      <c r="T196" s="10">
        <v>65.16</v>
      </c>
      <c r="U196" s="10">
        <v>266.2</v>
      </c>
      <c r="V196" s="10">
        <v>232.9</v>
      </c>
      <c r="W196" s="10">
        <v>142.06</v>
      </c>
      <c r="X196" s="10">
        <v>37.56</v>
      </c>
      <c r="Z196" s="10">
        <v>330.19</v>
      </c>
      <c r="AA196" s="10">
        <v>29.327200000000001</v>
      </c>
      <c r="AC196" s="10">
        <v>225.25</v>
      </c>
      <c r="AE196" s="10">
        <v>11.45</v>
      </c>
      <c r="AF196" s="10">
        <v>315.49</v>
      </c>
      <c r="AG196" s="10">
        <v>280.73</v>
      </c>
      <c r="AH196" s="10">
        <v>103.28</v>
      </c>
      <c r="AI196">
        <v>35.1</v>
      </c>
      <c r="AJ196" s="10">
        <v>3.63</v>
      </c>
      <c r="AK196" s="10">
        <v>79.8</v>
      </c>
      <c r="AL196" s="10">
        <v>18.149999999999999</v>
      </c>
      <c r="AM196" s="10">
        <v>78.69</v>
      </c>
      <c r="AN196" s="10">
        <v>10.79</v>
      </c>
      <c r="AO196" s="10">
        <v>57.44</v>
      </c>
      <c r="AP196" s="10">
        <v>194.49</v>
      </c>
    </row>
    <row r="197" spans="1:42" x14ac:dyDescent="0.2">
      <c r="A197" s="9">
        <v>44224</v>
      </c>
      <c r="B197" s="3">
        <v>3750.77</v>
      </c>
      <c r="C197" s="10">
        <v>278.47660000000002</v>
      </c>
      <c r="D197" s="10">
        <v>35.659999999999997</v>
      </c>
      <c r="E197" s="10">
        <v>46.06</v>
      </c>
      <c r="F197" s="10">
        <v>49.15</v>
      </c>
      <c r="G197" s="10">
        <v>20.18</v>
      </c>
      <c r="I197" s="10">
        <v>45.173999999999999</v>
      </c>
      <c r="J197" s="10">
        <v>10.39</v>
      </c>
      <c r="K197" s="10">
        <v>130.11000000000001</v>
      </c>
      <c r="L197" s="10">
        <v>275.02</v>
      </c>
      <c r="M197" s="10">
        <v>13.051</v>
      </c>
      <c r="O197" s="10">
        <v>2.6</v>
      </c>
      <c r="P197" s="10">
        <v>88.248999999999995</v>
      </c>
      <c r="Q197" s="10">
        <v>63.99</v>
      </c>
      <c r="S197" s="10">
        <v>20.28</v>
      </c>
      <c r="T197" s="10">
        <v>67.05</v>
      </c>
      <c r="U197" s="10">
        <v>273.13</v>
      </c>
      <c r="V197" s="10">
        <v>238.93</v>
      </c>
      <c r="W197" s="10">
        <v>137.09</v>
      </c>
      <c r="X197" s="10">
        <v>38.94</v>
      </c>
      <c r="Z197" s="10">
        <v>325.44</v>
      </c>
      <c r="AA197" s="10">
        <v>29.610800000000001</v>
      </c>
      <c r="AC197" s="10">
        <v>230.04</v>
      </c>
      <c r="AE197" s="10">
        <v>11.37</v>
      </c>
      <c r="AF197" s="10">
        <v>324.27999999999997</v>
      </c>
      <c r="AG197" s="10">
        <v>292.95999999999998</v>
      </c>
      <c r="AH197" s="10">
        <v>103.4</v>
      </c>
      <c r="AI197">
        <v>35.1</v>
      </c>
      <c r="AJ197" s="10">
        <v>3.6</v>
      </c>
      <c r="AK197" s="10">
        <v>81.28</v>
      </c>
      <c r="AL197" s="10">
        <v>18.78</v>
      </c>
      <c r="AM197" s="10">
        <v>78.510000000000005</v>
      </c>
      <c r="AN197" s="10">
        <v>10.72</v>
      </c>
      <c r="AO197" s="10">
        <v>56.49</v>
      </c>
      <c r="AP197" s="10">
        <v>195.05</v>
      </c>
    </row>
    <row r="198" spans="1:42" x14ac:dyDescent="0.2">
      <c r="A198" s="9">
        <v>44225</v>
      </c>
      <c r="B198" s="3">
        <v>3787.38</v>
      </c>
      <c r="C198" s="10">
        <v>264.51</v>
      </c>
      <c r="D198" s="10">
        <v>35.18</v>
      </c>
      <c r="E198" s="10">
        <v>44.84</v>
      </c>
      <c r="F198" s="10">
        <v>48.15</v>
      </c>
      <c r="G198" s="10">
        <v>19.97</v>
      </c>
      <c r="I198" s="10">
        <v>45.05</v>
      </c>
      <c r="J198" s="10">
        <v>10.38</v>
      </c>
      <c r="K198" s="10">
        <v>128.66999999999999</v>
      </c>
      <c r="L198" s="10">
        <v>271.17</v>
      </c>
      <c r="M198" s="10">
        <v>12.989800000000001</v>
      </c>
      <c r="O198" s="10">
        <v>2.4900000000000002</v>
      </c>
      <c r="P198" s="10">
        <v>85.153599999999997</v>
      </c>
      <c r="Q198" s="10">
        <v>60.98</v>
      </c>
      <c r="S198" s="10">
        <v>25.14</v>
      </c>
      <c r="T198" s="10">
        <v>67.19</v>
      </c>
      <c r="U198" s="10">
        <v>272.45</v>
      </c>
      <c r="V198" s="10">
        <v>231.96</v>
      </c>
      <c r="W198" s="10">
        <v>131.96</v>
      </c>
      <c r="X198" s="10">
        <v>38.950000000000003</v>
      </c>
      <c r="Z198" s="10">
        <v>315</v>
      </c>
      <c r="AA198" s="10">
        <v>29.6</v>
      </c>
      <c r="AC198" s="10">
        <v>229.08</v>
      </c>
      <c r="AE198" s="10">
        <v>11.35</v>
      </c>
      <c r="AF198" s="10">
        <v>316.29000000000002</v>
      </c>
      <c r="AG198" s="10">
        <v>288.8</v>
      </c>
      <c r="AH198" s="10">
        <v>103.2</v>
      </c>
      <c r="AI198">
        <v>35.1</v>
      </c>
      <c r="AJ198" s="10">
        <v>3.64</v>
      </c>
      <c r="AK198" s="10">
        <v>79.650000000000006</v>
      </c>
      <c r="AL198" s="10">
        <v>18.48</v>
      </c>
      <c r="AM198" s="10">
        <v>76.42</v>
      </c>
      <c r="AN198" s="10">
        <v>10.53</v>
      </c>
      <c r="AO198" s="10">
        <v>56.33</v>
      </c>
      <c r="AP198" s="10">
        <v>199.79</v>
      </c>
    </row>
    <row r="199" spans="1:42" x14ac:dyDescent="0.2">
      <c r="A199" s="9">
        <v>44228</v>
      </c>
      <c r="B199" s="3">
        <v>3714.24</v>
      </c>
      <c r="C199" s="10">
        <v>279.9366</v>
      </c>
      <c r="D199" s="10">
        <v>33.96</v>
      </c>
      <c r="E199" s="10">
        <v>44.92</v>
      </c>
      <c r="F199" s="10">
        <v>48.48</v>
      </c>
      <c r="G199" s="10">
        <v>20.37</v>
      </c>
      <c r="I199" s="10">
        <v>46.673999999999999</v>
      </c>
      <c r="J199" s="10">
        <v>10.35</v>
      </c>
      <c r="K199" s="10">
        <v>129.62</v>
      </c>
      <c r="L199" s="10">
        <v>274.73</v>
      </c>
      <c r="M199" s="10">
        <v>13.237</v>
      </c>
      <c r="O199" s="10">
        <v>2.4900000000000002</v>
      </c>
      <c r="P199" s="10">
        <v>85.744</v>
      </c>
      <c r="Q199" s="10">
        <v>63.7</v>
      </c>
      <c r="S199" s="10">
        <v>25.78</v>
      </c>
      <c r="T199" s="10">
        <v>69.33</v>
      </c>
      <c r="U199" s="10">
        <v>282</v>
      </c>
      <c r="V199" s="10">
        <v>239.65</v>
      </c>
      <c r="W199" s="10">
        <v>134.13999999999999</v>
      </c>
      <c r="X199" s="10">
        <v>40.44</v>
      </c>
      <c r="Z199" s="10">
        <v>332.65</v>
      </c>
      <c r="AA199" s="10">
        <v>30.180399999999999</v>
      </c>
      <c r="AC199" s="10">
        <v>231.77</v>
      </c>
      <c r="AE199" s="10">
        <v>11.55</v>
      </c>
      <c r="AF199" s="10">
        <v>321.56</v>
      </c>
      <c r="AG199" s="10">
        <v>292.20999999999998</v>
      </c>
      <c r="AH199" s="10">
        <v>105.91</v>
      </c>
      <c r="AI199">
        <v>35.42</v>
      </c>
      <c r="AJ199" s="10">
        <v>3.88</v>
      </c>
      <c r="AK199" s="10">
        <v>79.06</v>
      </c>
      <c r="AL199" s="10">
        <v>19.46</v>
      </c>
      <c r="AM199" s="10">
        <v>78.47</v>
      </c>
      <c r="AN199" s="10">
        <v>10.83</v>
      </c>
      <c r="AO199" s="10">
        <v>57.58</v>
      </c>
      <c r="AP199" s="10">
        <v>199.34</v>
      </c>
    </row>
    <row r="200" spans="1:42" x14ac:dyDescent="0.2">
      <c r="A200" s="9">
        <v>44229</v>
      </c>
      <c r="B200" s="3">
        <v>3773.86</v>
      </c>
      <c r="C200" s="10">
        <v>290.93</v>
      </c>
      <c r="D200" s="10">
        <v>31.02</v>
      </c>
      <c r="E200" s="10">
        <v>45.63</v>
      </c>
      <c r="F200" s="10">
        <v>48.96</v>
      </c>
      <c r="G200" s="10">
        <v>20.82</v>
      </c>
      <c r="I200" s="10">
        <v>47.688000000000002</v>
      </c>
      <c r="J200" s="10">
        <v>10.5</v>
      </c>
      <c r="K200" s="10">
        <v>133.61000000000001</v>
      </c>
      <c r="L200" s="10">
        <v>286.97000000000003</v>
      </c>
      <c r="M200" s="10">
        <v>13.556800000000001</v>
      </c>
      <c r="O200" s="10">
        <v>2.52</v>
      </c>
      <c r="P200" s="10">
        <v>89.024900000000002</v>
      </c>
      <c r="Q200" s="10">
        <v>65.44</v>
      </c>
      <c r="S200" s="10">
        <v>24.33</v>
      </c>
      <c r="T200" s="10">
        <v>70.989999999999995</v>
      </c>
      <c r="U200" s="10">
        <v>300.70999999999998</v>
      </c>
      <c r="V200" s="10">
        <v>239.51</v>
      </c>
      <c r="W200" s="10">
        <v>134.99</v>
      </c>
      <c r="X200" s="10">
        <v>42.31</v>
      </c>
      <c r="Z200" s="10">
        <v>345.05</v>
      </c>
      <c r="AA200" s="10">
        <v>30.460999999999999</v>
      </c>
      <c r="AC200" s="10">
        <v>217.33</v>
      </c>
      <c r="AE200" s="10">
        <v>11.9</v>
      </c>
      <c r="AF200" s="10">
        <v>334.37</v>
      </c>
      <c r="AG200" s="10">
        <v>302.54000000000002</v>
      </c>
      <c r="AH200" s="10">
        <v>106.88</v>
      </c>
      <c r="AI200">
        <v>34.979999999999997</v>
      </c>
      <c r="AJ200" s="10">
        <v>4.2300000000000004</v>
      </c>
      <c r="AK200" s="10">
        <v>79.27</v>
      </c>
      <c r="AL200" s="10">
        <v>19.579999999999998</v>
      </c>
      <c r="AM200" s="10">
        <v>77</v>
      </c>
      <c r="AN200" s="10">
        <v>10.86</v>
      </c>
      <c r="AO200" s="10">
        <v>57.16</v>
      </c>
      <c r="AP200" s="10">
        <v>199.29</v>
      </c>
    </row>
    <row r="201" spans="1:42" x14ac:dyDescent="0.2">
      <c r="A201" s="9">
        <v>44230</v>
      </c>
      <c r="B201" s="3">
        <v>3826.31</v>
      </c>
      <c r="C201" s="10">
        <v>284.89659999999998</v>
      </c>
      <c r="D201" s="10">
        <v>31.76</v>
      </c>
      <c r="E201" s="10">
        <v>47.42</v>
      </c>
      <c r="F201" s="10">
        <v>48.77</v>
      </c>
      <c r="G201" s="10">
        <v>21.3</v>
      </c>
      <c r="I201" s="10">
        <v>46.518999999999998</v>
      </c>
      <c r="J201" s="10">
        <v>10.62</v>
      </c>
      <c r="K201" s="10">
        <v>135.13999999999999</v>
      </c>
      <c r="L201" s="10">
        <v>288.55</v>
      </c>
      <c r="M201" s="10">
        <v>13.5305</v>
      </c>
      <c r="O201" s="10">
        <v>2.52</v>
      </c>
      <c r="P201" s="10">
        <v>89.480400000000003</v>
      </c>
      <c r="Q201" s="10">
        <v>65.67</v>
      </c>
      <c r="S201" s="10">
        <v>24.95</v>
      </c>
      <c r="T201" s="10">
        <v>69.95</v>
      </c>
      <c r="U201" s="10">
        <v>304.64</v>
      </c>
      <c r="V201" s="10">
        <v>243</v>
      </c>
      <c r="W201" s="10">
        <v>133.94</v>
      </c>
      <c r="X201" s="10">
        <v>42.1</v>
      </c>
      <c r="Z201" s="10">
        <v>317.25</v>
      </c>
      <c r="AA201" s="10">
        <v>29.9998</v>
      </c>
      <c r="AC201" s="10">
        <v>211</v>
      </c>
      <c r="AE201" s="10">
        <v>12</v>
      </c>
      <c r="AF201" s="10">
        <v>332.82</v>
      </c>
      <c r="AG201" s="10">
        <v>301.14</v>
      </c>
      <c r="AH201" s="10">
        <v>106.04</v>
      </c>
      <c r="AI201">
        <v>34.92</v>
      </c>
      <c r="AJ201" s="10">
        <v>4.47</v>
      </c>
      <c r="AK201" s="10">
        <v>80.23</v>
      </c>
      <c r="AL201" s="10">
        <v>19.809999999999999</v>
      </c>
      <c r="AM201" s="10">
        <v>77.53</v>
      </c>
      <c r="AN201" s="10">
        <v>11.2</v>
      </c>
      <c r="AO201" s="10">
        <v>56.51</v>
      </c>
      <c r="AP201" s="10">
        <v>200</v>
      </c>
    </row>
    <row r="202" spans="1:42" x14ac:dyDescent="0.2">
      <c r="A202" s="9">
        <v>44231</v>
      </c>
      <c r="B202" s="3">
        <v>3830.17</v>
      </c>
      <c r="C202" s="10">
        <v>283.33</v>
      </c>
      <c r="D202" s="10">
        <v>32.049999999999997</v>
      </c>
      <c r="E202" s="10">
        <v>48.33</v>
      </c>
      <c r="F202" s="10">
        <v>49.01</v>
      </c>
      <c r="G202" s="10">
        <v>21.09</v>
      </c>
      <c r="I202" s="10">
        <v>47.063000000000002</v>
      </c>
      <c r="J202" s="10">
        <v>10.51</v>
      </c>
      <c r="K202" s="10">
        <v>138.25</v>
      </c>
      <c r="L202" s="10">
        <v>293.75</v>
      </c>
      <c r="M202" s="10">
        <v>13.664300000000001</v>
      </c>
      <c r="O202" s="10">
        <v>2.58</v>
      </c>
      <c r="P202" s="10">
        <v>90.880499999999998</v>
      </c>
      <c r="Q202" s="10">
        <v>67.66</v>
      </c>
      <c r="S202" s="10">
        <v>25.06</v>
      </c>
      <c r="T202" s="10">
        <v>70.989999999999995</v>
      </c>
      <c r="U202" s="10">
        <v>303.61</v>
      </c>
      <c r="V202" s="10">
        <v>242.01</v>
      </c>
      <c r="W202" s="10">
        <v>137.38999999999999</v>
      </c>
      <c r="X202" s="10">
        <v>43.86</v>
      </c>
      <c r="Z202" s="10">
        <v>314.7</v>
      </c>
      <c r="AA202" s="10">
        <v>29.591000000000001</v>
      </c>
      <c r="AC202" s="10">
        <v>213.71</v>
      </c>
      <c r="AE202" s="10">
        <v>11.99</v>
      </c>
      <c r="AF202" s="10">
        <v>340.83</v>
      </c>
      <c r="AG202" s="10">
        <v>309.27</v>
      </c>
      <c r="AH202" s="10">
        <v>106.41</v>
      </c>
      <c r="AI202">
        <v>34.18</v>
      </c>
      <c r="AJ202" s="10">
        <v>4.2300000000000004</v>
      </c>
      <c r="AK202" s="10">
        <v>83.63</v>
      </c>
      <c r="AL202" s="10">
        <v>19.899999999999999</v>
      </c>
      <c r="AM202" s="10">
        <v>77.52</v>
      </c>
      <c r="AN202" s="10">
        <v>11.37</v>
      </c>
      <c r="AO202" s="10">
        <v>56</v>
      </c>
      <c r="AP202" s="10">
        <v>197.59</v>
      </c>
    </row>
    <row r="203" spans="1:42" x14ac:dyDescent="0.2">
      <c r="A203" s="9">
        <v>44232</v>
      </c>
      <c r="B203" s="3">
        <v>3871.74</v>
      </c>
      <c r="C203" s="10">
        <v>284.07659999999998</v>
      </c>
      <c r="D203" s="10">
        <v>34.049999999999997</v>
      </c>
      <c r="E203" s="10">
        <v>49.95</v>
      </c>
      <c r="F203" s="10">
        <v>49.65</v>
      </c>
      <c r="G203" s="10">
        <v>21.05</v>
      </c>
      <c r="I203" s="10">
        <v>46.600999999999999</v>
      </c>
      <c r="J203" s="10">
        <v>10.52</v>
      </c>
      <c r="K203" s="10">
        <v>137.97999999999999</v>
      </c>
      <c r="L203" s="10">
        <v>293.5</v>
      </c>
      <c r="M203" s="10">
        <v>13.590999999999999</v>
      </c>
      <c r="O203" s="10">
        <v>2.68</v>
      </c>
      <c r="P203" s="10">
        <v>90.627499999999998</v>
      </c>
      <c r="Q203" s="10">
        <v>67.42</v>
      </c>
      <c r="S203" s="10">
        <v>23.1</v>
      </c>
      <c r="T203" s="10">
        <v>70.84</v>
      </c>
      <c r="U203" s="10">
        <v>306.05</v>
      </c>
      <c r="V203" s="10">
        <v>242.2</v>
      </c>
      <c r="W203" s="10">
        <v>136.76</v>
      </c>
      <c r="X203" s="10">
        <v>44.65</v>
      </c>
      <c r="Z203" s="10">
        <v>310.77</v>
      </c>
      <c r="AA203" s="10">
        <v>30.137599999999999</v>
      </c>
      <c r="AC203" s="10">
        <v>215.26</v>
      </c>
      <c r="AE203" s="10">
        <v>11.76</v>
      </c>
      <c r="AF203" s="10">
        <v>338.75</v>
      </c>
      <c r="AG203" s="10">
        <v>309.24</v>
      </c>
      <c r="AH203" s="10">
        <v>106.7</v>
      </c>
      <c r="AI203">
        <v>34.54</v>
      </c>
      <c r="AJ203" s="10">
        <v>4.37</v>
      </c>
      <c r="AK203" s="10">
        <v>84.28</v>
      </c>
      <c r="AL203" s="10">
        <v>19.89</v>
      </c>
      <c r="AM203" s="10">
        <v>78.48</v>
      </c>
      <c r="AN203" s="10">
        <v>11.51</v>
      </c>
      <c r="AO203" s="10">
        <v>49.23</v>
      </c>
      <c r="AP203" s="10">
        <v>200</v>
      </c>
    </row>
    <row r="204" spans="1:42" x14ac:dyDescent="0.2">
      <c r="A204" s="9">
        <v>44235</v>
      </c>
      <c r="B204" s="3">
        <v>3886.83</v>
      </c>
      <c r="C204" s="10">
        <v>287.8066</v>
      </c>
      <c r="D204" s="10">
        <v>36.049999999999997</v>
      </c>
      <c r="E204" s="10">
        <v>52.1</v>
      </c>
      <c r="F204" s="10">
        <v>49.92</v>
      </c>
      <c r="G204" s="10">
        <v>21.04</v>
      </c>
      <c r="I204" s="10">
        <v>47.27</v>
      </c>
      <c r="J204" s="10">
        <v>10.45</v>
      </c>
      <c r="K204" s="10">
        <v>140.13999999999999</v>
      </c>
      <c r="L204" s="10">
        <v>300.14999999999998</v>
      </c>
      <c r="M204" s="10">
        <v>14.438700000000001</v>
      </c>
      <c r="O204" s="10">
        <v>2.74</v>
      </c>
      <c r="P204" s="10">
        <v>92.044499999999999</v>
      </c>
      <c r="Q204" s="10">
        <v>67.930000000000007</v>
      </c>
      <c r="S204" s="10">
        <v>23</v>
      </c>
      <c r="T204" s="10">
        <v>70.55</v>
      </c>
      <c r="U204" s="10">
        <v>304.5</v>
      </c>
      <c r="V204" s="10">
        <v>242.47</v>
      </c>
      <c r="W204" s="10">
        <v>136.91</v>
      </c>
      <c r="X204" s="10">
        <v>45.27</v>
      </c>
      <c r="Z204" s="10">
        <v>323.79000000000002</v>
      </c>
      <c r="AA204" s="10">
        <v>30.08</v>
      </c>
      <c r="AC204" s="10">
        <v>214.37</v>
      </c>
      <c r="AE204" s="10">
        <v>11.78</v>
      </c>
      <c r="AF204" s="10">
        <v>337.03</v>
      </c>
      <c r="AG204" s="10">
        <v>317.04000000000002</v>
      </c>
      <c r="AH204" s="10">
        <v>107.08</v>
      </c>
      <c r="AI204">
        <v>34.9</v>
      </c>
      <c r="AJ204" s="10">
        <v>4.54</v>
      </c>
      <c r="AK204" s="10">
        <v>85.99</v>
      </c>
      <c r="AL204" s="10">
        <v>19.96</v>
      </c>
      <c r="AM204" s="10">
        <v>80.290000000000006</v>
      </c>
      <c r="AN204" s="10">
        <v>11.56</v>
      </c>
      <c r="AO204" s="10">
        <v>47.42</v>
      </c>
      <c r="AP204" s="10">
        <v>197.2</v>
      </c>
    </row>
    <row r="205" spans="1:42" x14ac:dyDescent="0.2">
      <c r="A205" s="9">
        <v>44236</v>
      </c>
      <c r="B205" s="3">
        <v>3915.59</v>
      </c>
      <c r="C205" s="10">
        <v>283.1533</v>
      </c>
      <c r="D205" s="10">
        <v>38.17</v>
      </c>
      <c r="E205" s="10">
        <v>50.63</v>
      </c>
      <c r="F205" s="10">
        <v>49.7</v>
      </c>
      <c r="G205" s="10">
        <v>21.33</v>
      </c>
      <c r="I205" s="10">
        <v>47.463000000000001</v>
      </c>
      <c r="J205" s="10">
        <v>10.39</v>
      </c>
      <c r="K205" s="10">
        <v>139.58000000000001</v>
      </c>
      <c r="L205" s="10">
        <v>300.45999999999998</v>
      </c>
      <c r="M205" s="10">
        <v>14.263199999999999</v>
      </c>
      <c r="O205" s="10">
        <v>2.59</v>
      </c>
      <c r="P205" s="10">
        <v>94.498900000000006</v>
      </c>
      <c r="Q205" s="10">
        <v>67.44</v>
      </c>
      <c r="S205" s="10">
        <v>23.12</v>
      </c>
      <c r="T205" s="10">
        <v>70.89</v>
      </c>
      <c r="U205" s="10">
        <v>314.29000000000002</v>
      </c>
      <c r="V205" s="10">
        <v>243.77</v>
      </c>
      <c r="W205" s="10">
        <v>136.01</v>
      </c>
      <c r="X205" s="10">
        <v>46.55</v>
      </c>
      <c r="Z205" s="10">
        <v>334</v>
      </c>
      <c r="AA205" s="10">
        <v>31.009799999999998</v>
      </c>
      <c r="AC205" s="10">
        <v>213.82</v>
      </c>
      <c r="AE205" s="10">
        <v>11.99</v>
      </c>
      <c r="AF205" s="10">
        <v>333.44</v>
      </c>
      <c r="AG205" s="10">
        <v>315.33</v>
      </c>
      <c r="AH205" s="10">
        <v>107.42</v>
      </c>
      <c r="AI205">
        <v>34.979999999999997</v>
      </c>
      <c r="AJ205" s="10">
        <v>4.5999999999999996</v>
      </c>
      <c r="AK205" s="10">
        <v>85.63</v>
      </c>
      <c r="AL205" s="10">
        <v>19.28</v>
      </c>
      <c r="AM205" s="10">
        <v>81.400000000000006</v>
      </c>
      <c r="AN205" s="10">
        <v>11.93</v>
      </c>
      <c r="AO205" s="10">
        <v>47.24</v>
      </c>
      <c r="AP205" s="10">
        <v>193.25</v>
      </c>
    </row>
    <row r="206" spans="1:42" x14ac:dyDescent="0.2">
      <c r="A206" s="9">
        <v>44237</v>
      </c>
      <c r="B206" s="3">
        <v>3911.23</v>
      </c>
      <c r="C206" s="10">
        <v>268.27330000000001</v>
      </c>
      <c r="D206" s="10">
        <v>35.700000000000003</v>
      </c>
      <c r="E206" s="10">
        <v>51.12</v>
      </c>
      <c r="F206" s="10">
        <v>49.6</v>
      </c>
      <c r="G206" s="10">
        <v>21.45</v>
      </c>
      <c r="I206" s="10">
        <v>47.005000000000003</v>
      </c>
      <c r="J206" s="10">
        <v>10.43</v>
      </c>
      <c r="K206" s="10">
        <v>139.66</v>
      </c>
      <c r="L206" s="10">
        <v>304.27999999999997</v>
      </c>
      <c r="M206" s="10">
        <v>14.7643</v>
      </c>
      <c r="O206" s="10">
        <v>2.65</v>
      </c>
      <c r="P206" s="10">
        <v>93.377099999999999</v>
      </c>
      <c r="Q206" s="10">
        <v>68.099999999999994</v>
      </c>
      <c r="S206" s="10">
        <v>22.99</v>
      </c>
      <c r="T206" s="10">
        <v>70.86</v>
      </c>
      <c r="U206" s="10">
        <v>305.91000000000003</v>
      </c>
      <c r="V206" s="10">
        <v>242.82</v>
      </c>
      <c r="W206" s="10">
        <v>135.38999999999999</v>
      </c>
      <c r="X206" s="10">
        <v>48.56</v>
      </c>
      <c r="Z206" s="10">
        <v>335.71</v>
      </c>
      <c r="AA206" s="10">
        <v>30.8932</v>
      </c>
      <c r="AC206" s="10">
        <v>212.53</v>
      </c>
      <c r="AE206" s="10">
        <v>11.88</v>
      </c>
      <c r="AF206" s="10">
        <v>334.21</v>
      </c>
      <c r="AG206" s="10">
        <v>313.64</v>
      </c>
      <c r="AH206" s="10">
        <v>107.52</v>
      </c>
      <c r="AI206">
        <v>35.14</v>
      </c>
      <c r="AJ206" s="10">
        <v>4.57</v>
      </c>
      <c r="AK206" s="10">
        <v>85.94</v>
      </c>
      <c r="AL206" s="10">
        <v>18.68</v>
      </c>
      <c r="AM206" s="10">
        <v>83.06</v>
      </c>
      <c r="AN206" s="10">
        <v>11.76</v>
      </c>
      <c r="AO206" s="10">
        <v>46.68</v>
      </c>
      <c r="AP206" s="10">
        <v>197.85</v>
      </c>
    </row>
    <row r="207" spans="1:42" x14ac:dyDescent="0.2">
      <c r="A207" s="9">
        <v>44238</v>
      </c>
      <c r="B207" s="3">
        <v>3909.88</v>
      </c>
      <c r="C207" s="10">
        <v>270.55329999999998</v>
      </c>
      <c r="D207" s="10">
        <v>33.11</v>
      </c>
      <c r="E207" s="10">
        <v>49.84</v>
      </c>
      <c r="F207" s="10">
        <v>50.3</v>
      </c>
      <c r="G207" s="10">
        <v>21.52</v>
      </c>
      <c r="I207" s="10">
        <v>47.838999999999999</v>
      </c>
      <c r="J207" s="10">
        <v>10.52</v>
      </c>
      <c r="K207" s="10">
        <v>139.27000000000001</v>
      </c>
      <c r="L207" s="10">
        <v>302.32</v>
      </c>
      <c r="M207" s="10">
        <v>15.2508</v>
      </c>
      <c r="O207" s="10">
        <v>2.8</v>
      </c>
      <c r="P207" s="10">
        <v>96.995400000000004</v>
      </c>
      <c r="Q207" s="10">
        <v>70.349999999999994</v>
      </c>
      <c r="S207" s="10">
        <v>23.07</v>
      </c>
      <c r="T207" s="10">
        <v>70.66</v>
      </c>
      <c r="U207" s="10">
        <v>298.73</v>
      </c>
      <c r="V207" s="10">
        <v>244.49</v>
      </c>
      <c r="W207" s="10">
        <v>135.13</v>
      </c>
      <c r="X207" s="10">
        <v>48.21</v>
      </c>
      <c r="Z207" s="10">
        <v>331.9</v>
      </c>
      <c r="AA207" s="10">
        <v>30.862200000000001</v>
      </c>
      <c r="AC207" s="10">
        <v>210.495</v>
      </c>
      <c r="AE207" s="10">
        <v>11.77</v>
      </c>
      <c r="AF207" s="10">
        <v>342.87</v>
      </c>
      <c r="AG207" s="10">
        <v>314.45999999999998</v>
      </c>
      <c r="AH207" s="10">
        <v>107.76</v>
      </c>
      <c r="AI207">
        <v>34.82</v>
      </c>
      <c r="AJ207" s="10">
        <v>4.3250000000000002</v>
      </c>
      <c r="AK207" s="10">
        <v>85.36</v>
      </c>
      <c r="AL207" s="10">
        <v>19.93</v>
      </c>
      <c r="AM207" s="10">
        <v>82.28</v>
      </c>
      <c r="AN207" s="10">
        <v>11.45</v>
      </c>
      <c r="AO207" s="10">
        <v>47.06</v>
      </c>
      <c r="AP207" s="10">
        <v>193.61</v>
      </c>
    </row>
    <row r="208" spans="1:42" x14ac:dyDescent="0.2">
      <c r="A208" s="9">
        <v>44239</v>
      </c>
      <c r="B208" s="3">
        <v>3916.38</v>
      </c>
      <c r="C208" s="10">
        <v>272.04000000000002</v>
      </c>
      <c r="D208" s="10">
        <v>31.91</v>
      </c>
      <c r="E208" s="10">
        <v>50.52</v>
      </c>
      <c r="F208" s="10">
        <v>50.69</v>
      </c>
      <c r="G208" s="10">
        <v>21.33</v>
      </c>
      <c r="I208" s="10">
        <v>48.631999999999998</v>
      </c>
      <c r="J208" s="10">
        <v>10.46</v>
      </c>
      <c r="K208" s="10">
        <v>141.25</v>
      </c>
      <c r="L208" s="10">
        <v>306.32</v>
      </c>
      <c r="M208" s="10">
        <v>14.9613</v>
      </c>
      <c r="O208" s="10">
        <v>2.8</v>
      </c>
      <c r="P208" s="10">
        <v>96.911100000000005</v>
      </c>
      <c r="Q208" s="10">
        <v>71.33</v>
      </c>
      <c r="S208" s="10">
        <v>23.9</v>
      </c>
      <c r="T208" s="10">
        <v>70.209999999999994</v>
      </c>
      <c r="U208" s="10">
        <v>299.47000000000003</v>
      </c>
      <c r="V208" s="10">
        <v>244.99</v>
      </c>
      <c r="W208" s="10">
        <v>135.37</v>
      </c>
      <c r="X208" s="10">
        <v>48.21</v>
      </c>
      <c r="Z208" s="10">
        <v>339.7</v>
      </c>
      <c r="AA208" s="10">
        <v>30.553999999999998</v>
      </c>
      <c r="AC208" s="10">
        <v>213.98</v>
      </c>
      <c r="AE208" s="10">
        <v>11.8</v>
      </c>
      <c r="AF208" s="10">
        <v>341</v>
      </c>
      <c r="AG208" s="10">
        <v>313</v>
      </c>
      <c r="AH208" s="10">
        <v>107.67</v>
      </c>
      <c r="AI208">
        <v>34.72</v>
      </c>
      <c r="AJ208" s="10">
        <v>4.2</v>
      </c>
      <c r="AK208" s="10">
        <v>86.12</v>
      </c>
      <c r="AL208" s="10">
        <v>19.329999999999998</v>
      </c>
      <c r="AM208" s="10">
        <v>83.66</v>
      </c>
      <c r="AN208" s="10">
        <v>11.45</v>
      </c>
      <c r="AO208" s="10">
        <v>46.41</v>
      </c>
      <c r="AP208" s="10">
        <v>186.34</v>
      </c>
    </row>
    <row r="209" spans="1:42" x14ac:dyDescent="0.2">
      <c r="A209" s="9">
        <v>44243</v>
      </c>
      <c r="B209" s="3">
        <v>3934.83</v>
      </c>
      <c r="C209" s="10">
        <v>265.40660000000003</v>
      </c>
      <c r="D209" s="10">
        <v>27.84</v>
      </c>
      <c r="E209" s="10">
        <v>52.04</v>
      </c>
      <c r="F209" s="10">
        <v>50.27</v>
      </c>
      <c r="G209" s="10">
        <v>21.91</v>
      </c>
      <c r="I209" s="10">
        <v>48.912999999999997</v>
      </c>
      <c r="J209" s="10">
        <v>10.48</v>
      </c>
      <c r="K209" s="10">
        <v>144.65</v>
      </c>
      <c r="L209" s="10">
        <v>311.95999999999998</v>
      </c>
      <c r="M209" s="10">
        <v>15.330299999999999</v>
      </c>
      <c r="O209" s="10">
        <v>3.03</v>
      </c>
      <c r="P209" s="10">
        <v>95.502600000000001</v>
      </c>
      <c r="Q209" s="10">
        <v>70.56</v>
      </c>
      <c r="S209" s="10">
        <v>24.3</v>
      </c>
      <c r="T209" s="10">
        <v>70.34</v>
      </c>
      <c r="U209" s="10">
        <v>294.55</v>
      </c>
      <c r="V209" s="10">
        <v>243.7</v>
      </c>
      <c r="W209" s="10">
        <v>133.19</v>
      </c>
      <c r="X209" s="10">
        <v>47.95</v>
      </c>
      <c r="Z209" s="10">
        <v>353.73</v>
      </c>
      <c r="AA209" s="10">
        <v>29.68</v>
      </c>
      <c r="AC209" s="10">
        <v>210.27</v>
      </c>
      <c r="AE209" s="10">
        <v>11.7</v>
      </c>
      <c r="AF209" s="10">
        <v>341.21</v>
      </c>
      <c r="AG209" s="10">
        <v>317.08999999999997</v>
      </c>
      <c r="AH209" s="10">
        <v>106.58</v>
      </c>
      <c r="AI209">
        <v>34.200000000000003</v>
      </c>
      <c r="AJ209" s="10">
        <v>4.12</v>
      </c>
      <c r="AK209" s="10">
        <v>86</v>
      </c>
      <c r="AL209" s="10">
        <v>19.82</v>
      </c>
      <c r="AM209" s="10">
        <v>87.63</v>
      </c>
      <c r="AN209" s="10">
        <v>11.54</v>
      </c>
      <c r="AO209" s="10">
        <v>46.5</v>
      </c>
      <c r="AP209" s="10">
        <v>185.57</v>
      </c>
    </row>
    <row r="210" spans="1:42" x14ac:dyDescent="0.2">
      <c r="A210" s="9">
        <v>44244</v>
      </c>
      <c r="B210" s="3">
        <v>3932.59</v>
      </c>
      <c r="C210" s="10">
        <v>266.05</v>
      </c>
      <c r="D210" s="10">
        <v>27.08</v>
      </c>
      <c r="E210" s="10">
        <v>52.85</v>
      </c>
      <c r="F210" s="10">
        <v>50.13</v>
      </c>
      <c r="G210" s="10">
        <v>22.01</v>
      </c>
      <c r="I210" s="10">
        <v>48.247999999999998</v>
      </c>
      <c r="J210" s="10">
        <v>10.76</v>
      </c>
      <c r="K210" s="10">
        <v>145.1</v>
      </c>
      <c r="L210" s="10">
        <v>312.74</v>
      </c>
      <c r="M210" s="10">
        <v>14.906000000000001</v>
      </c>
      <c r="O210" s="10">
        <v>3.07</v>
      </c>
      <c r="P210" s="10">
        <v>95.148300000000006</v>
      </c>
      <c r="Q210" s="10">
        <v>69.72</v>
      </c>
      <c r="S210" s="10">
        <v>23.88</v>
      </c>
      <c r="T210" s="10">
        <v>69.88</v>
      </c>
      <c r="U210" s="10">
        <v>288.77999999999997</v>
      </c>
      <c r="V210" s="10">
        <v>244.2</v>
      </c>
      <c r="W210" s="10">
        <v>130.84</v>
      </c>
      <c r="X210" s="10">
        <v>47.55</v>
      </c>
      <c r="Z210" s="10">
        <v>355.19</v>
      </c>
      <c r="AA210" s="10">
        <v>29.19</v>
      </c>
      <c r="AC210" s="10">
        <v>214.85</v>
      </c>
      <c r="AE210" s="10">
        <v>11.81</v>
      </c>
      <c r="AF210" s="10">
        <v>337.33</v>
      </c>
      <c r="AG210" s="10">
        <v>312.08</v>
      </c>
      <c r="AH210" s="10">
        <v>105.83</v>
      </c>
      <c r="AI210">
        <v>33.840000000000003</v>
      </c>
      <c r="AJ210" s="10">
        <v>4.28</v>
      </c>
      <c r="AK210" s="10">
        <v>86.61</v>
      </c>
      <c r="AL210" s="10">
        <v>19.86</v>
      </c>
      <c r="AM210" s="10">
        <v>87.54</v>
      </c>
      <c r="AN210" s="10">
        <v>11.48</v>
      </c>
      <c r="AO210" s="10">
        <v>47.49</v>
      </c>
      <c r="AP210" s="10">
        <v>189.08</v>
      </c>
    </row>
    <row r="211" spans="1:42" x14ac:dyDescent="0.2">
      <c r="A211" s="9">
        <v>44245</v>
      </c>
      <c r="B211" s="3">
        <v>3931.33</v>
      </c>
      <c r="C211" s="10">
        <v>262.45999999999998</v>
      </c>
      <c r="D211" s="10">
        <v>25.17</v>
      </c>
      <c r="E211" s="10">
        <v>52.02</v>
      </c>
      <c r="F211" s="10">
        <v>50.77</v>
      </c>
      <c r="G211" s="10">
        <v>23.15</v>
      </c>
      <c r="I211" s="10">
        <v>48.326000000000001</v>
      </c>
      <c r="J211" s="10">
        <v>10.98</v>
      </c>
      <c r="K211" s="10">
        <v>145.59</v>
      </c>
      <c r="L211" s="10">
        <v>309.89999999999998</v>
      </c>
      <c r="M211" s="10">
        <v>14.829000000000001</v>
      </c>
      <c r="O211" s="10">
        <v>3.01</v>
      </c>
      <c r="P211" s="10">
        <v>94.895300000000006</v>
      </c>
      <c r="Q211" s="10">
        <v>69.81</v>
      </c>
      <c r="S211" s="10">
        <v>23.23</v>
      </c>
      <c r="T211" s="10">
        <v>69.680000000000007</v>
      </c>
      <c r="U211" s="10">
        <v>289.77999999999997</v>
      </c>
      <c r="V211" s="10">
        <v>243.79</v>
      </c>
      <c r="W211" s="10">
        <v>129.71</v>
      </c>
      <c r="X211" s="10">
        <v>47.09</v>
      </c>
      <c r="Z211" s="10">
        <v>354.88</v>
      </c>
      <c r="AA211" s="10">
        <v>29.126200000000001</v>
      </c>
      <c r="AC211" s="10">
        <v>209.83</v>
      </c>
      <c r="AE211" s="10">
        <v>12.24</v>
      </c>
      <c r="AF211" s="10">
        <v>338.46</v>
      </c>
      <c r="AG211" s="10">
        <v>300.25</v>
      </c>
      <c r="AH211" s="10">
        <v>105.78</v>
      </c>
      <c r="AI211">
        <v>33.82</v>
      </c>
      <c r="AJ211" s="10">
        <v>4.3099999999999996</v>
      </c>
      <c r="AK211" s="10">
        <v>86.33</v>
      </c>
      <c r="AL211" s="10">
        <v>19.010000000000002</v>
      </c>
      <c r="AM211" s="10">
        <v>88.09</v>
      </c>
      <c r="AN211" s="10">
        <v>11.43</v>
      </c>
      <c r="AO211" s="10">
        <v>47.27</v>
      </c>
      <c r="AP211" s="10">
        <v>186.1</v>
      </c>
    </row>
    <row r="212" spans="1:42" x14ac:dyDescent="0.2">
      <c r="A212" s="9">
        <v>44246</v>
      </c>
      <c r="B212" s="3">
        <v>3913.97</v>
      </c>
      <c r="C212" s="10">
        <v>260.43329999999997</v>
      </c>
      <c r="D212" s="10">
        <v>29</v>
      </c>
      <c r="E212" s="10">
        <v>52.37</v>
      </c>
      <c r="F212" s="10">
        <v>50.11</v>
      </c>
      <c r="G212" s="10">
        <v>22.91</v>
      </c>
      <c r="I212" s="10">
        <v>48.996000000000002</v>
      </c>
      <c r="J212" s="10">
        <v>10.8</v>
      </c>
      <c r="K212" s="10">
        <v>148.02000000000001</v>
      </c>
      <c r="L212" s="10">
        <v>315.62</v>
      </c>
      <c r="M212" s="10">
        <v>14.926500000000001</v>
      </c>
      <c r="O212" s="10">
        <v>3.05</v>
      </c>
      <c r="P212" s="10">
        <v>94.810900000000004</v>
      </c>
      <c r="Q212" s="10">
        <v>72.739999999999995</v>
      </c>
      <c r="S212" s="10">
        <v>22.69</v>
      </c>
      <c r="T212" s="10">
        <v>69.97</v>
      </c>
      <c r="U212" s="10">
        <v>290</v>
      </c>
      <c r="V212" s="10">
        <v>240.97</v>
      </c>
      <c r="W212" s="10">
        <v>129.87</v>
      </c>
      <c r="X212" s="10">
        <v>46.77</v>
      </c>
      <c r="Z212" s="10">
        <v>364.59</v>
      </c>
      <c r="AA212" s="10">
        <v>29.4618</v>
      </c>
      <c r="AC212" s="10">
        <v>207.02</v>
      </c>
      <c r="AE212" s="10">
        <v>12.71</v>
      </c>
      <c r="AF212" s="10">
        <v>333.17</v>
      </c>
      <c r="AG212" s="10">
        <v>330</v>
      </c>
      <c r="AH212" s="10">
        <v>105.3</v>
      </c>
      <c r="AI212">
        <v>33.96</v>
      </c>
      <c r="AJ212" s="10">
        <v>4.34</v>
      </c>
      <c r="AK212" s="10">
        <v>85.45</v>
      </c>
      <c r="AL212" s="10">
        <v>18.920000000000002</v>
      </c>
      <c r="AM212" s="10">
        <v>89.99</v>
      </c>
      <c r="AN212" s="10">
        <v>11.58</v>
      </c>
      <c r="AO212" s="10">
        <v>46.81</v>
      </c>
      <c r="AP212" s="10">
        <v>182.81</v>
      </c>
    </row>
    <row r="213" spans="1:42" x14ac:dyDescent="0.2">
      <c r="A213" s="9">
        <v>44249</v>
      </c>
      <c r="B213" s="3">
        <v>3906.71</v>
      </c>
      <c r="C213" s="10">
        <v>238.16659999999999</v>
      </c>
      <c r="D213" s="10">
        <v>28</v>
      </c>
      <c r="E213" s="10">
        <v>54.3</v>
      </c>
      <c r="F213" s="10">
        <v>50.63</v>
      </c>
      <c r="G213" s="10">
        <v>23.05</v>
      </c>
      <c r="I213" s="10">
        <v>47.636000000000003</v>
      </c>
      <c r="J213" s="10">
        <v>10.7</v>
      </c>
      <c r="K213" s="10">
        <v>149.41</v>
      </c>
      <c r="L213" s="10">
        <v>316.87</v>
      </c>
      <c r="M213" s="10">
        <v>14.3558</v>
      </c>
      <c r="O213" s="10">
        <v>2.7</v>
      </c>
      <c r="P213" s="10">
        <v>97.628</v>
      </c>
      <c r="Q213" s="10">
        <v>75.25</v>
      </c>
      <c r="S213" s="10">
        <v>21.29</v>
      </c>
      <c r="T213" s="10">
        <v>69.52</v>
      </c>
      <c r="U213" s="10">
        <v>269.64999999999998</v>
      </c>
      <c r="V213" s="10">
        <v>234.51</v>
      </c>
      <c r="W213" s="10">
        <v>126</v>
      </c>
      <c r="X213" s="10">
        <v>45.35</v>
      </c>
      <c r="Z213" s="10">
        <v>349.91</v>
      </c>
      <c r="AA213" s="10">
        <v>28.610800000000001</v>
      </c>
      <c r="AC213" s="10">
        <v>214.96</v>
      </c>
      <c r="AE213" s="10">
        <v>12.75</v>
      </c>
      <c r="AF213" s="10">
        <v>340.66</v>
      </c>
      <c r="AG213" s="10">
        <v>337.51</v>
      </c>
      <c r="AH213" s="10">
        <v>104.72</v>
      </c>
      <c r="AI213">
        <v>34.46</v>
      </c>
      <c r="AJ213" s="10">
        <v>4.28</v>
      </c>
      <c r="AK213" s="10">
        <v>86.5</v>
      </c>
      <c r="AL213" s="10">
        <v>18.86</v>
      </c>
      <c r="AM213" s="10">
        <v>90.37</v>
      </c>
      <c r="AN213" s="10">
        <v>11.7</v>
      </c>
      <c r="AO213" s="10">
        <v>47.73</v>
      </c>
      <c r="AP213" s="10">
        <v>184.06</v>
      </c>
    </row>
    <row r="214" spans="1:42" x14ac:dyDescent="0.2">
      <c r="A214" s="9">
        <v>44250</v>
      </c>
      <c r="B214" s="3">
        <v>3876.5</v>
      </c>
      <c r="C214" s="10">
        <v>232.94659999999999</v>
      </c>
      <c r="D214" s="10">
        <v>26.75</v>
      </c>
      <c r="E214" s="10">
        <v>55.05</v>
      </c>
      <c r="F214" s="10">
        <v>50.54</v>
      </c>
      <c r="G214" s="10">
        <v>23.38</v>
      </c>
      <c r="I214" s="10">
        <v>47.19</v>
      </c>
      <c r="J214" s="10">
        <v>10.45</v>
      </c>
      <c r="K214" s="10">
        <v>150.61000000000001</v>
      </c>
      <c r="L214" s="10">
        <v>319.20999999999998</v>
      </c>
      <c r="M214" s="10">
        <v>14.141999999999999</v>
      </c>
      <c r="O214" s="10">
        <v>2.7</v>
      </c>
      <c r="P214" s="10">
        <v>98.032899999999998</v>
      </c>
      <c r="Q214" s="10">
        <v>77.88</v>
      </c>
      <c r="S214" s="10">
        <v>20.12</v>
      </c>
      <c r="T214" s="10">
        <v>69.3</v>
      </c>
      <c r="U214" s="10">
        <v>269.08</v>
      </c>
      <c r="V214" s="10">
        <v>233.27</v>
      </c>
      <c r="W214" s="10">
        <v>125.86</v>
      </c>
      <c r="X214" s="10">
        <v>45.12</v>
      </c>
      <c r="Z214" s="10">
        <v>336.31</v>
      </c>
      <c r="AA214" s="10">
        <v>28.3248</v>
      </c>
      <c r="AC214" s="10">
        <v>216.44</v>
      </c>
      <c r="AE214" s="10">
        <v>12.14</v>
      </c>
      <c r="AF214" s="10">
        <v>350.42</v>
      </c>
      <c r="AG214" s="10">
        <v>337.41</v>
      </c>
      <c r="AH214" s="10">
        <v>104.55</v>
      </c>
      <c r="AI214">
        <v>34.4</v>
      </c>
      <c r="AJ214" s="10">
        <v>4.0149999999999997</v>
      </c>
      <c r="AK214" s="10">
        <v>86.44</v>
      </c>
      <c r="AL214" s="10">
        <v>18.97</v>
      </c>
      <c r="AM214" s="10">
        <v>90.51</v>
      </c>
      <c r="AN214" s="10">
        <v>11.62</v>
      </c>
      <c r="AO214" s="10">
        <v>48.24</v>
      </c>
      <c r="AP214" s="10">
        <v>183.66</v>
      </c>
    </row>
    <row r="215" spans="1:42" x14ac:dyDescent="0.2">
      <c r="A215" s="9">
        <v>44251</v>
      </c>
      <c r="B215" s="3">
        <v>3881.37</v>
      </c>
      <c r="C215" s="10">
        <v>247.34</v>
      </c>
      <c r="D215" s="10">
        <v>26.39</v>
      </c>
      <c r="E215" s="10">
        <v>56.7</v>
      </c>
      <c r="F215" s="10">
        <v>50.71</v>
      </c>
      <c r="G215" s="10">
        <v>23.83</v>
      </c>
      <c r="I215" s="10">
        <v>48.088000000000001</v>
      </c>
      <c r="J215" s="10">
        <v>10.44</v>
      </c>
      <c r="K215" s="10">
        <v>153.26</v>
      </c>
      <c r="L215" s="10">
        <v>330.64</v>
      </c>
      <c r="M215" s="10">
        <v>14.499000000000001</v>
      </c>
      <c r="O215" s="10">
        <v>2.78</v>
      </c>
      <c r="P215" s="10">
        <v>101.0018</v>
      </c>
      <c r="Q215" s="10">
        <v>77.180000000000007</v>
      </c>
      <c r="S215" s="10">
        <v>19.41</v>
      </c>
      <c r="T215" s="10">
        <v>69.86</v>
      </c>
      <c r="U215" s="10">
        <v>273.52</v>
      </c>
      <c r="V215" s="10">
        <v>234.55</v>
      </c>
      <c r="W215" s="10">
        <v>125.35</v>
      </c>
      <c r="X215" s="10">
        <v>45.44</v>
      </c>
      <c r="Z215" s="10">
        <v>334.69</v>
      </c>
      <c r="AA215" s="10">
        <v>28.981200000000001</v>
      </c>
      <c r="AC215" s="10">
        <v>217.04</v>
      </c>
      <c r="AE215" s="10">
        <v>14.44</v>
      </c>
      <c r="AF215" s="10">
        <v>367.32</v>
      </c>
      <c r="AG215" s="10">
        <v>345.66</v>
      </c>
      <c r="AH215" s="10">
        <v>103.24</v>
      </c>
      <c r="AI215">
        <v>34.36</v>
      </c>
      <c r="AJ215" s="10">
        <v>4.03</v>
      </c>
      <c r="AK215" s="10">
        <v>87.56</v>
      </c>
      <c r="AL215" s="10">
        <v>19.420000000000002</v>
      </c>
      <c r="AM215" s="10">
        <v>91.71</v>
      </c>
      <c r="AN215" s="10">
        <v>12.27</v>
      </c>
      <c r="AO215" s="10">
        <v>49.81</v>
      </c>
      <c r="AP215" s="10">
        <v>183.83</v>
      </c>
    </row>
    <row r="216" spans="1:42" x14ac:dyDescent="0.2">
      <c r="A216" s="9">
        <v>44252</v>
      </c>
      <c r="B216" s="3">
        <v>3925.43</v>
      </c>
      <c r="C216" s="10">
        <v>227.4066</v>
      </c>
      <c r="D216" s="10">
        <v>23.96</v>
      </c>
      <c r="E216" s="10">
        <v>55.76</v>
      </c>
      <c r="F216" s="10">
        <v>50.17</v>
      </c>
      <c r="G216" s="10">
        <v>22.76</v>
      </c>
      <c r="I216" s="10">
        <v>45.716000000000001</v>
      </c>
      <c r="J216" s="10">
        <v>10.32</v>
      </c>
      <c r="K216" s="10">
        <v>151.18</v>
      </c>
      <c r="L216" s="10">
        <v>327.76</v>
      </c>
      <c r="M216" s="10">
        <v>13.307499999999999</v>
      </c>
      <c r="O216" s="10">
        <v>2.71</v>
      </c>
      <c r="P216" s="10">
        <v>99.2727</v>
      </c>
      <c r="Q216" s="10">
        <v>74.569999999999993</v>
      </c>
      <c r="S216" s="10">
        <v>18.72</v>
      </c>
      <c r="T216" s="10">
        <v>68.41</v>
      </c>
      <c r="U216" s="10">
        <v>260.33999999999997</v>
      </c>
      <c r="V216" s="10">
        <v>228.99</v>
      </c>
      <c r="W216" s="10">
        <v>120.99</v>
      </c>
      <c r="X216" s="10">
        <v>44.96</v>
      </c>
      <c r="Z216" s="10">
        <v>303.06</v>
      </c>
      <c r="AA216" s="10">
        <v>28.2148</v>
      </c>
      <c r="AC216" s="10">
        <v>212.98</v>
      </c>
      <c r="AE216" s="10">
        <v>13.12</v>
      </c>
      <c r="AF216" s="10">
        <v>354.57</v>
      </c>
      <c r="AG216" s="10">
        <v>348.03</v>
      </c>
      <c r="AH216" s="10">
        <v>101.39</v>
      </c>
      <c r="AI216">
        <v>33.72</v>
      </c>
      <c r="AJ216" s="10">
        <v>3.9</v>
      </c>
      <c r="AK216" s="10">
        <v>86.52</v>
      </c>
      <c r="AL216" s="10">
        <v>18.829999999999998</v>
      </c>
      <c r="AM216" s="10">
        <v>90.13</v>
      </c>
      <c r="AN216" s="10">
        <v>11.76</v>
      </c>
      <c r="AO216" s="10">
        <v>48.9</v>
      </c>
      <c r="AP216" s="10">
        <v>186.89</v>
      </c>
    </row>
    <row r="217" spans="1:42" x14ac:dyDescent="0.2">
      <c r="A217" s="9">
        <v>44253</v>
      </c>
      <c r="B217" s="3">
        <v>3829.34</v>
      </c>
      <c r="C217" s="10">
        <v>225.16659999999999</v>
      </c>
      <c r="D217" s="10">
        <v>23.9</v>
      </c>
      <c r="E217" s="10">
        <v>54.37</v>
      </c>
      <c r="F217" s="10">
        <v>48.99</v>
      </c>
      <c r="G217" s="10">
        <v>17.25</v>
      </c>
      <c r="I217" s="10">
        <v>46.987000000000002</v>
      </c>
      <c r="J217" s="10">
        <v>10.25</v>
      </c>
      <c r="K217" s="10">
        <v>147.16999999999999</v>
      </c>
      <c r="L217" s="10">
        <v>319.48</v>
      </c>
      <c r="M217" s="10">
        <v>13.714499999999999</v>
      </c>
      <c r="O217" s="10">
        <v>2.7</v>
      </c>
      <c r="P217" s="10">
        <v>97.062899999999999</v>
      </c>
      <c r="Q217" s="10">
        <v>75.77</v>
      </c>
      <c r="S217" s="10">
        <v>18.43</v>
      </c>
      <c r="T217" s="10">
        <v>69.23</v>
      </c>
      <c r="U217" s="10">
        <v>259.54000000000002</v>
      </c>
      <c r="V217" s="10">
        <v>232.38</v>
      </c>
      <c r="W217" s="10">
        <v>121.26</v>
      </c>
      <c r="X217" s="10">
        <v>45.56</v>
      </c>
      <c r="Z217" s="10">
        <v>307.38</v>
      </c>
      <c r="AA217" s="10">
        <v>28.84</v>
      </c>
      <c r="AC217" s="10">
        <v>212.55</v>
      </c>
      <c r="AE217" s="10">
        <v>14.47</v>
      </c>
      <c r="AF217" s="10">
        <v>353.85</v>
      </c>
      <c r="AG217" s="10">
        <v>349.12</v>
      </c>
      <c r="AH217" s="10">
        <v>99.07</v>
      </c>
      <c r="AI217">
        <v>32.880000000000003</v>
      </c>
      <c r="AJ217" s="10">
        <v>3.89</v>
      </c>
      <c r="AK217" s="10">
        <v>84.02</v>
      </c>
      <c r="AL217" s="10">
        <v>19.190000000000001</v>
      </c>
      <c r="AM217" s="10">
        <v>87.4</v>
      </c>
      <c r="AN217" s="10">
        <v>11.7</v>
      </c>
      <c r="AO217" s="10">
        <v>49.4</v>
      </c>
      <c r="AP217" s="10">
        <v>187.23</v>
      </c>
    </row>
    <row r="218" spans="1:42" x14ac:dyDescent="0.2">
      <c r="A218" s="9">
        <v>44256</v>
      </c>
      <c r="B218" s="3">
        <v>3811.15</v>
      </c>
      <c r="C218" s="10">
        <v>239.47659999999999</v>
      </c>
      <c r="D218" s="10">
        <v>24.81</v>
      </c>
      <c r="E218" s="10">
        <v>56.4</v>
      </c>
      <c r="F218" s="10">
        <v>49.9</v>
      </c>
      <c r="G218" s="10">
        <v>17.41</v>
      </c>
      <c r="I218" s="10">
        <v>48.957999999999998</v>
      </c>
      <c r="J218" s="10">
        <v>13.95</v>
      </c>
      <c r="K218" s="10">
        <v>150.5</v>
      </c>
      <c r="L218" s="10">
        <v>329.92</v>
      </c>
      <c r="M218" s="10">
        <v>13.841699999999999</v>
      </c>
      <c r="O218" s="10">
        <v>2.68</v>
      </c>
      <c r="P218" s="10">
        <v>97.147300000000001</v>
      </c>
      <c r="Q218" s="10">
        <v>77.55</v>
      </c>
      <c r="S218" s="10">
        <v>19.34</v>
      </c>
      <c r="T218" s="10">
        <v>70.73</v>
      </c>
      <c r="U218" s="10">
        <v>272.17</v>
      </c>
      <c r="V218" s="10">
        <v>236.94</v>
      </c>
      <c r="W218" s="10">
        <v>127.79</v>
      </c>
      <c r="X218" s="10">
        <v>46.3</v>
      </c>
      <c r="Z218" s="10">
        <v>321.27999999999997</v>
      </c>
      <c r="AA218" s="10">
        <v>29.699000000000002</v>
      </c>
      <c r="AC218" s="10">
        <v>210.38</v>
      </c>
      <c r="AE218" s="10">
        <v>14.6</v>
      </c>
      <c r="AF218" s="10">
        <v>362.9</v>
      </c>
      <c r="AG218" s="10">
        <v>359.51</v>
      </c>
      <c r="AH218" s="10">
        <v>99.43</v>
      </c>
      <c r="AI218">
        <v>32.840000000000003</v>
      </c>
      <c r="AJ218" s="10">
        <v>4</v>
      </c>
      <c r="AK218" s="10">
        <v>84.95</v>
      </c>
      <c r="AL218" s="10">
        <v>19.77</v>
      </c>
      <c r="AM218" s="10">
        <v>89.8</v>
      </c>
      <c r="AN218" s="10">
        <v>11.98</v>
      </c>
      <c r="AO218" s="10">
        <v>52.49</v>
      </c>
      <c r="AP218" s="10">
        <v>187.06</v>
      </c>
    </row>
    <row r="219" spans="1:42" x14ac:dyDescent="0.2">
      <c r="A219" s="9">
        <v>44257</v>
      </c>
      <c r="B219" s="3">
        <v>3901.82</v>
      </c>
      <c r="C219" s="10">
        <v>228.8133</v>
      </c>
      <c r="D219" s="10">
        <v>24.48</v>
      </c>
      <c r="E219" s="10">
        <v>56.07</v>
      </c>
      <c r="F219" s="10">
        <v>50.1</v>
      </c>
      <c r="G219" s="10">
        <v>16.7</v>
      </c>
      <c r="I219" s="10">
        <v>48.051000000000002</v>
      </c>
      <c r="J219" s="10">
        <v>13.14</v>
      </c>
      <c r="K219" s="10">
        <v>150.01</v>
      </c>
      <c r="L219" s="10">
        <v>330.94</v>
      </c>
      <c r="M219" s="10">
        <v>13.4063</v>
      </c>
      <c r="O219" s="10">
        <v>2.63</v>
      </c>
      <c r="P219" s="10">
        <v>96.615899999999996</v>
      </c>
      <c r="Q219" s="10">
        <v>77.989999999999995</v>
      </c>
      <c r="S219" s="10">
        <v>18.77</v>
      </c>
      <c r="T219" s="10">
        <v>69.959999999999994</v>
      </c>
      <c r="U219" s="10">
        <v>270.60000000000002</v>
      </c>
      <c r="V219" s="10">
        <v>233.87</v>
      </c>
      <c r="W219" s="10">
        <v>125.12</v>
      </c>
      <c r="X219" s="10">
        <v>46.45</v>
      </c>
      <c r="Z219" s="10">
        <v>322.74</v>
      </c>
      <c r="AA219" s="10">
        <v>29.511399999999998</v>
      </c>
      <c r="AC219" s="10">
        <v>212.06</v>
      </c>
      <c r="AE219" s="10">
        <v>12.86</v>
      </c>
      <c r="AF219" s="10">
        <v>362.82</v>
      </c>
      <c r="AG219" s="10">
        <v>351.44</v>
      </c>
      <c r="AH219" s="10">
        <v>99.09</v>
      </c>
      <c r="AI219">
        <v>33.020000000000003</v>
      </c>
      <c r="AJ219" s="10">
        <v>3.96</v>
      </c>
      <c r="AK219" s="10">
        <v>85.07</v>
      </c>
      <c r="AL219" s="10">
        <v>19.535</v>
      </c>
      <c r="AM219" s="10">
        <v>91.34</v>
      </c>
      <c r="AN219" s="10">
        <v>12.55</v>
      </c>
      <c r="AO219" s="10">
        <v>52.9</v>
      </c>
      <c r="AP219" s="10">
        <v>184.3</v>
      </c>
    </row>
    <row r="220" spans="1:42" x14ac:dyDescent="0.2">
      <c r="A220" s="9">
        <v>44258</v>
      </c>
      <c r="B220" s="3">
        <v>3870.29</v>
      </c>
      <c r="C220" s="10">
        <v>217.73330000000001</v>
      </c>
      <c r="D220" s="10">
        <v>23.59</v>
      </c>
      <c r="E220" s="10">
        <v>56.52</v>
      </c>
      <c r="F220" s="10">
        <v>49.98</v>
      </c>
      <c r="G220" s="10">
        <v>16.43</v>
      </c>
      <c r="I220" s="10">
        <v>46.305999999999997</v>
      </c>
      <c r="J220" s="10">
        <v>12.59</v>
      </c>
      <c r="K220" s="10">
        <v>152.91</v>
      </c>
      <c r="L220" s="10">
        <v>334.43</v>
      </c>
      <c r="M220" s="10">
        <v>12.8048</v>
      </c>
      <c r="N220" s="10">
        <v>34.799999999999997</v>
      </c>
      <c r="O220" s="10">
        <v>2.6</v>
      </c>
      <c r="P220" s="10">
        <v>97.054500000000004</v>
      </c>
      <c r="Q220" s="10">
        <v>77.91</v>
      </c>
      <c r="S220" s="10">
        <v>17.22</v>
      </c>
      <c r="T220" s="10">
        <v>69.59</v>
      </c>
      <c r="U220" s="10">
        <v>247.03</v>
      </c>
      <c r="V220" s="10">
        <v>227.56</v>
      </c>
      <c r="W220" s="10">
        <v>122.06</v>
      </c>
      <c r="X220" s="10">
        <v>47.01</v>
      </c>
      <c r="Z220" s="10">
        <v>300.24</v>
      </c>
      <c r="AA220" s="10">
        <v>28.164400000000001</v>
      </c>
      <c r="AC220" s="10">
        <v>208.44</v>
      </c>
      <c r="AE220" s="10">
        <v>11.87</v>
      </c>
      <c r="AF220" s="10">
        <v>360.25</v>
      </c>
      <c r="AG220" s="10">
        <v>343.06</v>
      </c>
      <c r="AH220" s="10">
        <v>96.11</v>
      </c>
      <c r="AI220">
        <v>32.68</v>
      </c>
      <c r="AJ220" s="10">
        <v>3.68</v>
      </c>
      <c r="AK220" s="10">
        <v>85.15</v>
      </c>
      <c r="AL220" s="10">
        <v>19.12</v>
      </c>
      <c r="AM220" s="10">
        <v>90.86</v>
      </c>
      <c r="AN220" s="10">
        <v>12.17</v>
      </c>
      <c r="AO220" s="10">
        <v>51.82</v>
      </c>
      <c r="AP220" s="10">
        <v>185</v>
      </c>
    </row>
    <row r="221" spans="1:42" x14ac:dyDescent="0.2">
      <c r="A221" s="9">
        <v>44259</v>
      </c>
      <c r="B221" s="3">
        <v>3819.72</v>
      </c>
      <c r="C221" s="10">
        <v>207.14660000000001</v>
      </c>
      <c r="D221" s="10">
        <v>24.73</v>
      </c>
      <c r="E221" s="10">
        <v>58.71</v>
      </c>
      <c r="F221" s="10">
        <v>49.94</v>
      </c>
      <c r="G221" s="10">
        <v>17.489999999999998</v>
      </c>
      <c r="I221" s="10">
        <v>44.359000000000002</v>
      </c>
      <c r="J221" s="10">
        <v>11.33</v>
      </c>
      <c r="K221" s="10">
        <v>150.56</v>
      </c>
      <c r="L221" s="10">
        <v>329.29</v>
      </c>
      <c r="M221" s="10">
        <v>12.3703</v>
      </c>
      <c r="N221" s="10">
        <v>32.07</v>
      </c>
      <c r="O221" s="10">
        <v>2.7</v>
      </c>
      <c r="P221" s="10">
        <v>95.207300000000004</v>
      </c>
      <c r="Q221" s="10">
        <v>76.63</v>
      </c>
      <c r="S221" s="10">
        <v>16.059999999999999</v>
      </c>
      <c r="T221" s="10">
        <v>67.08</v>
      </c>
      <c r="U221" s="10">
        <v>249</v>
      </c>
      <c r="V221" s="10">
        <v>226.73</v>
      </c>
      <c r="W221" s="10">
        <v>120.13</v>
      </c>
      <c r="X221" s="10">
        <v>46.69</v>
      </c>
      <c r="Z221" s="10">
        <v>285.01</v>
      </c>
      <c r="AA221" s="10">
        <v>27.022400000000001</v>
      </c>
      <c r="AC221" s="10">
        <v>207.79</v>
      </c>
      <c r="AE221" s="10">
        <v>11.97</v>
      </c>
      <c r="AF221" s="10">
        <v>349.5</v>
      </c>
      <c r="AG221" s="10">
        <v>337.95</v>
      </c>
      <c r="AH221" s="10">
        <v>95.64</v>
      </c>
      <c r="AI221">
        <v>32.340000000000003</v>
      </c>
      <c r="AJ221" s="10">
        <v>3.5</v>
      </c>
      <c r="AK221" s="10">
        <v>84.61</v>
      </c>
      <c r="AL221" s="10">
        <v>18.54</v>
      </c>
      <c r="AM221" s="10">
        <v>81.900000000000006</v>
      </c>
      <c r="AN221" s="10">
        <v>11.93</v>
      </c>
      <c r="AO221" s="10">
        <v>52.58</v>
      </c>
      <c r="AP221" s="10">
        <v>181.28</v>
      </c>
    </row>
    <row r="222" spans="1:42" x14ac:dyDescent="0.2">
      <c r="A222" s="9">
        <v>44260</v>
      </c>
      <c r="B222" s="3">
        <v>3768.47</v>
      </c>
      <c r="C222" s="10">
        <v>199.31659999999999</v>
      </c>
      <c r="D222" s="10">
        <v>23.95</v>
      </c>
      <c r="E222" s="10">
        <v>60.93</v>
      </c>
      <c r="F222" s="10">
        <v>50.79</v>
      </c>
      <c r="G222" s="10">
        <v>17.82</v>
      </c>
      <c r="I222" s="10">
        <v>45.014000000000003</v>
      </c>
      <c r="J222" s="10">
        <v>12.5</v>
      </c>
      <c r="K222" s="10">
        <v>150.91</v>
      </c>
      <c r="L222" s="10">
        <v>327.37</v>
      </c>
      <c r="M222" s="10">
        <v>12.461499999999999</v>
      </c>
      <c r="N222" s="10">
        <v>31</v>
      </c>
      <c r="O222" s="10">
        <v>2.78</v>
      </c>
      <c r="P222" s="10">
        <v>97.433999999999997</v>
      </c>
      <c r="Q222" s="10">
        <v>77.28</v>
      </c>
      <c r="S222" s="10">
        <v>17.72</v>
      </c>
      <c r="T222" s="10">
        <v>66.02</v>
      </c>
      <c r="U222" s="10">
        <v>239.73</v>
      </c>
      <c r="V222" s="10">
        <v>231.6</v>
      </c>
      <c r="W222" s="10">
        <v>121.42</v>
      </c>
      <c r="X222" s="10">
        <v>46.9</v>
      </c>
      <c r="Z222" s="10">
        <v>274.98</v>
      </c>
      <c r="AA222" s="10">
        <v>26.645600000000002</v>
      </c>
      <c r="AC222" s="10">
        <v>211.98</v>
      </c>
      <c r="AE222" s="10">
        <v>12.7</v>
      </c>
      <c r="AF222" s="10">
        <v>360.88</v>
      </c>
      <c r="AG222" s="10">
        <v>349.83</v>
      </c>
      <c r="AH222" s="10">
        <v>97.37</v>
      </c>
      <c r="AI222">
        <v>32.36</v>
      </c>
      <c r="AJ222" s="10">
        <v>3.53</v>
      </c>
      <c r="AK222" s="10">
        <v>86.16</v>
      </c>
      <c r="AL222" s="10">
        <v>18.940000000000001</v>
      </c>
      <c r="AM222" s="10">
        <v>83.64</v>
      </c>
      <c r="AN222" s="10">
        <v>12.27</v>
      </c>
      <c r="AO222" s="10">
        <v>54.5</v>
      </c>
      <c r="AP222" s="10">
        <v>179.34</v>
      </c>
    </row>
    <row r="223" spans="1:42" x14ac:dyDescent="0.2">
      <c r="A223" s="9">
        <v>44263</v>
      </c>
      <c r="B223" s="3">
        <v>3841.94</v>
      </c>
      <c r="C223" s="10">
        <v>187.66659999999999</v>
      </c>
      <c r="D223" s="10">
        <v>22.52</v>
      </c>
      <c r="E223" s="10">
        <v>60.87</v>
      </c>
      <c r="F223" s="10">
        <v>51.64</v>
      </c>
      <c r="G223" s="10">
        <v>18.88</v>
      </c>
      <c r="I223" s="10">
        <v>42.125</v>
      </c>
      <c r="J223" s="10">
        <v>12</v>
      </c>
      <c r="K223" s="10">
        <v>152.91</v>
      </c>
      <c r="L223" s="10">
        <v>334.19</v>
      </c>
      <c r="M223" s="10">
        <v>11.593299999999999</v>
      </c>
      <c r="N223" s="10">
        <v>31.9</v>
      </c>
      <c r="O223" s="10">
        <v>2.64</v>
      </c>
      <c r="P223" s="10">
        <v>99.736599999999996</v>
      </c>
      <c r="Q223" s="10">
        <v>76.69</v>
      </c>
      <c r="S223" s="10">
        <v>16.11</v>
      </c>
      <c r="T223" s="10">
        <v>67.53</v>
      </c>
      <c r="U223" s="10">
        <v>213.99</v>
      </c>
      <c r="V223" s="10">
        <v>227.39</v>
      </c>
      <c r="W223" s="10">
        <v>116.36</v>
      </c>
      <c r="X223" s="10">
        <v>47.08</v>
      </c>
      <c r="Z223" s="10">
        <v>258.33</v>
      </c>
      <c r="AA223" s="10">
        <v>26.7</v>
      </c>
      <c r="AC223" s="10">
        <v>213.58</v>
      </c>
      <c r="AE223" s="10">
        <v>10.9</v>
      </c>
      <c r="AF223" s="10">
        <v>371.33</v>
      </c>
      <c r="AG223" s="10">
        <v>353.7</v>
      </c>
      <c r="AH223" s="10">
        <v>95.95</v>
      </c>
      <c r="AI223">
        <v>35.119999999999997</v>
      </c>
      <c r="AJ223" s="10">
        <v>3.52</v>
      </c>
      <c r="AK223" s="10">
        <v>86.36</v>
      </c>
      <c r="AL223" s="10">
        <v>18.62</v>
      </c>
      <c r="AM223" s="10">
        <v>83.4</v>
      </c>
      <c r="AN223" s="10">
        <v>12.65</v>
      </c>
      <c r="AO223" s="10">
        <v>56.75</v>
      </c>
      <c r="AP223" s="10">
        <v>178.34</v>
      </c>
    </row>
    <row r="224" spans="1:42" x14ac:dyDescent="0.2">
      <c r="A224" s="9">
        <v>44264</v>
      </c>
      <c r="B224" s="3">
        <v>3821.35</v>
      </c>
      <c r="C224" s="10">
        <v>224.5266</v>
      </c>
      <c r="D224" s="10">
        <v>24.26</v>
      </c>
      <c r="E224" s="10">
        <v>59.93</v>
      </c>
      <c r="F224" s="10">
        <v>50.86</v>
      </c>
      <c r="G224" s="10">
        <v>18.649999999999999</v>
      </c>
      <c r="I224" s="10">
        <v>44.36</v>
      </c>
      <c r="J224" s="10">
        <v>12.29</v>
      </c>
      <c r="K224" s="10">
        <v>151.83000000000001</v>
      </c>
      <c r="L224" s="10">
        <v>330.59</v>
      </c>
      <c r="M224" s="10">
        <v>12.520300000000001</v>
      </c>
      <c r="N224" s="10">
        <v>34.729999999999997</v>
      </c>
      <c r="O224" s="10">
        <v>2.64</v>
      </c>
      <c r="P224" s="10">
        <v>102.60429999999999</v>
      </c>
      <c r="Q224" s="10">
        <v>74.95</v>
      </c>
      <c r="S224" s="10">
        <v>17.48</v>
      </c>
      <c r="T224" s="10">
        <v>69.349999999999994</v>
      </c>
      <c r="U224" s="10">
        <v>230.02</v>
      </c>
      <c r="V224" s="10">
        <v>233.78</v>
      </c>
      <c r="W224" s="10">
        <v>121.08499999999999</v>
      </c>
      <c r="X224" s="10">
        <v>47.07</v>
      </c>
      <c r="Z224" s="10">
        <v>273.58</v>
      </c>
      <c r="AA224" s="10">
        <v>28.552199999999999</v>
      </c>
      <c r="AC224" s="10">
        <v>214.04</v>
      </c>
      <c r="AE224" s="10">
        <v>11.31</v>
      </c>
      <c r="AF224" s="10">
        <v>376.52</v>
      </c>
      <c r="AG224" s="10">
        <v>352.69</v>
      </c>
      <c r="AH224" s="10">
        <v>98.32</v>
      </c>
      <c r="AI224">
        <v>32.72</v>
      </c>
      <c r="AJ224" s="10">
        <v>3.7</v>
      </c>
      <c r="AK224" s="10">
        <v>87.07</v>
      </c>
      <c r="AL224" s="10">
        <v>18.809999999999999</v>
      </c>
      <c r="AM224" s="10">
        <v>81.92</v>
      </c>
      <c r="AN224" s="10">
        <v>12.57</v>
      </c>
      <c r="AO224" s="10">
        <v>56.07</v>
      </c>
      <c r="AP224" s="10">
        <v>176.44</v>
      </c>
    </row>
    <row r="225" spans="1:42" x14ac:dyDescent="0.2">
      <c r="A225" s="9">
        <v>44265</v>
      </c>
      <c r="B225" s="3">
        <v>3875.44</v>
      </c>
      <c r="C225" s="10">
        <v>222.6866</v>
      </c>
      <c r="D225" s="10">
        <v>24.75</v>
      </c>
      <c r="E225" s="10">
        <v>61.77</v>
      </c>
      <c r="F225" s="10">
        <v>51.44</v>
      </c>
      <c r="G225" s="10">
        <v>19.52</v>
      </c>
      <c r="I225" s="10">
        <v>43.759</v>
      </c>
      <c r="J225" s="10">
        <v>12.41</v>
      </c>
      <c r="K225" s="10">
        <v>155.13</v>
      </c>
      <c r="L225" s="10">
        <v>342.02</v>
      </c>
      <c r="M225" s="10">
        <v>12.468299999999999</v>
      </c>
      <c r="N225" s="10">
        <v>36.770000000000003</v>
      </c>
      <c r="O225" s="10">
        <v>2.65</v>
      </c>
      <c r="P225" s="10">
        <v>105.21899999999999</v>
      </c>
      <c r="Q225" s="10">
        <v>76.81</v>
      </c>
      <c r="S225" s="10">
        <v>19.059999999999999</v>
      </c>
      <c r="T225" s="10">
        <v>70.760000000000005</v>
      </c>
      <c r="U225" s="10">
        <v>227.11</v>
      </c>
      <c r="V225" s="10">
        <v>232.42</v>
      </c>
      <c r="W225" s="10">
        <v>119.98</v>
      </c>
      <c r="X225" s="10">
        <v>47.77</v>
      </c>
      <c r="Z225" s="10">
        <v>270.19</v>
      </c>
      <c r="AA225" s="10">
        <v>28.333400000000001</v>
      </c>
      <c r="AC225" s="10">
        <v>214.29</v>
      </c>
      <c r="AE225" s="10">
        <v>11.08</v>
      </c>
      <c r="AF225" s="10">
        <v>381.7</v>
      </c>
      <c r="AG225" s="10">
        <v>361.22</v>
      </c>
      <c r="AH225" s="10">
        <v>97.72</v>
      </c>
      <c r="AI225">
        <v>32.86</v>
      </c>
      <c r="AJ225" s="10">
        <v>3.72</v>
      </c>
      <c r="AK225" s="10">
        <v>86.76</v>
      </c>
      <c r="AL225" s="10">
        <v>19.579999999999998</v>
      </c>
      <c r="AM225" s="10">
        <v>80.209999999999994</v>
      </c>
      <c r="AN225" s="10">
        <v>12.91</v>
      </c>
      <c r="AO225" s="10">
        <v>57.22</v>
      </c>
      <c r="AP225" s="10">
        <v>179.32</v>
      </c>
    </row>
    <row r="226" spans="1:42" x14ac:dyDescent="0.2">
      <c r="A226" s="9">
        <v>44266</v>
      </c>
      <c r="B226" s="3">
        <v>3898.81</v>
      </c>
      <c r="C226" s="10">
        <v>233.2</v>
      </c>
      <c r="D226" s="10">
        <v>26.73</v>
      </c>
      <c r="E226" s="10">
        <v>61.31</v>
      </c>
      <c r="F226" s="10">
        <v>50.88</v>
      </c>
      <c r="G226" s="10">
        <v>18.809999999999999</v>
      </c>
      <c r="I226" s="10">
        <v>45.369</v>
      </c>
      <c r="J226" s="10">
        <v>12.41</v>
      </c>
      <c r="K226" s="10">
        <v>154.32</v>
      </c>
      <c r="L226" s="10">
        <v>342.1</v>
      </c>
      <c r="M226" s="10">
        <v>12.993499999999999</v>
      </c>
      <c r="N226" s="10">
        <v>35.99</v>
      </c>
      <c r="O226" s="10">
        <v>2.72</v>
      </c>
      <c r="P226" s="10">
        <v>105.4804</v>
      </c>
      <c r="Q226" s="10">
        <v>78.56</v>
      </c>
      <c r="S226" s="10">
        <v>19.36</v>
      </c>
      <c r="T226" s="10">
        <v>74.010000000000005</v>
      </c>
      <c r="U226" s="10">
        <v>237.81</v>
      </c>
      <c r="V226" s="10">
        <v>237.13</v>
      </c>
      <c r="W226" s="10">
        <v>121.96</v>
      </c>
      <c r="X226" s="10">
        <v>48.21</v>
      </c>
      <c r="Z226" s="10">
        <v>286.95999999999998</v>
      </c>
      <c r="AA226" s="10">
        <v>29.241199999999999</v>
      </c>
      <c r="AC226" s="10">
        <v>215.15</v>
      </c>
      <c r="AE226" s="10">
        <v>11.2</v>
      </c>
      <c r="AF226" s="10">
        <v>384.38</v>
      </c>
      <c r="AG226" s="10">
        <v>364.46</v>
      </c>
      <c r="AH226" s="10">
        <v>99.56</v>
      </c>
      <c r="AI226">
        <v>32.86</v>
      </c>
      <c r="AJ226" s="10">
        <v>3.77</v>
      </c>
      <c r="AK226" s="10">
        <v>86.63</v>
      </c>
      <c r="AL226" s="10">
        <v>20.72</v>
      </c>
      <c r="AM226" s="10">
        <v>82.5</v>
      </c>
      <c r="AN226" s="10">
        <v>12.81</v>
      </c>
      <c r="AO226" s="10">
        <v>58.28</v>
      </c>
      <c r="AP226" s="10">
        <v>182.02</v>
      </c>
    </row>
    <row r="227" spans="1:42" x14ac:dyDescent="0.2">
      <c r="A227" s="9">
        <v>44267</v>
      </c>
      <c r="B227" s="3">
        <v>3939.34</v>
      </c>
      <c r="C227" s="10">
        <v>231.2433</v>
      </c>
      <c r="D227" s="10">
        <v>26.92</v>
      </c>
      <c r="E227" s="10">
        <v>61.97</v>
      </c>
      <c r="F227" s="10">
        <v>50.36</v>
      </c>
      <c r="G227" s="10">
        <v>18.399999999999999</v>
      </c>
      <c r="I227" s="10">
        <v>45.116999999999997</v>
      </c>
      <c r="J227" s="10">
        <v>12.22</v>
      </c>
      <c r="K227" s="10">
        <v>156.15</v>
      </c>
      <c r="L227" s="10">
        <v>348.81</v>
      </c>
      <c r="M227" s="10">
        <v>12.856</v>
      </c>
      <c r="N227" s="10">
        <v>35.32</v>
      </c>
      <c r="O227" s="10">
        <v>2.64</v>
      </c>
      <c r="P227" s="10">
        <v>106.66119999999999</v>
      </c>
      <c r="Q227" s="10">
        <v>79.28</v>
      </c>
      <c r="S227" s="10">
        <v>19.02</v>
      </c>
      <c r="T227" s="10">
        <v>74.84</v>
      </c>
      <c r="U227" s="10">
        <v>230</v>
      </c>
      <c r="V227" s="10">
        <v>235.75</v>
      </c>
      <c r="W227" s="10">
        <v>121.03</v>
      </c>
      <c r="X227" s="10">
        <v>48.43</v>
      </c>
      <c r="Z227" s="10">
        <v>279.89</v>
      </c>
      <c r="AA227" s="10">
        <v>29.064800000000002</v>
      </c>
      <c r="AC227" s="10">
        <v>214.33</v>
      </c>
      <c r="AE227" s="10">
        <v>11.51</v>
      </c>
      <c r="AF227" s="10">
        <v>382.71</v>
      </c>
      <c r="AG227" s="10">
        <v>369.49</v>
      </c>
      <c r="AH227" s="10">
        <v>101.29</v>
      </c>
      <c r="AI227">
        <v>32.880000000000003</v>
      </c>
      <c r="AJ227" s="10">
        <v>3.89</v>
      </c>
      <c r="AK227" s="10">
        <v>87.72</v>
      </c>
      <c r="AL227" s="10">
        <v>20.02</v>
      </c>
      <c r="AM227" s="10">
        <v>81.27</v>
      </c>
      <c r="AN227" s="10">
        <v>13.37</v>
      </c>
      <c r="AO227" s="10">
        <v>57.21</v>
      </c>
      <c r="AP227" s="10">
        <v>182.15</v>
      </c>
    </row>
    <row r="228" spans="1:42" x14ac:dyDescent="0.2">
      <c r="A228" s="9">
        <v>44270</v>
      </c>
      <c r="B228" s="3">
        <v>3943.34</v>
      </c>
      <c r="C228" s="10">
        <v>235.98</v>
      </c>
      <c r="D228" s="10">
        <v>26.79</v>
      </c>
      <c r="E228" s="10">
        <v>60.39</v>
      </c>
      <c r="F228" s="10">
        <v>51.03</v>
      </c>
      <c r="G228" s="10">
        <v>18.59</v>
      </c>
      <c r="I228" s="10">
        <v>47.076999999999998</v>
      </c>
      <c r="J228" s="10">
        <v>12.31</v>
      </c>
      <c r="K228" s="10">
        <v>155.37</v>
      </c>
      <c r="L228" s="10">
        <v>346.05</v>
      </c>
      <c r="M228" s="10">
        <v>13.1913</v>
      </c>
      <c r="N228" s="10">
        <v>36.229999999999997</v>
      </c>
      <c r="O228" s="10">
        <v>2.74</v>
      </c>
      <c r="P228" s="10">
        <v>106.1721</v>
      </c>
      <c r="Q228" s="10">
        <v>80.569999999999993</v>
      </c>
      <c r="S228" s="10">
        <v>19.48</v>
      </c>
      <c r="T228" s="10">
        <v>74.930000000000007</v>
      </c>
      <c r="U228" s="10">
        <v>238.76</v>
      </c>
      <c r="V228" s="10">
        <v>234.81</v>
      </c>
      <c r="W228" s="10">
        <v>123.99</v>
      </c>
      <c r="X228" s="10">
        <v>49.35</v>
      </c>
      <c r="Z228" s="10">
        <v>285.45999999999998</v>
      </c>
      <c r="AA228" s="10">
        <v>29.712199999999999</v>
      </c>
      <c r="AC228" s="10">
        <v>219.65</v>
      </c>
      <c r="AE228" s="10">
        <v>11.53</v>
      </c>
      <c r="AF228" s="10">
        <v>381.76</v>
      </c>
      <c r="AG228" s="10">
        <v>374.37</v>
      </c>
      <c r="AH228" s="10">
        <v>102.78</v>
      </c>
      <c r="AI228">
        <v>32.979999999999997</v>
      </c>
      <c r="AJ228" s="10">
        <v>3.94</v>
      </c>
      <c r="AK228" s="10">
        <v>87.68</v>
      </c>
      <c r="AL228" s="10">
        <v>21.32</v>
      </c>
      <c r="AM228" s="10">
        <v>79.58</v>
      </c>
      <c r="AN228" s="10">
        <v>13.2</v>
      </c>
      <c r="AO228" s="10">
        <v>57.67</v>
      </c>
      <c r="AP228" s="10">
        <v>180.75</v>
      </c>
    </row>
    <row r="229" spans="1:42" x14ac:dyDescent="0.2">
      <c r="A229" s="9">
        <v>44271</v>
      </c>
      <c r="B229" s="3">
        <v>3968.94</v>
      </c>
      <c r="C229" s="10">
        <v>225.6266</v>
      </c>
      <c r="D229" s="10">
        <v>25.61</v>
      </c>
      <c r="E229" s="10">
        <v>59.11</v>
      </c>
      <c r="F229" s="10">
        <v>51.22</v>
      </c>
      <c r="G229" s="10">
        <v>18.12</v>
      </c>
      <c r="I229" s="10">
        <v>47.817999999999998</v>
      </c>
      <c r="J229" s="10">
        <v>11.87</v>
      </c>
      <c r="K229" s="10">
        <v>153.51</v>
      </c>
      <c r="L229" s="10">
        <v>341.71</v>
      </c>
      <c r="M229" s="10">
        <v>13.2913</v>
      </c>
      <c r="N229" s="10">
        <v>36.119999999999997</v>
      </c>
      <c r="O229" s="10">
        <v>2.82</v>
      </c>
      <c r="P229" s="10">
        <v>105.0334</v>
      </c>
      <c r="Q229" s="10">
        <v>78.349999999999994</v>
      </c>
      <c r="S229" s="10">
        <v>18.45</v>
      </c>
      <c r="T229" s="10">
        <v>74.87</v>
      </c>
      <c r="U229" s="10">
        <v>232.14</v>
      </c>
      <c r="V229" s="10">
        <v>237.71</v>
      </c>
      <c r="W229" s="10">
        <v>125.57</v>
      </c>
      <c r="X229" s="10">
        <v>48.93</v>
      </c>
      <c r="Z229" s="10">
        <v>284.69</v>
      </c>
      <c r="AA229" s="10">
        <v>29.6538</v>
      </c>
      <c r="AC229" s="10">
        <v>218.99</v>
      </c>
      <c r="AE229" s="10">
        <v>11.02</v>
      </c>
      <c r="AF229" s="10">
        <v>382.38</v>
      </c>
      <c r="AG229" s="10">
        <v>373.52</v>
      </c>
      <c r="AH229" s="10">
        <v>104.23</v>
      </c>
      <c r="AI229">
        <v>33.020000000000003</v>
      </c>
      <c r="AJ229" s="10">
        <v>4.1500000000000004</v>
      </c>
      <c r="AK229" s="10">
        <v>88.2</v>
      </c>
      <c r="AL229" s="10">
        <v>19.945</v>
      </c>
      <c r="AM229" s="10">
        <v>78.8</v>
      </c>
      <c r="AN229" s="10">
        <v>12.49</v>
      </c>
      <c r="AO229" s="10">
        <v>57.72</v>
      </c>
      <c r="AP229" s="10">
        <v>181.05</v>
      </c>
    </row>
    <row r="230" spans="1:42" x14ac:dyDescent="0.2">
      <c r="A230" s="9">
        <v>44272</v>
      </c>
      <c r="B230" s="3">
        <v>3962.71</v>
      </c>
      <c r="C230" s="10">
        <v>233.9366</v>
      </c>
      <c r="D230" s="10">
        <v>25.21</v>
      </c>
      <c r="E230" s="10">
        <v>59.37</v>
      </c>
      <c r="F230" s="10">
        <v>51.24</v>
      </c>
      <c r="G230" s="10">
        <v>17.29</v>
      </c>
      <c r="I230" s="10">
        <v>48.359000000000002</v>
      </c>
      <c r="J230" s="10">
        <v>11.99</v>
      </c>
      <c r="K230" s="10">
        <v>155.09</v>
      </c>
      <c r="L230" s="10">
        <v>344.95</v>
      </c>
      <c r="M230" s="10">
        <v>13.3413</v>
      </c>
      <c r="N230" s="10">
        <v>34.5</v>
      </c>
      <c r="O230" s="10">
        <v>2.79</v>
      </c>
      <c r="P230" s="10">
        <v>105.69970000000001</v>
      </c>
      <c r="Q230" s="10">
        <v>79.319999999999993</v>
      </c>
      <c r="S230" s="10">
        <v>19.149999999999999</v>
      </c>
      <c r="T230" s="10">
        <v>76.09</v>
      </c>
      <c r="U230" s="10">
        <v>230.3</v>
      </c>
      <c r="V230" s="10">
        <v>237.04</v>
      </c>
      <c r="W230" s="10">
        <v>124.76</v>
      </c>
      <c r="X230" s="10">
        <v>48.98</v>
      </c>
      <c r="Z230" s="10">
        <v>283.35000000000002</v>
      </c>
      <c r="AA230" s="10">
        <v>29.571999999999999</v>
      </c>
      <c r="AC230" s="10">
        <v>217.08</v>
      </c>
      <c r="AE230" s="10">
        <v>11</v>
      </c>
      <c r="AF230" s="10">
        <v>378.68</v>
      </c>
      <c r="AG230" s="10">
        <v>379.26</v>
      </c>
      <c r="AH230" s="10">
        <v>102.1</v>
      </c>
      <c r="AI230">
        <v>33.24</v>
      </c>
      <c r="AJ230" s="10">
        <v>4.2300000000000004</v>
      </c>
      <c r="AK230" s="10">
        <v>89.2</v>
      </c>
      <c r="AL230" s="10">
        <v>19.824999999999999</v>
      </c>
      <c r="AM230" s="10">
        <v>78.72</v>
      </c>
      <c r="AN230" s="10">
        <v>12.69</v>
      </c>
      <c r="AO230" s="10">
        <v>56.57</v>
      </c>
      <c r="AP230" s="10">
        <v>183.13</v>
      </c>
    </row>
    <row r="231" spans="1:42" x14ac:dyDescent="0.2">
      <c r="A231" s="9">
        <v>44273</v>
      </c>
      <c r="B231" s="3">
        <v>3974.12</v>
      </c>
      <c r="C231" s="10">
        <v>217.72</v>
      </c>
      <c r="D231" s="10">
        <v>23.98</v>
      </c>
      <c r="E231" s="10">
        <v>56.81</v>
      </c>
      <c r="F231" s="10">
        <v>50.57</v>
      </c>
      <c r="G231" s="10">
        <v>16.79</v>
      </c>
      <c r="I231" s="10">
        <v>46.414999999999999</v>
      </c>
      <c r="J231" s="10">
        <v>11.47</v>
      </c>
      <c r="K231" s="10">
        <v>157.65</v>
      </c>
      <c r="L231" s="10">
        <v>348</v>
      </c>
      <c r="M231" s="10">
        <v>12.7225</v>
      </c>
      <c r="N231" s="10">
        <v>31.64</v>
      </c>
      <c r="O231" s="10">
        <v>2.78</v>
      </c>
      <c r="P231" s="10">
        <v>105.1093</v>
      </c>
      <c r="Q231" s="10">
        <v>78.349999999999994</v>
      </c>
      <c r="S231" s="10">
        <v>18.14</v>
      </c>
      <c r="T231" s="10">
        <v>73.03</v>
      </c>
      <c r="U231" s="10">
        <v>216.7</v>
      </c>
      <c r="V231" s="10">
        <v>230.72</v>
      </c>
      <c r="W231" s="10">
        <v>120.53</v>
      </c>
      <c r="X231" s="10">
        <v>47.81</v>
      </c>
      <c r="Z231" s="10">
        <v>271.73</v>
      </c>
      <c r="AA231" s="10">
        <v>28.587199999999999</v>
      </c>
      <c r="AC231" s="10">
        <v>213.36</v>
      </c>
      <c r="AE231" s="10">
        <v>10.81</v>
      </c>
      <c r="AF231" s="10">
        <v>367</v>
      </c>
      <c r="AG231" s="10">
        <v>380.41</v>
      </c>
      <c r="AH231" s="10">
        <v>102.11</v>
      </c>
      <c r="AI231">
        <v>33.06</v>
      </c>
      <c r="AJ231" s="10">
        <v>4.21</v>
      </c>
      <c r="AK231" s="10">
        <v>90.56</v>
      </c>
      <c r="AL231" s="10">
        <v>18.84</v>
      </c>
      <c r="AM231" s="10">
        <v>77.56</v>
      </c>
      <c r="AN231" s="10">
        <v>12.49</v>
      </c>
      <c r="AO231" s="10">
        <v>55.96</v>
      </c>
      <c r="AP231" s="10">
        <v>183.15</v>
      </c>
    </row>
    <row r="232" spans="1:42" x14ac:dyDescent="0.2">
      <c r="A232" s="9">
        <v>44274</v>
      </c>
      <c r="B232" s="3">
        <v>3915.46</v>
      </c>
      <c r="C232" s="10">
        <v>218.29</v>
      </c>
      <c r="D232" s="10">
        <v>24.32</v>
      </c>
      <c r="E232" s="10">
        <v>56.49</v>
      </c>
      <c r="F232" s="10">
        <v>50.81</v>
      </c>
      <c r="G232" s="10">
        <v>17.3</v>
      </c>
      <c r="I232" s="10">
        <v>47.445999999999998</v>
      </c>
      <c r="J232" s="10">
        <v>11.6</v>
      </c>
      <c r="K232" s="10">
        <v>155.13999999999999</v>
      </c>
      <c r="L232" s="10">
        <v>344.2</v>
      </c>
      <c r="M232" s="10">
        <v>12.845800000000001</v>
      </c>
      <c r="N232" s="10">
        <v>30.68</v>
      </c>
      <c r="O232" s="10">
        <v>2.83</v>
      </c>
      <c r="P232" s="10">
        <v>104.05500000000001</v>
      </c>
      <c r="Q232" s="10">
        <v>76.739999999999995</v>
      </c>
      <c r="S232" s="10">
        <v>18.25</v>
      </c>
      <c r="T232" s="10">
        <v>72.47</v>
      </c>
      <c r="U232" s="10">
        <v>220.82</v>
      </c>
      <c r="V232" s="10">
        <v>230.35</v>
      </c>
      <c r="W232" s="10">
        <v>119.99</v>
      </c>
      <c r="X232" s="10">
        <v>48.2</v>
      </c>
      <c r="Z232" s="10">
        <v>272.11</v>
      </c>
      <c r="AA232" s="10">
        <v>28.423999999999999</v>
      </c>
      <c r="AC232" s="10">
        <v>216.11</v>
      </c>
      <c r="AE232" s="10">
        <v>11.05</v>
      </c>
      <c r="AF232" s="10">
        <v>356.51</v>
      </c>
      <c r="AG232" s="10">
        <v>372.48</v>
      </c>
      <c r="AH232" s="10">
        <v>100.38</v>
      </c>
      <c r="AI232">
        <v>33.22</v>
      </c>
      <c r="AJ232" s="10">
        <v>4.37</v>
      </c>
      <c r="AK232" s="10">
        <v>89.25</v>
      </c>
      <c r="AL232" s="10">
        <v>18.850000000000001</v>
      </c>
      <c r="AM232" s="10">
        <v>76.55</v>
      </c>
      <c r="AN232" s="10">
        <v>12.83</v>
      </c>
      <c r="AO232" s="10">
        <v>57.12</v>
      </c>
      <c r="AP232" s="10">
        <v>183.54</v>
      </c>
    </row>
    <row r="233" spans="1:42" x14ac:dyDescent="0.2">
      <c r="A233" s="9">
        <v>44277</v>
      </c>
      <c r="B233" s="3">
        <v>3913.1</v>
      </c>
      <c r="C233" s="10">
        <v>223.33330000000001</v>
      </c>
      <c r="D233" s="10">
        <v>24.22</v>
      </c>
      <c r="E233" s="10">
        <v>55.91</v>
      </c>
      <c r="F233" s="10">
        <v>51</v>
      </c>
      <c r="G233" s="10">
        <v>16.7</v>
      </c>
      <c r="I233" s="10">
        <v>47.527999999999999</v>
      </c>
      <c r="J233" s="10">
        <v>12.51</v>
      </c>
      <c r="K233" s="10">
        <v>150.97</v>
      </c>
      <c r="L233" s="10">
        <v>339.33</v>
      </c>
      <c r="M233" s="10">
        <v>13.186299999999999</v>
      </c>
      <c r="N233" s="10">
        <v>29.91</v>
      </c>
      <c r="O233" s="10">
        <v>2.94</v>
      </c>
      <c r="P233" s="10">
        <v>103.9032</v>
      </c>
      <c r="Q233" s="10">
        <v>75.930000000000007</v>
      </c>
      <c r="S233" s="10">
        <v>18.27</v>
      </c>
      <c r="T233" s="10">
        <v>73.55</v>
      </c>
      <c r="U233" s="10">
        <v>220.75</v>
      </c>
      <c r="V233" s="10">
        <v>235.99</v>
      </c>
      <c r="W233" s="10">
        <v>123.39</v>
      </c>
      <c r="X233" s="10">
        <v>48.76</v>
      </c>
      <c r="Z233" s="10">
        <v>275.47000000000003</v>
      </c>
      <c r="AA233" s="10">
        <v>28.886600000000001</v>
      </c>
      <c r="AC233" s="10">
        <v>218.82</v>
      </c>
      <c r="AE233" s="10">
        <v>10.94</v>
      </c>
      <c r="AF233" s="10">
        <v>358.4</v>
      </c>
      <c r="AG233" s="10">
        <v>371.59</v>
      </c>
      <c r="AH233" s="10">
        <v>103.65</v>
      </c>
      <c r="AI233">
        <v>33.14</v>
      </c>
      <c r="AJ233" s="10">
        <v>4.6900000000000004</v>
      </c>
      <c r="AK233" s="10">
        <v>89.98</v>
      </c>
      <c r="AL233" s="10">
        <v>18.670000000000002</v>
      </c>
      <c r="AM233" s="10">
        <v>76.08</v>
      </c>
      <c r="AN233" s="10">
        <v>12.85</v>
      </c>
      <c r="AO233" s="10">
        <v>57.74</v>
      </c>
      <c r="AP233" s="10">
        <v>184.7</v>
      </c>
    </row>
    <row r="234" spans="1:42" x14ac:dyDescent="0.2">
      <c r="A234" s="9">
        <v>44278</v>
      </c>
      <c r="B234" s="3">
        <v>3940.59</v>
      </c>
      <c r="C234" s="10">
        <v>220.72</v>
      </c>
      <c r="D234" s="10">
        <v>23.26</v>
      </c>
      <c r="E234" s="10">
        <v>55.22</v>
      </c>
      <c r="F234" s="10">
        <v>51.39</v>
      </c>
      <c r="G234" s="10">
        <v>16.7</v>
      </c>
      <c r="I234" s="10">
        <v>46.405999999999999</v>
      </c>
      <c r="J234" s="10">
        <v>12.08</v>
      </c>
      <c r="K234" s="10">
        <v>149.46</v>
      </c>
      <c r="L234" s="10">
        <v>331.77</v>
      </c>
      <c r="M234" s="10">
        <v>13.0708</v>
      </c>
      <c r="N234" s="10">
        <v>28.37</v>
      </c>
      <c r="O234" s="10">
        <v>2.78</v>
      </c>
      <c r="P234" s="10">
        <v>102.7308</v>
      </c>
      <c r="Q234" s="10">
        <v>74.98</v>
      </c>
      <c r="S234" s="10">
        <v>17.899999999999999</v>
      </c>
      <c r="T234" s="10">
        <v>73.19</v>
      </c>
      <c r="U234" s="10">
        <v>220</v>
      </c>
      <c r="V234" s="10">
        <v>237.58</v>
      </c>
      <c r="W234" s="10">
        <v>122.54</v>
      </c>
      <c r="X234" s="10">
        <v>47.87</v>
      </c>
      <c r="Z234" s="10">
        <v>267.3</v>
      </c>
      <c r="AA234" s="10">
        <v>29.0258</v>
      </c>
      <c r="AC234" s="10">
        <v>213.59</v>
      </c>
      <c r="AE234" s="10">
        <v>10.63</v>
      </c>
      <c r="AF234" s="10">
        <v>355.27</v>
      </c>
      <c r="AG234" s="10">
        <v>357.49</v>
      </c>
      <c r="AH234" s="10">
        <v>105.2</v>
      </c>
      <c r="AI234">
        <v>32.880000000000003</v>
      </c>
      <c r="AJ234" s="10">
        <v>4.67</v>
      </c>
      <c r="AK234" s="10">
        <v>88.05</v>
      </c>
      <c r="AL234" s="10">
        <v>18.22</v>
      </c>
      <c r="AM234" s="10">
        <v>74.3</v>
      </c>
      <c r="AN234" s="10">
        <v>12.21</v>
      </c>
      <c r="AO234" s="10">
        <v>56.37</v>
      </c>
      <c r="AP234" s="10">
        <v>183.63</v>
      </c>
    </row>
    <row r="235" spans="1:42" x14ac:dyDescent="0.2">
      <c r="A235" s="9">
        <v>44279</v>
      </c>
      <c r="B235" s="3">
        <v>3910.52</v>
      </c>
      <c r="C235" s="10">
        <v>210.09</v>
      </c>
      <c r="D235" s="10">
        <v>21.88</v>
      </c>
      <c r="E235" s="10">
        <v>56.34</v>
      </c>
      <c r="F235" s="10">
        <v>51.52</v>
      </c>
      <c r="G235" s="10">
        <v>16.82</v>
      </c>
      <c r="I235" s="10">
        <v>45.726999999999997</v>
      </c>
      <c r="J235" s="10">
        <v>11.35</v>
      </c>
      <c r="K235" s="10">
        <v>150.62</v>
      </c>
      <c r="L235" s="10">
        <v>328.65</v>
      </c>
      <c r="M235" s="10">
        <v>12.643000000000001</v>
      </c>
      <c r="N235" s="10">
        <v>26.64</v>
      </c>
      <c r="O235" s="10">
        <v>2.78</v>
      </c>
      <c r="P235" s="10">
        <v>103.996</v>
      </c>
      <c r="Q235" s="10">
        <v>74.16</v>
      </c>
      <c r="S235" s="10">
        <v>16.48</v>
      </c>
      <c r="T235" s="10">
        <v>72.150000000000006</v>
      </c>
      <c r="U235" s="10">
        <v>208.6</v>
      </c>
      <c r="V235" s="10">
        <v>235.46</v>
      </c>
      <c r="W235" s="10">
        <v>120.09</v>
      </c>
      <c r="X235" s="10">
        <v>47.98</v>
      </c>
      <c r="Z235" s="10">
        <v>258.68</v>
      </c>
      <c r="AA235" s="10">
        <v>28.459199999999999</v>
      </c>
      <c r="AC235" s="10">
        <v>211.54</v>
      </c>
      <c r="AE235" s="10">
        <v>10.52</v>
      </c>
      <c r="AF235" s="10">
        <v>359.65</v>
      </c>
      <c r="AG235" s="10">
        <v>360.91</v>
      </c>
      <c r="AH235" s="10">
        <v>103.82</v>
      </c>
      <c r="AI235">
        <v>33</v>
      </c>
      <c r="AJ235" s="10">
        <v>4.29</v>
      </c>
      <c r="AK235" s="10">
        <v>88.55</v>
      </c>
      <c r="AL235" s="10">
        <v>17.809999999999999</v>
      </c>
      <c r="AM235" s="10">
        <v>74.75</v>
      </c>
      <c r="AN235" s="10">
        <v>12.14</v>
      </c>
      <c r="AO235" s="10">
        <v>56.59</v>
      </c>
      <c r="AP235" s="10">
        <v>185.99</v>
      </c>
    </row>
    <row r="236" spans="1:42" x14ac:dyDescent="0.2">
      <c r="A236" s="9">
        <v>44280</v>
      </c>
      <c r="B236" s="3">
        <v>3889.14</v>
      </c>
      <c r="C236" s="10">
        <v>213.4633</v>
      </c>
      <c r="D236" s="10">
        <v>22.58</v>
      </c>
      <c r="E236" s="10">
        <v>56.18</v>
      </c>
      <c r="F236" s="10">
        <v>52.02</v>
      </c>
      <c r="G236" s="10">
        <v>17.05</v>
      </c>
      <c r="I236" s="10">
        <v>46.17</v>
      </c>
      <c r="J236" s="10">
        <v>11.89</v>
      </c>
      <c r="K236" s="10">
        <v>152.55000000000001</v>
      </c>
      <c r="L236" s="10">
        <v>330.55</v>
      </c>
      <c r="M236" s="10">
        <v>12.535299999999999</v>
      </c>
      <c r="N236" s="10">
        <v>27.17</v>
      </c>
      <c r="O236" s="10">
        <v>2.64</v>
      </c>
      <c r="P236" s="10">
        <v>106.3998</v>
      </c>
      <c r="Q236" s="10">
        <v>76.430000000000007</v>
      </c>
      <c r="S236" s="10">
        <v>16.63</v>
      </c>
      <c r="T236" s="10">
        <v>72.989999999999995</v>
      </c>
      <c r="U236" s="10">
        <v>216.95</v>
      </c>
      <c r="V236" s="10">
        <v>232.34</v>
      </c>
      <c r="W236" s="10">
        <v>120.59</v>
      </c>
      <c r="X236" s="10">
        <v>47.92</v>
      </c>
      <c r="Z236" s="10">
        <v>254.63</v>
      </c>
      <c r="AA236" s="10">
        <v>28.636600000000001</v>
      </c>
      <c r="AC236" s="10">
        <v>212.36</v>
      </c>
      <c r="AE236" s="10">
        <v>10.56</v>
      </c>
      <c r="AF236" s="10">
        <v>358.36</v>
      </c>
      <c r="AG236" s="10">
        <v>366.8</v>
      </c>
      <c r="AH236" s="10">
        <v>104.43</v>
      </c>
      <c r="AI236">
        <v>32.880000000000003</v>
      </c>
      <c r="AJ236" s="10">
        <v>4.4800000000000004</v>
      </c>
      <c r="AK236" s="10">
        <v>88.69</v>
      </c>
      <c r="AL236" s="10">
        <v>18.12</v>
      </c>
      <c r="AM236" s="10">
        <v>75.06</v>
      </c>
      <c r="AN236" s="10">
        <v>12.32</v>
      </c>
      <c r="AO236" s="10">
        <v>55.25</v>
      </c>
      <c r="AP236" s="10">
        <v>187.07</v>
      </c>
    </row>
    <row r="237" spans="1:42" x14ac:dyDescent="0.2">
      <c r="A237" s="9">
        <v>44281</v>
      </c>
      <c r="B237" s="3">
        <v>3909.52</v>
      </c>
      <c r="C237" s="10">
        <v>206.23660000000001</v>
      </c>
      <c r="D237" s="10">
        <v>22.58</v>
      </c>
      <c r="E237" s="10">
        <v>57.71</v>
      </c>
      <c r="F237" s="10">
        <v>53.04</v>
      </c>
      <c r="G237" s="10">
        <v>16.87</v>
      </c>
      <c r="I237" s="10">
        <v>48.204000000000001</v>
      </c>
      <c r="J237" s="10">
        <v>11.68</v>
      </c>
      <c r="K237" s="10">
        <v>155.09</v>
      </c>
      <c r="L237" s="10">
        <v>327.39</v>
      </c>
      <c r="M237" s="10">
        <v>12.8393</v>
      </c>
      <c r="N237" s="10">
        <v>25.7</v>
      </c>
      <c r="O237" s="10">
        <v>2.62</v>
      </c>
      <c r="P237" s="10">
        <v>108.48309999999999</v>
      </c>
      <c r="Q237" s="10">
        <v>79.09</v>
      </c>
      <c r="S237" s="10">
        <v>17.100000000000001</v>
      </c>
      <c r="T237" s="10">
        <v>74.31</v>
      </c>
      <c r="U237" s="10">
        <v>235</v>
      </c>
      <c r="V237" s="10">
        <v>236.48</v>
      </c>
      <c r="W237" s="10">
        <v>121.21</v>
      </c>
      <c r="X237" s="10">
        <v>48.47</v>
      </c>
      <c r="Z237" s="10">
        <v>261.31</v>
      </c>
      <c r="AA237" s="10">
        <v>28.909600000000001</v>
      </c>
      <c r="AC237" s="10">
        <v>214.64</v>
      </c>
      <c r="AE237" s="10">
        <v>10.52</v>
      </c>
      <c r="AF237" s="10">
        <v>366.14</v>
      </c>
      <c r="AG237" s="10">
        <v>372.29</v>
      </c>
      <c r="AH237" s="10">
        <v>106.78</v>
      </c>
      <c r="AI237">
        <v>33</v>
      </c>
      <c r="AJ237" s="10">
        <v>4.38</v>
      </c>
      <c r="AK237" s="10">
        <v>90.58</v>
      </c>
      <c r="AL237" s="10">
        <v>18.07</v>
      </c>
      <c r="AM237" s="10">
        <v>78.05</v>
      </c>
      <c r="AN237" s="10">
        <v>12.3</v>
      </c>
      <c r="AO237" s="10">
        <v>55</v>
      </c>
      <c r="AP237" s="10">
        <v>186.57</v>
      </c>
    </row>
    <row r="238" spans="1:42" x14ac:dyDescent="0.2">
      <c r="A238" s="9">
        <v>44284</v>
      </c>
      <c r="B238" s="3">
        <v>3974.54</v>
      </c>
      <c r="C238" s="10">
        <v>203.76329999999999</v>
      </c>
      <c r="D238" s="10">
        <v>21.73</v>
      </c>
      <c r="E238" s="10">
        <v>57.4</v>
      </c>
      <c r="F238" s="10">
        <v>53.85</v>
      </c>
      <c r="G238" s="10">
        <v>17.62</v>
      </c>
      <c r="I238" s="10">
        <v>47.262</v>
      </c>
      <c r="J238" s="10">
        <v>11.85</v>
      </c>
      <c r="K238" s="10">
        <v>152.68</v>
      </c>
      <c r="L238" s="10">
        <v>325.73</v>
      </c>
      <c r="M238" s="10">
        <v>12.9483</v>
      </c>
      <c r="N238" s="10">
        <v>25.23</v>
      </c>
      <c r="O238" s="10">
        <v>2.61</v>
      </c>
      <c r="P238" s="10">
        <v>107.4288</v>
      </c>
      <c r="Q238" s="10">
        <v>77.3</v>
      </c>
      <c r="S238" s="10">
        <v>16.440000000000001</v>
      </c>
      <c r="T238" s="10">
        <v>74.28</v>
      </c>
      <c r="U238" s="10">
        <v>223.49</v>
      </c>
      <c r="V238" s="10">
        <v>235.24</v>
      </c>
      <c r="W238" s="10">
        <v>121.39</v>
      </c>
      <c r="X238" s="10">
        <v>48.54</v>
      </c>
      <c r="Z238" s="10">
        <v>252.59</v>
      </c>
      <c r="AA238" s="10">
        <v>28.4922</v>
      </c>
      <c r="AC238" s="10">
        <v>216.71</v>
      </c>
      <c r="AE238" s="10">
        <v>10.73</v>
      </c>
      <c r="AF238" s="10">
        <v>362.91</v>
      </c>
      <c r="AG238" s="10">
        <v>367.97</v>
      </c>
      <c r="AH238" s="10">
        <v>106.77</v>
      </c>
      <c r="AI238">
        <v>32.6</v>
      </c>
      <c r="AJ238" s="10">
        <v>4.22</v>
      </c>
      <c r="AK238" s="10">
        <v>90.99</v>
      </c>
      <c r="AL238" s="10">
        <v>17.41</v>
      </c>
      <c r="AM238" s="10">
        <v>76.959999999999994</v>
      </c>
      <c r="AN238" s="10">
        <v>12.15</v>
      </c>
      <c r="AO238" s="10">
        <v>56.09</v>
      </c>
      <c r="AP238" s="10">
        <v>187.48</v>
      </c>
    </row>
    <row r="239" spans="1:42" x14ac:dyDescent="0.2">
      <c r="A239" s="9">
        <v>44285</v>
      </c>
      <c r="B239" s="3">
        <v>3971.09</v>
      </c>
      <c r="C239" s="10">
        <v>211.8733</v>
      </c>
      <c r="D239" s="10">
        <v>22.04</v>
      </c>
      <c r="E239" s="10">
        <v>56.69</v>
      </c>
      <c r="F239" s="10">
        <v>53.15</v>
      </c>
      <c r="G239" s="10">
        <v>17.809999999999999</v>
      </c>
      <c r="I239" s="10">
        <v>45.616</v>
      </c>
      <c r="J239" s="10">
        <v>11.4</v>
      </c>
      <c r="K239" s="10">
        <v>154.47999999999999</v>
      </c>
      <c r="L239" s="10">
        <v>332.01</v>
      </c>
      <c r="M239" s="10">
        <v>12.8718</v>
      </c>
      <c r="N239" s="10">
        <v>25.61</v>
      </c>
      <c r="O239" s="10">
        <v>2.52</v>
      </c>
      <c r="P239" s="10">
        <v>108.0698</v>
      </c>
      <c r="Q239" s="10">
        <v>79.12</v>
      </c>
      <c r="S239" s="10">
        <v>16.5</v>
      </c>
      <c r="T239" s="10">
        <v>74.25</v>
      </c>
      <c r="U239" s="10">
        <v>222.07</v>
      </c>
      <c r="V239" s="10">
        <v>231.85</v>
      </c>
      <c r="W239" s="10">
        <v>119.9</v>
      </c>
      <c r="X239" s="10">
        <v>49.19</v>
      </c>
      <c r="Z239" s="10">
        <v>257.69</v>
      </c>
      <c r="AA239" s="10">
        <v>28.1266</v>
      </c>
      <c r="AC239" s="10">
        <v>212.99</v>
      </c>
      <c r="AE239" s="10">
        <v>10.5</v>
      </c>
      <c r="AF239" s="10">
        <v>358.2</v>
      </c>
      <c r="AG239" s="10">
        <v>373.92</v>
      </c>
      <c r="AH239" s="10">
        <v>106.76</v>
      </c>
      <c r="AI239">
        <v>32.04</v>
      </c>
      <c r="AJ239" s="10">
        <v>4.34</v>
      </c>
      <c r="AK239" s="10">
        <v>89.35</v>
      </c>
      <c r="AL239" s="10">
        <v>17.559999999999999</v>
      </c>
      <c r="AM239" s="10">
        <v>77.88</v>
      </c>
      <c r="AN239" s="10">
        <v>12.46</v>
      </c>
      <c r="AO239" s="10">
        <v>55.95</v>
      </c>
      <c r="AP239" s="10">
        <v>189.5</v>
      </c>
    </row>
    <row r="240" spans="1:42" x14ac:dyDescent="0.2">
      <c r="A240" s="9">
        <v>44286</v>
      </c>
      <c r="B240" s="3">
        <v>3958.55</v>
      </c>
      <c r="C240" s="10">
        <v>222.64330000000001</v>
      </c>
      <c r="D240" s="10">
        <v>23.29</v>
      </c>
      <c r="E240" s="10">
        <v>55.83</v>
      </c>
      <c r="F240" s="10">
        <v>52.71</v>
      </c>
      <c r="G240" s="10">
        <v>17.68</v>
      </c>
      <c r="I240" s="10">
        <v>46.366</v>
      </c>
      <c r="J240" s="10">
        <v>11.84</v>
      </c>
      <c r="K240" s="10">
        <v>152.22999999999999</v>
      </c>
      <c r="L240" s="10">
        <v>327</v>
      </c>
      <c r="M240" s="10">
        <v>13.3483</v>
      </c>
      <c r="N240" s="10">
        <v>26.88</v>
      </c>
      <c r="O240" s="10">
        <v>2.56</v>
      </c>
      <c r="P240" s="10">
        <v>109.0313</v>
      </c>
      <c r="Q240" s="10">
        <v>79.11</v>
      </c>
      <c r="S240" s="10">
        <v>17.149999999999999</v>
      </c>
      <c r="T240" s="10">
        <v>74.53</v>
      </c>
      <c r="U240" s="10">
        <v>229.28</v>
      </c>
      <c r="V240" s="10">
        <v>235.77</v>
      </c>
      <c r="W240" s="10">
        <v>122.15</v>
      </c>
      <c r="X240" s="10">
        <v>48.85</v>
      </c>
      <c r="Z240" s="10">
        <v>267.95</v>
      </c>
      <c r="AA240" s="10">
        <v>28.416399999999999</v>
      </c>
      <c r="AC240" s="10">
        <v>214.89</v>
      </c>
      <c r="AE240" s="10">
        <v>10.77</v>
      </c>
      <c r="AF240" s="10">
        <v>356.05</v>
      </c>
      <c r="AG240" s="10">
        <v>374.14</v>
      </c>
      <c r="AH240" s="10">
        <v>106</v>
      </c>
      <c r="AI240">
        <v>32.520000000000003</v>
      </c>
      <c r="AJ240" s="10">
        <v>4.6100000000000003</v>
      </c>
      <c r="AK240" s="10">
        <v>88.74</v>
      </c>
      <c r="AL240" s="10">
        <v>17.739999999999998</v>
      </c>
      <c r="AM240" s="10">
        <v>77.650000000000006</v>
      </c>
      <c r="AN240" s="10">
        <v>12.25</v>
      </c>
      <c r="AO240" s="10">
        <v>54.26</v>
      </c>
      <c r="AP240" s="10">
        <v>188</v>
      </c>
    </row>
    <row r="241" spans="1:42" x14ac:dyDescent="0.2">
      <c r="A241" s="9">
        <v>44287</v>
      </c>
      <c r="B241" s="3">
        <v>3972.89</v>
      </c>
      <c r="C241" s="10">
        <v>220.58330000000001</v>
      </c>
      <c r="D241" s="10">
        <v>23.07</v>
      </c>
      <c r="E241" s="10">
        <v>57.39</v>
      </c>
      <c r="F241" s="10">
        <v>52.51</v>
      </c>
      <c r="G241" s="10">
        <v>17.72</v>
      </c>
      <c r="I241" s="10">
        <v>47.594999999999999</v>
      </c>
      <c r="J241" s="10">
        <v>11.48</v>
      </c>
      <c r="K241" s="10">
        <v>153.71</v>
      </c>
      <c r="L241" s="10">
        <v>327.64</v>
      </c>
      <c r="M241" s="10">
        <v>13.8118</v>
      </c>
      <c r="N241" s="10">
        <v>25.98</v>
      </c>
      <c r="O241" s="10">
        <v>2.67</v>
      </c>
      <c r="P241" s="10">
        <v>109.6048</v>
      </c>
      <c r="Q241" s="10">
        <v>80.05</v>
      </c>
      <c r="S241" s="10">
        <v>17.27</v>
      </c>
      <c r="T241" s="10">
        <v>75.19</v>
      </c>
      <c r="U241" s="10">
        <v>236.79</v>
      </c>
      <c r="V241" s="10">
        <v>242.35</v>
      </c>
      <c r="W241" s="10">
        <v>123</v>
      </c>
      <c r="X241" s="10">
        <v>50.35</v>
      </c>
      <c r="Z241" s="10">
        <v>273.10000000000002</v>
      </c>
      <c r="AA241" s="10">
        <v>28.769200000000001</v>
      </c>
      <c r="AC241" s="10">
        <v>213.04</v>
      </c>
      <c r="AE241" s="10">
        <v>10.57</v>
      </c>
      <c r="AF241" s="10">
        <v>363.3</v>
      </c>
      <c r="AG241" s="10">
        <v>372.12</v>
      </c>
      <c r="AH241" s="10">
        <v>108.5</v>
      </c>
      <c r="AI241">
        <v>32.92</v>
      </c>
      <c r="AJ241" s="10">
        <v>4.51</v>
      </c>
      <c r="AK241" s="10">
        <v>88.06</v>
      </c>
      <c r="AL241" s="10">
        <v>18.260000000000002</v>
      </c>
      <c r="AM241" s="10">
        <v>77.98</v>
      </c>
      <c r="AN241" s="10">
        <v>12.17</v>
      </c>
      <c r="AO241" s="10">
        <v>55.59</v>
      </c>
      <c r="AP241" s="10">
        <v>188.76</v>
      </c>
    </row>
    <row r="242" spans="1:42" x14ac:dyDescent="0.2">
      <c r="A242" s="9">
        <v>44291</v>
      </c>
      <c r="B242" s="3">
        <v>4019.87</v>
      </c>
      <c r="C242" s="10">
        <v>230.35</v>
      </c>
      <c r="D242" s="10">
        <v>23.44</v>
      </c>
      <c r="E242" s="10">
        <v>56.5</v>
      </c>
      <c r="F242" s="10">
        <v>52.81</v>
      </c>
      <c r="G242" s="10">
        <v>17.68</v>
      </c>
      <c r="I242" s="10">
        <v>48.847999999999999</v>
      </c>
      <c r="J242" s="10">
        <v>11.03</v>
      </c>
      <c r="K242" s="10">
        <v>153.62</v>
      </c>
      <c r="L242" s="10">
        <v>323.54000000000002</v>
      </c>
      <c r="M242" s="10">
        <v>13.987500000000001</v>
      </c>
      <c r="N242" s="10">
        <v>25.15</v>
      </c>
      <c r="O242" s="10">
        <v>2.58</v>
      </c>
      <c r="P242" s="10">
        <v>111.9074</v>
      </c>
      <c r="Q242" s="10">
        <v>80.930000000000007</v>
      </c>
      <c r="S242" s="10">
        <v>16.72</v>
      </c>
      <c r="T242" s="10">
        <v>75</v>
      </c>
      <c r="U242" s="10">
        <v>232.32</v>
      </c>
      <c r="V242" s="10">
        <v>249.07</v>
      </c>
      <c r="W242" s="10">
        <v>125.9</v>
      </c>
      <c r="X242" s="10">
        <v>51.16</v>
      </c>
      <c r="Z242" s="10">
        <v>273.3</v>
      </c>
      <c r="AA242" s="10">
        <v>29.041799999999999</v>
      </c>
      <c r="AC242" s="10">
        <v>215.32</v>
      </c>
      <c r="AE242" s="10">
        <v>10.69</v>
      </c>
      <c r="AF242" s="10">
        <v>368.32</v>
      </c>
      <c r="AG242" s="10">
        <v>374.81</v>
      </c>
      <c r="AH242" s="10">
        <v>108.37</v>
      </c>
      <c r="AI242">
        <v>32.9</v>
      </c>
      <c r="AJ242" s="10">
        <v>4.7300000000000004</v>
      </c>
      <c r="AK242" s="10">
        <v>88.6</v>
      </c>
      <c r="AL242" s="10">
        <v>18.53</v>
      </c>
      <c r="AM242" s="10">
        <v>79.87</v>
      </c>
      <c r="AN242" s="10">
        <v>12.7</v>
      </c>
      <c r="AO242" s="10">
        <v>55.49</v>
      </c>
      <c r="AP242" s="10">
        <v>188.7</v>
      </c>
    </row>
    <row r="243" spans="1:42" x14ac:dyDescent="0.2">
      <c r="A243" s="9">
        <v>44292</v>
      </c>
      <c r="B243" s="3">
        <v>4077.91</v>
      </c>
      <c r="C243" s="10">
        <v>230.54</v>
      </c>
      <c r="D243" s="10">
        <v>23.27</v>
      </c>
      <c r="E243" s="10">
        <v>56.34</v>
      </c>
      <c r="F243" s="10">
        <v>53.19</v>
      </c>
      <c r="G243" s="10">
        <v>17.88</v>
      </c>
      <c r="I243" s="10">
        <v>48.387</v>
      </c>
      <c r="J243" s="10">
        <v>10.99</v>
      </c>
      <c r="K243" s="10">
        <v>152.54</v>
      </c>
      <c r="L243" s="10">
        <v>327.06</v>
      </c>
      <c r="M243" s="10">
        <v>13.861499999999999</v>
      </c>
      <c r="N243" s="10">
        <v>24.45</v>
      </c>
      <c r="O243" s="10">
        <v>2.67</v>
      </c>
      <c r="P243" s="10">
        <v>111.3002</v>
      </c>
      <c r="Q243" s="10">
        <v>79.64</v>
      </c>
      <c r="S243" s="10">
        <v>17.260000000000002</v>
      </c>
      <c r="T243" s="10">
        <v>74.62</v>
      </c>
      <c r="U243" s="10">
        <v>236.01</v>
      </c>
      <c r="V243" s="10">
        <v>247.86</v>
      </c>
      <c r="W243" s="10">
        <v>126.21</v>
      </c>
      <c r="X243" s="10">
        <v>51.18</v>
      </c>
      <c r="Z243" s="10">
        <v>282.33999999999997</v>
      </c>
      <c r="AA243" s="10">
        <v>29.749600000000001</v>
      </c>
      <c r="AC243" s="10">
        <v>215.3</v>
      </c>
      <c r="AE243" s="10">
        <v>10.78</v>
      </c>
      <c r="AF243" s="10">
        <v>369.57</v>
      </c>
      <c r="AG243" s="10">
        <v>375.61</v>
      </c>
      <c r="AH243" s="10">
        <v>109.32</v>
      </c>
      <c r="AI243">
        <v>33.22</v>
      </c>
      <c r="AJ243" s="10">
        <v>4.5</v>
      </c>
      <c r="AK243" s="10">
        <v>88.63</v>
      </c>
      <c r="AL243" s="10">
        <v>18.5</v>
      </c>
      <c r="AM243" s="10">
        <v>78.78</v>
      </c>
      <c r="AN243" s="10">
        <v>12.92</v>
      </c>
      <c r="AO243" s="10">
        <v>56.05</v>
      </c>
      <c r="AP243" s="10">
        <v>186.21</v>
      </c>
    </row>
    <row r="244" spans="1:42" x14ac:dyDescent="0.2">
      <c r="A244" s="9">
        <v>44293</v>
      </c>
      <c r="B244" s="3">
        <v>4073.94</v>
      </c>
      <c r="C244" s="10">
        <v>223.6566</v>
      </c>
      <c r="D244" s="10">
        <v>22.9</v>
      </c>
      <c r="E244" s="10">
        <v>56.59</v>
      </c>
      <c r="F244" s="10">
        <v>53.28</v>
      </c>
      <c r="G244" s="10">
        <v>17.690000000000001</v>
      </c>
      <c r="I244" s="10">
        <v>48.246000000000002</v>
      </c>
      <c r="J244" s="10">
        <v>10.78</v>
      </c>
      <c r="K244" s="10">
        <v>154.93</v>
      </c>
      <c r="L244" s="10">
        <v>326.55</v>
      </c>
      <c r="M244" s="10">
        <v>14.1435</v>
      </c>
      <c r="N244" s="10">
        <v>23.46</v>
      </c>
      <c r="O244" s="10">
        <v>2.69</v>
      </c>
      <c r="P244" s="10">
        <v>110.87</v>
      </c>
      <c r="Q244" s="10">
        <v>78.400000000000006</v>
      </c>
      <c r="S244" s="10">
        <v>17.2</v>
      </c>
      <c r="T244" s="10">
        <v>75.23</v>
      </c>
      <c r="U244" s="10">
        <v>233.97</v>
      </c>
      <c r="V244" s="10">
        <v>249.9</v>
      </c>
      <c r="W244" s="10">
        <v>127.9</v>
      </c>
      <c r="X244" s="10">
        <v>51.05</v>
      </c>
      <c r="Z244" s="10">
        <v>280.14999999999998</v>
      </c>
      <c r="AA244" s="10">
        <v>30.000399999999999</v>
      </c>
      <c r="AC244" s="10">
        <v>212.72</v>
      </c>
      <c r="AE244" s="10">
        <v>10.69</v>
      </c>
      <c r="AF244" s="10">
        <v>371.08</v>
      </c>
      <c r="AG244" s="10">
        <v>374.79</v>
      </c>
      <c r="AH244" s="10">
        <v>109.63</v>
      </c>
      <c r="AI244">
        <v>33.1</v>
      </c>
      <c r="AJ244" s="10">
        <v>4.37</v>
      </c>
      <c r="AK244" s="10">
        <v>88.28</v>
      </c>
      <c r="AL244" s="10">
        <v>18.22</v>
      </c>
      <c r="AM244" s="10">
        <v>80.02</v>
      </c>
      <c r="AN244" s="10">
        <v>12.73</v>
      </c>
      <c r="AO244" s="10">
        <v>56.5</v>
      </c>
      <c r="AP244" s="10">
        <v>184.72</v>
      </c>
    </row>
    <row r="245" spans="1:42" x14ac:dyDescent="0.2">
      <c r="A245" s="9">
        <v>44294</v>
      </c>
      <c r="B245" s="3">
        <v>4079.95</v>
      </c>
      <c r="C245" s="10">
        <v>227.9333</v>
      </c>
      <c r="D245" s="10">
        <v>23.41</v>
      </c>
      <c r="E245" s="10">
        <v>56</v>
      </c>
      <c r="F245" s="10">
        <v>53.12</v>
      </c>
      <c r="G245" s="10">
        <v>17.600000000000001</v>
      </c>
      <c r="I245" s="10">
        <v>48.548000000000002</v>
      </c>
      <c r="J245" s="10">
        <v>11.11</v>
      </c>
      <c r="K245" s="10">
        <v>155.12</v>
      </c>
      <c r="L245" s="10">
        <v>331.14</v>
      </c>
      <c r="M245" s="10">
        <v>14.317</v>
      </c>
      <c r="N245" s="10">
        <v>24.3</v>
      </c>
      <c r="O245" s="10">
        <v>2.73</v>
      </c>
      <c r="P245" s="10">
        <v>111.9833</v>
      </c>
      <c r="Q245" s="10">
        <v>78.77</v>
      </c>
      <c r="S245" s="10">
        <v>18.14</v>
      </c>
      <c r="T245" s="10">
        <v>76.75</v>
      </c>
      <c r="U245" s="10">
        <v>233.75</v>
      </c>
      <c r="V245" s="10">
        <v>253.25</v>
      </c>
      <c r="W245" s="10">
        <v>130.36000000000001</v>
      </c>
      <c r="X245" s="10">
        <v>51.61</v>
      </c>
      <c r="Z245" s="10">
        <v>280.94</v>
      </c>
      <c r="AA245" s="10">
        <v>30.481000000000002</v>
      </c>
      <c r="AC245" s="10">
        <v>210.28</v>
      </c>
      <c r="AE245" s="10">
        <v>11</v>
      </c>
      <c r="AF245" s="10">
        <v>377.74</v>
      </c>
      <c r="AG245" s="10">
        <v>374.07</v>
      </c>
      <c r="AH245" s="10">
        <v>108.44</v>
      </c>
      <c r="AI245">
        <v>33.46</v>
      </c>
      <c r="AJ245" s="10">
        <v>4.43</v>
      </c>
      <c r="AK245" s="10">
        <v>89.44</v>
      </c>
      <c r="AL245" s="10">
        <v>18.600000000000001</v>
      </c>
      <c r="AM245" s="10">
        <v>80.2</v>
      </c>
      <c r="AN245" s="10">
        <v>12.51</v>
      </c>
      <c r="AO245" s="10">
        <v>56.09</v>
      </c>
      <c r="AP245" s="10">
        <v>179</v>
      </c>
    </row>
    <row r="246" spans="1:42" x14ac:dyDescent="0.2">
      <c r="A246" s="9">
        <v>44295</v>
      </c>
      <c r="B246" s="3">
        <v>4097.17</v>
      </c>
      <c r="C246" s="10">
        <v>225.67330000000001</v>
      </c>
      <c r="D246" s="10">
        <v>24.04</v>
      </c>
      <c r="E246" s="10">
        <v>55.87</v>
      </c>
      <c r="F246" s="10">
        <v>53.18</v>
      </c>
      <c r="G246" s="10">
        <v>17.5</v>
      </c>
      <c r="I246" s="10">
        <v>48.509</v>
      </c>
      <c r="J246" s="10">
        <v>11.1</v>
      </c>
      <c r="K246" s="10">
        <v>156.28</v>
      </c>
      <c r="L246" s="10">
        <v>330.81</v>
      </c>
      <c r="M246" s="10">
        <v>14.4</v>
      </c>
      <c r="N246" s="10">
        <v>23.62</v>
      </c>
      <c r="O246" s="10">
        <v>2.77</v>
      </c>
      <c r="P246" s="10">
        <v>113.95699999999999</v>
      </c>
      <c r="Q246" s="10">
        <v>80.42</v>
      </c>
      <c r="S246" s="10">
        <v>17.77</v>
      </c>
      <c r="T246" s="10">
        <v>76.900000000000006</v>
      </c>
      <c r="U246" s="10">
        <v>226.89</v>
      </c>
      <c r="V246" s="10">
        <v>255.85</v>
      </c>
      <c r="W246" s="10">
        <v>132.995</v>
      </c>
      <c r="X246" s="10">
        <v>51.33</v>
      </c>
      <c r="Z246" s="10">
        <v>279.2</v>
      </c>
      <c r="AA246" s="10">
        <v>30.628399999999999</v>
      </c>
      <c r="AC246" s="10">
        <v>213.35</v>
      </c>
      <c r="AE246" s="10">
        <v>11.03</v>
      </c>
      <c r="AF246" s="10">
        <v>380.08</v>
      </c>
      <c r="AG246" s="10">
        <v>377</v>
      </c>
      <c r="AH246" s="10">
        <v>109.51</v>
      </c>
      <c r="AI246">
        <v>33.22</v>
      </c>
      <c r="AJ246" s="10">
        <v>4.33</v>
      </c>
      <c r="AK246" s="10">
        <v>91.07</v>
      </c>
      <c r="AL246" s="10">
        <v>18.844999999999999</v>
      </c>
      <c r="AM246" s="10">
        <v>79.400000000000006</v>
      </c>
      <c r="AN246" s="10">
        <v>12.51</v>
      </c>
      <c r="AO246" s="10">
        <v>58.36</v>
      </c>
      <c r="AP246" s="10">
        <v>175</v>
      </c>
    </row>
    <row r="247" spans="1:42" x14ac:dyDescent="0.2">
      <c r="A247" s="9">
        <v>44298</v>
      </c>
      <c r="B247" s="3">
        <v>4128.8</v>
      </c>
      <c r="C247" s="10">
        <v>233.9933</v>
      </c>
      <c r="D247" s="10">
        <v>23.34</v>
      </c>
      <c r="E247" s="10">
        <v>55.5</v>
      </c>
      <c r="F247" s="10">
        <v>53.35</v>
      </c>
      <c r="G247" s="10">
        <v>17.16</v>
      </c>
      <c r="I247" s="10">
        <v>48.366999999999997</v>
      </c>
      <c r="J247" s="10">
        <v>10.84</v>
      </c>
      <c r="K247" s="10">
        <v>155.94999999999999</v>
      </c>
      <c r="L247" s="10">
        <v>331.84</v>
      </c>
      <c r="M247" s="10">
        <v>15.209</v>
      </c>
      <c r="N247" s="10">
        <v>22.82</v>
      </c>
      <c r="O247" s="10">
        <v>2.79</v>
      </c>
      <c r="P247" s="10">
        <v>113.3835</v>
      </c>
      <c r="Q247" s="10">
        <v>80.98</v>
      </c>
      <c r="S247" s="10">
        <v>17</v>
      </c>
      <c r="T247" s="10">
        <v>77.37</v>
      </c>
      <c r="U247" s="10">
        <v>233.39</v>
      </c>
      <c r="V247" s="10">
        <v>255.91</v>
      </c>
      <c r="W247" s="10">
        <v>131.24</v>
      </c>
      <c r="X247" s="10">
        <v>52.01</v>
      </c>
      <c r="Z247" s="10">
        <v>276.91000000000003</v>
      </c>
      <c r="AA247" s="10">
        <v>30.79</v>
      </c>
      <c r="AC247" s="10">
        <v>213.6</v>
      </c>
      <c r="AE247" s="10">
        <v>10.84</v>
      </c>
      <c r="AF247" s="10">
        <v>379.84</v>
      </c>
      <c r="AG247" s="10">
        <v>378.26</v>
      </c>
      <c r="AH247" s="10">
        <v>109.84</v>
      </c>
      <c r="AI247">
        <v>33</v>
      </c>
      <c r="AJ247" s="10">
        <v>4.29</v>
      </c>
      <c r="AK247" s="10">
        <v>91.39</v>
      </c>
      <c r="AL247" s="10">
        <v>18.5</v>
      </c>
      <c r="AM247" s="10">
        <v>78.95</v>
      </c>
      <c r="AN247" s="10">
        <v>12.38</v>
      </c>
      <c r="AO247" s="10">
        <v>56.8</v>
      </c>
      <c r="AP247" s="10">
        <v>180.96</v>
      </c>
    </row>
    <row r="248" spans="1:42" x14ac:dyDescent="0.2">
      <c r="A248" s="9">
        <v>44299</v>
      </c>
      <c r="B248" s="3">
        <v>4127.99</v>
      </c>
      <c r="C248" s="10">
        <v>254.10659999999999</v>
      </c>
      <c r="D248" s="10">
        <v>25.42</v>
      </c>
      <c r="E248" s="10">
        <v>55.71</v>
      </c>
      <c r="F248" s="10">
        <v>53.09</v>
      </c>
      <c r="G248" s="10">
        <v>17.55</v>
      </c>
      <c r="I248" s="10">
        <v>48.496000000000002</v>
      </c>
      <c r="J248" s="10">
        <v>10.81</v>
      </c>
      <c r="K248" s="10">
        <v>154.09</v>
      </c>
      <c r="L248" s="10">
        <v>327.68</v>
      </c>
      <c r="M248" s="10">
        <v>15.679500000000001</v>
      </c>
      <c r="N248" s="10">
        <v>23.93</v>
      </c>
      <c r="O248" s="10">
        <v>2.72</v>
      </c>
      <c r="P248" s="10">
        <v>110.97969999999999</v>
      </c>
      <c r="Q248" s="10">
        <v>78.94</v>
      </c>
      <c r="S248" s="10">
        <v>16.829999999999998</v>
      </c>
      <c r="T248" s="10">
        <v>78.39</v>
      </c>
      <c r="U248" s="10">
        <v>238.08</v>
      </c>
      <c r="V248" s="10">
        <v>258.49</v>
      </c>
      <c r="W248" s="10">
        <v>134.43</v>
      </c>
      <c r="X248" s="10">
        <v>52.03</v>
      </c>
      <c r="Z248" s="10">
        <v>293.12</v>
      </c>
      <c r="AA248" s="10">
        <v>30.754799999999999</v>
      </c>
      <c r="AC248" s="10">
        <v>215.94</v>
      </c>
      <c r="AE248" s="10">
        <v>10.75</v>
      </c>
      <c r="AF248" s="10">
        <v>378.13</v>
      </c>
      <c r="AG248" s="10">
        <v>378.67</v>
      </c>
      <c r="AH248" s="10">
        <v>110.78</v>
      </c>
      <c r="AI248">
        <v>33.22</v>
      </c>
      <c r="AJ248" s="10">
        <v>4.38</v>
      </c>
      <c r="AK248" s="10">
        <v>90.78</v>
      </c>
      <c r="AL248" s="10">
        <v>18.87</v>
      </c>
      <c r="AM248" s="10">
        <v>79.5</v>
      </c>
      <c r="AN248" s="10">
        <v>12.2</v>
      </c>
      <c r="AO248" s="10">
        <v>56.35</v>
      </c>
      <c r="AP248" s="10">
        <v>179.62</v>
      </c>
    </row>
    <row r="249" spans="1:42" x14ac:dyDescent="0.2">
      <c r="A249" s="9">
        <v>44300</v>
      </c>
      <c r="B249" s="3">
        <v>4141.59</v>
      </c>
      <c r="C249" s="10">
        <v>244.07660000000001</v>
      </c>
      <c r="D249" s="10">
        <v>23.7</v>
      </c>
      <c r="E249" s="10">
        <v>57.32</v>
      </c>
      <c r="F249" s="10">
        <v>53.08</v>
      </c>
      <c r="G249" s="10">
        <v>17.63</v>
      </c>
      <c r="I249" s="10">
        <v>47.73</v>
      </c>
      <c r="J249" s="10">
        <v>10.74</v>
      </c>
      <c r="K249" s="10">
        <v>151.21</v>
      </c>
      <c r="L249" s="10">
        <v>335.35</v>
      </c>
      <c r="M249" s="10">
        <v>15.276999999999999</v>
      </c>
      <c r="N249" s="10">
        <v>24.59</v>
      </c>
      <c r="O249" s="10">
        <v>2.67</v>
      </c>
      <c r="P249" s="10">
        <v>110.7604</v>
      </c>
      <c r="Q249" s="10">
        <v>81.02</v>
      </c>
      <c r="S249" s="10">
        <v>16.68</v>
      </c>
      <c r="T249" s="10">
        <v>78</v>
      </c>
      <c r="U249" s="10">
        <v>229.14</v>
      </c>
      <c r="V249" s="10">
        <v>255.59</v>
      </c>
      <c r="W249" s="10">
        <v>132.03</v>
      </c>
      <c r="X249" s="10">
        <v>53.11</v>
      </c>
      <c r="Z249" s="10">
        <v>287.60000000000002</v>
      </c>
      <c r="AA249" s="10">
        <v>30.333200000000001</v>
      </c>
      <c r="AC249" s="10">
        <v>217.13</v>
      </c>
      <c r="AE249" s="10">
        <v>10.59</v>
      </c>
      <c r="AF249" s="10">
        <v>378.32</v>
      </c>
      <c r="AG249" s="10">
        <v>381.5</v>
      </c>
      <c r="AH249" s="10">
        <v>109.66</v>
      </c>
      <c r="AI249">
        <v>33.1</v>
      </c>
      <c r="AJ249" s="10">
        <v>4.46</v>
      </c>
      <c r="AK249" s="10">
        <v>91.07</v>
      </c>
      <c r="AL249" s="10">
        <v>18.93</v>
      </c>
      <c r="AM249" s="10">
        <v>81.72</v>
      </c>
      <c r="AN249" s="10">
        <v>12.24</v>
      </c>
      <c r="AO249" s="10">
        <v>56.23</v>
      </c>
      <c r="AP249" s="10">
        <v>173.67</v>
      </c>
    </row>
    <row r="250" spans="1:42" x14ac:dyDescent="0.2">
      <c r="A250" s="9">
        <v>44301</v>
      </c>
      <c r="B250" s="3">
        <v>4124.66</v>
      </c>
      <c r="C250" s="10">
        <v>246.2833</v>
      </c>
      <c r="D250" s="10">
        <v>23.15</v>
      </c>
      <c r="E250" s="10">
        <v>56.98</v>
      </c>
      <c r="F250" s="10">
        <v>53.33</v>
      </c>
      <c r="G250" s="10">
        <v>17.920000000000002</v>
      </c>
      <c r="I250" s="10">
        <v>48</v>
      </c>
      <c r="J250" s="10">
        <v>10.53</v>
      </c>
      <c r="K250" s="10">
        <v>152.16999999999999</v>
      </c>
      <c r="L250" s="10">
        <v>338.55</v>
      </c>
      <c r="M250" s="10">
        <v>16.1373</v>
      </c>
      <c r="N250" s="10">
        <v>25.19</v>
      </c>
      <c r="O250" s="10">
        <v>2.66</v>
      </c>
      <c r="P250" s="10">
        <v>112.9449</v>
      </c>
      <c r="Q250" s="10">
        <v>81.78</v>
      </c>
      <c r="S250" s="10">
        <v>16.28</v>
      </c>
      <c r="T250" s="10">
        <v>79.650000000000006</v>
      </c>
      <c r="U250" s="10">
        <v>236.38</v>
      </c>
      <c r="V250" s="10">
        <v>259.5</v>
      </c>
      <c r="W250" s="10">
        <v>134.5</v>
      </c>
      <c r="X250" s="10">
        <v>52.92</v>
      </c>
      <c r="Z250" s="10">
        <v>299.74</v>
      </c>
      <c r="AA250" s="10">
        <v>30.847799999999999</v>
      </c>
      <c r="AC250" s="10">
        <v>221.1</v>
      </c>
      <c r="AE250" s="10">
        <v>10.54</v>
      </c>
      <c r="AF250" s="10">
        <v>386.49</v>
      </c>
      <c r="AG250" s="10">
        <v>382.14</v>
      </c>
      <c r="AH250" s="10">
        <v>112.36</v>
      </c>
      <c r="AI250">
        <v>33.64</v>
      </c>
      <c r="AJ250" s="10">
        <v>4.47</v>
      </c>
      <c r="AK250" s="10">
        <v>91.83</v>
      </c>
      <c r="AL250" s="10">
        <v>19.32</v>
      </c>
      <c r="AM250" s="10">
        <v>83.78</v>
      </c>
      <c r="AN250" s="10">
        <v>12.24</v>
      </c>
      <c r="AO250" s="10">
        <v>56.74</v>
      </c>
      <c r="AP250" s="10">
        <v>176.59</v>
      </c>
    </row>
    <row r="251" spans="1:42" x14ac:dyDescent="0.2">
      <c r="A251" s="9">
        <v>44302</v>
      </c>
      <c r="B251" s="3">
        <v>4170.42</v>
      </c>
      <c r="C251" s="10">
        <v>246.5933</v>
      </c>
      <c r="D251" s="10">
        <v>22.47</v>
      </c>
      <c r="E251" s="10">
        <v>56.66</v>
      </c>
      <c r="F251" s="10">
        <v>53.68</v>
      </c>
      <c r="G251" s="10">
        <v>17.8</v>
      </c>
      <c r="I251" s="10">
        <v>47.878999999999998</v>
      </c>
      <c r="J251" s="10">
        <v>10.9</v>
      </c>
      <c r="K251" s="10">
        <v>153.30000000000001</v>
      </c>
      <c r="L251" s="10">
        <v>342.31</v>
      </c>
      <c r="M251" s="10">
        <v>15.9125</v>
      </c>
      <c r="N251" s="10">
        <v>24.44</v>
      </c>
      <c r="O251" s="10">
        <v>2.6</v>
      </c>
      <c r="P251" s="10">
        <v>112.8352</v>
      </c>
      <c r="Q251" s="10">
        <v>81.819999999999993</v>
      </c>
      <c r="S251" s="10">
        <v>16.32</v>
      </c>
      <c r="T251" s="10">
        <v>79.28</v>
      </c>
      <c r="U251" s="10">
        <v>232.74</v>
      </c>
      <c r="V251" s="10">
        <v>260.74</v>
      </c>
      <c r="W251" s="10">
        <v>134.16</v>
      </c>
      <c r="X251" s="10">
        <v>53.31</v>
      </c>
      <c r="Z251" s="10">
        <v>292.02</v>
      </c>
      <c r="AA251" s="10">
        <v>30.700800000000001</v>
      </c>
      <c r="AC251" s="10">
        <v>219.39</v>
      </c>
      <c r="AE251" s="10">
        <v>10.37</v>
      </c>
      <c r="AF251" s="10">
        <v>386.17</v>
      </c>
      <c r="AG251" s="10">
        <v>383.07</v>
      </c>
      <c r="AH251" s="10">
        <v>112.56</v>
      </c>
      <c r="AI251">
        <v>33.82</v>
      </c>
      <c r="AJ251" s="10">
        <v>4.4400000000000004</v>
      </c>
      <c r="AK251" s="10">
        <v>92.91</v>
      </c>
      <c r="AL251" s="10">
        <v>19.36</v>
      </c>
      <c r="AM251" s="10">
        <v>84.79</v>
      </c>
      <c r="AN251" s="10">
        <v>12.23</v>
      </c>
      <c r="AO251" s="10">
        <v>56.36</v>
      </c>
      <c r="AP251" s="10">
        <v>179.54</v>
      </c>
    </row>
    <row r="252" spans="1:42" x14ac:dyDescent="0.2">
      <c r="A252" s="9">
        <v>44305</v>
      </c>
      <c r="B252" s="3">
        <v>4185.47</v>
      </c>
      <c r="C252" s="10">
        <v>238.21</v>
      </c>
      <c r="D252" s="10">
        <v>21.94</v>
      </c>
      <c r="E252" s="10">
        <v>56.48</v>
      </c>
      <c r="F252" s="10">
        <v>54</v>
      </c>
      <c r="G252" s="10">
        <v>17.86</v>
      </c>
      <c r="I252" s="10">
        <v>46.2</v>
      </c>
      <c r="J252" s="10">
        <v>10.74</v>
      </c>
      <c r="K252" s="10">
        <v>152.65</v>
      </c>
      <c r="L252" s="10">
        <v>343.09</v>
      </c>
      <c r="M252" s="10">
        <v>15.361800000000001</v>
      </c>
      <c r="N252" s="10">
        <v>23.48</v>
      </c>
      <c r="O252" s="10">
        <v>2.67</v>
      </c>
      <c r="P252" s="10">
        <v>112.7846</v>
      </c>
      <c r="Q252" s="10">
        <v>82.34</v>
      </c>
      <c r="S252" s="10">
        <v>15.39</v>
      </c>
      <c r="T252" s="10">
        <v>79.3</v>
      </c>
      <c r="U252" s="10">
        <v>229.07</v>
      </c>
      <c r="V252" s="10">
        <v>258.74</v>
      </c>
      <c r="W252" s="10">
        <v>134.84</v>
      </c>
      <c r="X252" s="10">
        <v>53.31</v>
      </c>
      <c r="Z252" s="10">
        <v>280.37</v>
      </c>
      <c r="AA252" s="10">
        <v>31.0002</v>
      </c>
      <c r="AC252" s="10">
        <v>219.18</v>
      </c>
      <c r="AE252" s="10">
        <v>10.25</v>
      </c>
      <c r="AF252" s="10">
        <v>382.16</v>
      </c>
      <c r="AG252" s="10">
        <v>380.72</v>
      </c>
      <c r="AH252" s="10">
        <v>112.25</v>
      </c>
      <c r="AI252">
        <v>33.74</v>
      </c>
      <c r="AJ252" s="10">
        <v>4.3099999999999996</v>
      </c>
      <c r="AK252" s="10">
        <v>91.67</v>
      </c>
      <c r="AL252" s="10">
        <v>19.34</v>
      </c>
      <c r="AM252" s="10">
        <v>86.3</v>
      </c>
      <c r="AN252" s="10">
        <v>12.11</v>
      </c>
      <c r="AO252" s="10">
        <v>56.74</v>
      </c>
      <c r="AP252" s="10">
        <v>177.23</v>
      </c>
    </row>
    <row r="253" spans="1:42" x14ac:dyDescent="0.2">
      <c r="A253" s="9">
        <v>44306</v>
      </c>
      <c r="B253" s="3">
        <v>4163.26</v>
      </c>
      <c r="C253" s="10">
        <v>239.66329999999999</v>
      </c>
      <c r="D253" s="10">
        <v>21.78</v>
      </c>
      <c r="E253" s="10">
        <v>55.29</v>
      </c>
      <c r="F253" s="10">
        <v>54.17</v>
      </c>
      <c r="G253" s="10">
        <v>17.809999999999999</v>
      </c>
      <c r="I253" s="10">
        <v>45.725999999999999</v>
      </c>
      <c r="J253" s="10">
        <v>10.55</v>
      </c>
      <c r="K253" s="10">
        <v>149.27000000000001</v>
      </c>
      <c r="L253" s="10">
        <v>331.88</v>
      </c>
      <c r="M253" s="10">
        <v>15.1713</v>
      </c>
      <c r="N253" s="10">
        <v>22.81</v>
      </c>
      <c r="O253" s="10">
        <v>2.71</v>
      </c>
      <c r="P253" s="10">
        <v>112.33759999999999</v>
      </c>
      <c r="Q253" s="10">
        <v>81.41</v>
      </c>
      <c r="S253" s="10">
        <v>14.87</v>
      </c>
      <c r="T253" s="10">
        <v>79.5</v>
      </c>
      <c r="U253" s="10">
        <v>225.22</v>
      </c>
      <c r="V253" s="10">
        <v>258.26</v>
      </c>
      <c r="W253" s="10">
        <v>133.11000000000001</v>
      </c>
      <c r="X253" s="10">
        <v>52.6</v>
      </c>
      <c r="Z253" s="10">
        <v>271.2</v>
      </c>
      <c r="AA253" s="10">
        <v>30.6418</v>
      </c>
      <c r="AC253" s="10">
        <v>220.16</v>
      </c>
      <c r="AE253" s="10">
        <v>10.3</v>
      </c>
      <c r="AF253" s="10">
        <v>376.63</v>
      </c>
      <c r="AG253" s="10">
        <v>370.27</v>
      </c>
      <c r="AH253" s="10">
        <v>114.75</v>
      </c>
      <c r="AI253">
        <v>33.86</v>
      </c>
      <c r="AJ253" s="10">
        <v>4.3899999999999997</v>
      </c>
      <c r="AK253" s="10">
        <v>94</v>
      </c>
      <c r="AL253" s="10">
        <v>18.89</v>
      </c>
      <c r="AM253" s="10">
        <v>84.72</v>
      </c>
      <c r="AN253" s="10">
        <v>11.45</v>
      </c>
      <c r="AO253" s="10">
        <v>56.58</v>
      </c>
      <c r="AP253" s="10">
        <v>174.63</v>
      </c>
    </row>
    <row r="254" spans="1:42" x14ac:dyDescent="0.2">
      <c r="A254" s="9">
        <v>44307</v>
      </c>
      <c r="B254" s="3">
        <v>4134.9399999999996</v>
      </c>
      <c r="C254" s="10">
        <v>248.04</v>
      </c>
      <c r="D254" s="10">
        <v>22.63</v>
      </c>
      <c r="E254" s="10">
        <v>56</v>
      </c>
      <c r="F254" s="10">
        <v>54.61</v>
      </c>
      <c r="G254" s="10">
        <v>17.760000000000002</v>
      </c>
      <c r="I254" s="10">
        <v>45.978999999999999</v>
      </c>
      <c r="J254" s="10">
        <v>10.55</v>
      </c>
      <c r="K254" s="10">
        <v>150.54</v>
      </c>
      <c r="L254" s="10">
        <v>335.27</v>
      </c>
      <c r="M254" s="10">
        <v>15.3605</v>
      </c>
      <c r="N254" s="10">
        <v>22.5</v>
      </c>
      <c r="O254" s="10">
        <v>2.83</v>
      </c>
      <c r="P254" s="10">
        <v>114.2522</v>
      </c>
      <c r="Q254" s="10">
        <v>81.3</v>
      </c>
      <c r="S254" s="10">
        <v>15.21</v>
      </c>
      <c r="T254" s="10">
        <v>80.31</v>
      </c>
      <c r="U254" s="10">
        <v>231.39</v>
      </c>
      <c r="V254" s="10">
        <v>260.58</v>
      </c>
      <c r="W254" s="10">
        <v>133.5</v>
      </c>
      <c r="X254" s="10">
        <v>53.1</v>
      </c>
      <c r="Z254" s="10">
        <v>261.70999999999998</v>
      </c>
      <c r="AA254" s="10">
        <v>30.1524</v>
      </c>
      <c r="AC254" s="10">
        <v>219.76</v>
      </c>
      <c r="AE254" s="10">
        <v>10.48</v>
      </c>
      <c r="AF254" s="10">
        <v>383.1</v>
      </c>
      <c r="AG254" s="10">
        <v>375.6</v>
      </c>
      <c r="AH254" s="10">
        <v>114.71</v>
      </c>
      <c r="AI254">
        <v>34.200000000000003</v>
      </c>
      <c r="AJ254" s="10">
        <v>4.53</v>
      </c>
      <c r="AK254" s="10">
        <v>94.19</v>
      </c>
      <c r="AL254" s="10">
        <v>18.899999999999999</v>
      </c>
      <c r="AM254" s="10">
        <v>86</v>
      </c>
      <c r="AN254" s="10">
        <v>11.73</v>
      </c>
      <c r="AO254" s="10">
        <v>56.94</v>
      </c>
      <c r="AP254" s="10">
        <v>179.22</v>
      </c>
    </row>
    <row r="255" spans="1:42" x14ac:dyDescent="0.2">
      <c r="A255" s="9">
        <v>44308</v>
      </c>
      <c r="B255" s="3">
        <v>4173.42</v>
      </c>
      <c r="C255" s="10">
        <v>239.89660000000001</v>
      </c>
      <c r="D255" s="10">
        <v>22.86</v>
      </c>
      <c r="E255" s="10">
        <v>55.27</v>
      </c>
      <c r="F255" s="10">
        <v>54.44</v>
      </c>
      <c r="G255" s="10">
        <v>17.420000000000002</v>
      </c>
      <c r="I255" s="10">
        <v>45.511000000000003</v>
      </c>
      <c r="J255" s="10">
        <v>10.56</v>
      </c>
      <c r="K255" s="10">
        <v>147.37</v>
      </c>
      <c r="L255" s="10">
        <v>330.85</v>
      </c>
      <c r="M255" s="10">
        <v>14.850300000000001</v>
      </c>
      <c r="N255" s="10">
        <v>22.75</v>
      </c>
      <c r="O255" s="10">
        <v>2.7</v>
      </c>
      <c r="P255" s="10">
        <v>114.0076</v>
      </c>
      <c r="Q255" s="10">
        <v>81.61</v>
      </c>
      <c r="S255" s="10">
        <v>15.84</v>
      </c>
      <c r="T255" s="10">
        <v>82.96</v>
      </c>
      <c r="U255" s="10">
        <v>231.44</v>
      </c>
      <c r="V255" s="10">
        <v>257.17</v>
      </c>
      <c r="W255" s="10">
        <v>131.94</v>
      </c>
      <c r="X255" s="10">
        <v>53.72</v>
      </c>
      <c r="Z255" s="10">
        <v>265.16000000000003</v>
      </c>
      <c r="AA255" s="10">
        <v>29.6</v>
      </c>
      <c r="AC255" s="10">
        <v>215.98</v>
      </c>
      <c r="AE255" s="10">
        <v>10.39</v>
      </c>
      <c r="AF255" s="10">
        <v>383.36</v>
      </c>
      <c r="AG255" s="10">
        <v>368.36</v>
      </c>
      <c r="AH255" s="10">
        <v>114.68</v>
      </c>
      <c r="AI255">
        <v>34</v>
      </c>
      <c r="AJ255" s="10">
        <v>4.5999999999999996</v>
      </c>
      <c r="AK255" s="10">
        <v>94.01</v>
      </c>
      <c r="AL255" s="10">
        <v>19.45</v>
      </c>
      <c r="AM255" s="10">
        <v>84.01</v>
      </c>
      <c r="AN255" s="10">
        <v>11.94</v>
      </c>
      <c r="AO255" s="10">
        <v>56.22</v>
      </c>
      <c r="AP255" s="10">
        <v>181.28</v>
      </c>
    </row>
    <row r="256" spans="1:42" x14ac:dyDescent="0.2">
      <c r="A256" s="9">
        <v>44309</v>
      </c>
      <c r="B256" s="3">
        <v>4134.9799999999996</v>
      </c>
      <c r="C256" s="10">
        <v>243.13329999999999</v>
      </c>
      <c r="D256" s="10">
        <v>23.41</v>
      </c>
      <c r="E256" s="10">
        <v>55.57</v>
      </c>
      <c r="F256" s="10">
        <v>54.47</v>
      </c>
      <c r="G256" s="10">
        <v>17.489999999999998</v>
      </c>
      <c r="I256" s="10">
        <v>46.613</v>
      </c>
      <c r="J256" s="10">
        <v>10.75</v>
      </c>
      <c r="K256" s="10">
        <v>150.19</v>
      </c>
      <c r="L256" s="10">
        <v>339.35</v>
      </c>
      <c r="M256" s="10">
        <v>15.2653</v>
      </c>
      <c r="N256" s="10">
        <v>22.8</v>
      </c>
      <c r="O256" s="10">
        <v>2.69</v>
      </c>
      <c r="P256" s="10">
        <v>115.6692</v>
      </c>
      <c r="Q256" s="10">
        <v>82.9</v>
      </c>
      <c r="S256" s="10">
        <v>16.170000000000002</v>
      </c>
      <c r="T256" s="10">
        <v>87.22</v>
      </c>
      <c r="U256" s="10">
        <v>235.64</v>
      </c>
      <c r="V256" s="10">
        <v>261.14999999999998</v>
      </c>
      <c r="W256" s="10">
        <v>134.32</v>
      </c>
      <c r="X256" s="10">
        <v>55.1</v>
      </c>
      <c r="Z256" s="10">
        <v>284.11</v>
      </c>
      <c r="AA256" s="10">
        <v>29.3706</v>
      </c>
      <c r="AC256" s="10">
        <v>217.9</v>
      </c>
      <c r="AE256" s="10">
        <v>10.49</v>
      </c>
      <c r="AF256" s="10">
        <v>387.06</v>
      </c>
      <c r="AG256" s="10">
        <v>376.27</v>
      </c>
      <c r="AH256" s="10">
        <v>114.87</v>
      </c>
      <c r="AI256">
        <v>33.82</v>
      </c>
      <c r="AJ256" s="10">
        <v>4.67</v>
      </c>
      <c r="AK256" s="10">
        <v>94.61</v>
      </c>
      <c r="AL256" s="10">
        <v>19.54</v>
      </c>
      <c r="AM256" s="10">
        <v>86.44</v>
      </c>
      <c r="AN256" s="10">
        <v>12.22</v>
      </c>
      <c r="AO256" s="10">
        <v>54.23</v>
      </c>
      <c r="AP256" s="10">
        <v>183.32</v>
      </c>
    </row>
    <row r="257" spans="1:42" x14ac:dyDescent="0.2">
      <c r="A257" s="9">
        <v>44312</v>
      </c>
      <c r="B257" s="3">
        <v>4180.17</v>
      </c>
      <c r="C257" s="10">
        <v>246.06659999999999</v>
      </c>
      <c r="D257" s="10">
        <v>24.11</v>
      </c>
      <c r="E257" s="10">
        <v>55.68</v>
      </c>
      <c r="F257" s="10">
        <v>53.66</v>
      </c>
      <c r="G257" s="10">
        <v>17.05</v>
      </c>
      <c r="I257" s="10">
        <v>47.185000000000002</v>
      </c>
      <c r="J257" s="10">
        <v>10.7</v>
      </c>
      <c r="K257" s="10">
        <v>150.56</v>
      </c>
      <c r="L257" s="10">
        <v>343.52</v>
      </c>
      <c r="M257" s="10">
        <v>15.478</v>
      </c>
      <c r="N257" s="10">
        <v>23.63</v>
      </c>
      <c r="O257" s="10">
        <v>2.71</v>
      </c>
      <c r="P257" s="10">
        <v>115.0788</v>
      </c>
      <c r="Q257" s="10">
        <v>84.05</v>
      </c>
      <c r="S257" s="10">
        <v>16.68</v>
      </c>
      <c r="T257" s="10">
        <v>87.09</v>
      </c>
      <c r="U257" s="10">
        <v>237.75</v>
      </c>
      <c r="V257" s="10">
        <v>261.55</v>
      </c>
      <c r="W257" s="10">
        <v>134.72</v>
      </c>
      <c r="X257" s="10">
        <v>55.57</v>
      </c>
      <c r="Z257" s="10">
        <v>298.02</v>
      </c>
      <c r="AA257" s="10">
        <v>29.415800000000001</v>
      </c>
      <c r="AC257" s="10">
        <v>216.97</v>
      </c>
      <c r="AE257" s="10">
        <v>10.54</v>
      </c>
      <c r="AF257" s="10">
        <v>387.47</v>
      </c>
      <c r="AG257" s="10">
        <v>380.45</v>
      </c>
      <c r="AH257" s="10">
        <v>115.22</v>
      </c>
      <c r="AI257">
        <v>33.94</v>
      </c>
      <c r="AJ257" s="10">
        <v>4.6100000000000003</v>
      </c>
      <c r="AK257" s="10">
        <v>94.39</v>
      </c>
      <c r="AL257" s="10">
        <v>19.28</v>
      </c>
      <c r="AM257" s="10">
        <v>88.25</v>
      </c>
      <c r="AN257" s="10">
        <v>12.27</v>
      </c>
      <c r="AO257" s="10">
        <v>55.62</v>
      </c>
      <c r="AP257" s="10">
        <v>183.62</v>
      </c>
    </row>
    <row r="258" spans="1:42" x14ac:dyDescent="0.2">
      <c r="A258" s="9">
        <v>44313</v>
      </c>
      <c r="B258" s="3">
        <v>4187.62</v>
      </c>
      <c r="C258" s="10">
        <v>234.91329999999999</v>
      </c>
      <c r="D258" s="10">
        <v>23.88</v>
      </c>
      <c r="E258" s="10">
        <v>56.41</v>
      </c>
      <c r="F258" s="10">
        <v>53.58</v>
      </c>
      <c r="G258" s="10">
        <v>16.84</v>
      </c>
      <c r="I258" s="10">
        <v>46.634999999999998</v>
      </c>
      <c r="J258" s="10">
        <v>10.68</v>
      </c>
      <c r="K258" s="10">
        <v>151.25</v>
      </c>
      <c r="L258" s="10">
        <v>346.63</v>
      </c>
      <c r="M258" s="10">
        <v>15.3818</v>
      </c>
      <c r="N258" s="10">
        <v>23.97</v>
      </c>
      <c r="O258" s="10">
        <v>2.69</v>
      </c>
      <c r="P258" s="10">
        <v>115.3065</v>
      </c>
      <c r="Q258" s="10">
        <v>83.48</v>
      </c>
      <c r="S258" s="10">
        <v>17.399999999999999</v>
      </c>
      <c r="T258" s="10">
        <v>88.59</v>
      </c>
      <c r="U258" s="10">
        <v>238.17</v>
      </c>
      <c r="V258" s="10">
        <v>261.97000000000003</v>
      </c>
      <c r="W258" s="10">
        <v>134.38999999999999</v>
      </c>
      <c r="X258" s="10">
        <v>56.64</v>
      </c>
      <c r="Z258" s="10">
        <v>292.92</v>
      </c>
      <c r="AA258" s="10">
        <v>29.377400000000002</v>
      </c>
      <c r="AC258" s="10">
        <v>215.53</v>
      </c>
      <c r="AE258" s="10">
        <v>10.5</v>
      </c>
      <c r="AF258" s="10">
        <v>389.07</v>
      </c>
      <c r="AG258" s="10">
        <v>382.36</v>
      </c>
      <c r="AH258" s="10">
        <v>114.85</v>
      </c>
      <c r="AI258">
        <v>33.840000000000003</v>
      </c>
      <c r="AJ258" s="10">
        <v>4.5999999999999996</v>
      </c>
      <c r="AK258" s="10">
        <v>94.51</v>
      </c>
      <c r="AL258" s="10">
        <v>19.239999999999998</v>
      </c>
      <c r="AM258" s="10">
        <v>86.92</v>
      </c>
      <c r="AN258" s="10">
        <v>12.49</v>
      </c>
      <c r="AO258" s="10">
        <v>55.75</v>
      </c>
      <c r="AP258" s="10">
        <v>186.13</v>
      </c>
    </row>
    <row r="259" spans="1:42" x14ac:dyDescent="0.2">
      <c r="A259" s="9">
        <v>44314</v>
      </c>
      <c r="B259" s="3">
        <v>4186.72</v>
      </c>
      <c r="C259" s="10">
        <v>231.4666</v>
      </c>
      <c r="D259" s="10">
        <v>23.85</v>
      </c>
      <c r="E259" s="10">
        <v>58.11</v>
      </c>
      <c r="F259" s="10">
        <v>53.59</v>
      </c>
      <c r="G259" s="10">
        <v>16.79</v>
      </c>
      <c r="I259" s="10">
        <v>45.92</v>
      </c>
      <c r="J259" s="10">
        <v>10.52</v>
      </c>
      <c r="K259" s="10">
        <v>152.22999999999999</v>
      </c>
      <c r="L259" s="10">
        <v>348.11</v>
      </c>
      <c r="M259" s="10">
        <v>15.2768</v>
      </c>
      <c r="N259" s="10">
        <v>23.38</v>
      </c>
      <c r="O259" s="10">
        <v>2.71</v>
      </c>
      <c r="P259" s="10">
        <v>114.7076</v>
      </c>
      <c r="Q259" s="10">
        <v>82.63</v>
      </c>
      <c r="S259" s="10">
        <v>17.55</v>
      </c>
      <c r="T259" s="10">
        <v>89.03</v>
      </c>
      <c r="U259" s="10">
        <v>236.64</v>
      </c>
      <c r="V259" s="10">
        <v>254.56</v>
      </c>
      <c r="W259" s="10">
        <v>133.58000000000001</v>
      </c>
      <c r="X259" s="10">
        <v>56.71</v>
      </c>
      <c r="Z259" s="10">
        <v>256.83999999999997</v>
      </c>
      <c r="AA259" s="10">
        <v>29.523199999999999</v>
      </c>
      <c r="AC259" s="10">
        <v>213.48</v>
      </c>
      <c r="AE259" s="10">
        <v>10.6</v>
      </c>
      <c r="AF259" s="10">
        <v>395.65</v>
      </c>
      <c r="AG259" s="10">
        <v>379.8</v>
      </c>
      <c r="AH259" s="10">
        <v>115.1</v>
      </c>
      <c r="AI259">
        <v>33.94</v>
      </c>
      <c r="AJ259" s="10">
        <v>4.72</v>
      </c>
      <c r="AK259" s="10">
        <v>94.15</v>
      </c>
      <c r="AL259" s="10">
        <v>19.21</v>
      </c>
      <c r="AM259" s="10">
        <v>87.57</v>
      </c>
      <c r="AN259" s="10">
        <v>12.43</v>
      </c>
      <c r="AO259" s="10">
        <v>55.55</v>
      </c>
      <c r="AP259" s="10">
        <v>189.05</v>
      </c>
    </row>
    <row r="260" spans="1:42" x14ac:dyDescent="0.2">
      <c r="A260" s="9">
        <v>44315</v>
      </c>
      <c r="B260" s="3">
        <v>4183.18</v>
      </c>
      <c r="C260" s="10">
        <v>225.66659999999999</v>
      </c>
      <c r="D260" s="10">
        <v>23.37</v>
      </c>
      <c r="E260" s="10">
        <v>58.94</v>
      </c>
      <c r="F260" s="10">
        <v>54.26</v>
      </c>
      <c r="G260" s="10">
        <v>17.059999999999999</v>
      </c>
      <c r="I260" s="10">
        <v>46.628999999999998</v>
      </c>
      <c r="J260" s="10">
        <v>10.49</v>
      </c>
      <c r="K260" s="10">
        <v>155.19</v>
      </c>
      <c r="L260" s="10">
        <v>352.97</v>
      </c>
      <c r="M260" s="10">
        <v>15.3248</v>
      </c>
      <c r="N260" s="10">
        <v>22.47</v>
      </c>
      <c r="O260" s="10">
        <v>2.68</v>
      </c>
      <c r="P260" s="10">
        <v>114.1763</v>
      </c>
      <c r="Q260" s="10">
        <v>85.15</v>
      </c>
      <c r="S260" s="10">
        <v>17.43</v>
      </c>
      <c r="T260" s="10">
        <v>89.5</v>
      </c>
      <c r="U260" s="10">
        <v>229.55</v>
      </c>
      <c r="V260" s="10">
        <v>252.51</v>
      </c>
      <c r="W260" s="10">
        <v>133.47999999999999</v>
      </c>
      <c r="X260" s="10">
        <v>56.81</v>
      </c>
      <c r="Z260" s="10">
        <v>262.14999999999998</v>
      </c>
      <c r="AA260" s="10">
        <v>29.682200000000002</v>
      </c>
      <c r="AC260" s="10">
        <v>211.86</v>
      </c>
      <c r="AE260" s="10">
        <v>10.66</v>
      </c>
      <c r="AF260" s="10">
        <v>388.95</v>
      </c>
      <c r="AG260" s="10">
        <v>376.39</v>
      </c>
      <c r="AH260" s="10">
        <v>116.27</v>
      </c>
      <c r="AI260">
        <v>33.799999999999997</v>
      </c>
      <c r="AJ260" s="10">
        <v>4.75</v>
      </c>
      <c r="AK260" s="10">
        <v>95.09</v>
      </c>
      <c r="AL260" s="10">
        <v>19.39</v>
      </c>
      <c r="AM260" s="10">
        <v>87.53</v>
      </c>
      <c r="AN260" s="10">
        <v>11.26</v>
      </c>
      <c r="AO260" s="10">
        <v>55.68</v>
      </c>
      <c r="AP260" s="10">
        <v>185.95</v>
      </c>
    </row>
    <row r="261" spans="1:42" x14ac:dyDescent="0.2">
      <c r="A261" s="9">
        <v>44316</v>
      </c>
      <c r="B261" s="3">
        <v>4211.47</v>
      </c>
      <c r="C261" s="10">
        <v>236.48</v>
      </c>
      <c r="D261" s="10">
        <v>23.04</v>
      </c>
      <c r="E261" s="10">
        <v>57.24</v>
      </c>
      <c r="F261" s="10">
        <v>53.98</v>
      </c>
      <c r="G261" s="10">
        <v>16.87</v>
      </c>
      <c r="I261" s="10">
        <v>45.62</v>
      </c>
      <c r="J261" s="10">
        <v>10.46</v>
      </c>
      <c r="K261" s="10">
        <v>153.81</v>
      </c>
      <c r="L261" s="10">
        <v>348.45</v>
      </c>
      <c r="M261" s="10">
        <v>15.009499999999999</v>
      </c>
      <c r="N261" s="10">
        <v>22.73</v>
      </c>
      <c r="O261" s="10">
        <v>2.66</v>
      </c>
      <c r="P261" s="10">
        <v>112.6918</v>
      </c>
      <c r="Q261" s="10">
        <v>85.2</v>
      </c>
      <c r="S261" s="10">
        <v>17</v>
      </c>
      <c r="T261" s="10">
        <v>88.49</v>
      </c>
      <c r="U261" s="10">
        <v>231.59</v>
      </c>
      <c r="V261" s="10">
        <v>252.18</v>
      </c>
      <c r="W261" s="10">
        <v>131.46</v>
      </c>
      <c r="X261" s="10">
        <v>56.58</v>
      </c>
      <c r="Z261" s="10">
        <v>252.12</v>
      </c>
      <c r="AA261" s="10">
        <v>29.840599999999998</v>
      </c>
      <c r="AC261" s="10">
        <v>218.2</v>
      </c>
      <c r="AE261" s="10">
        <v>10.78</v>
      </c>
      <c r="AF261" s="10">
        <v>382.06</v>
      </c>
      <c r="AG261" s="10">
        <v>370.85</v>
      </c>
      <c r="AH261" s="10">
        <v>116.53</v>
      </c>
      <c r="AI261">
        <v>33.700000000000003</v>
      </c>
      <c r="AJ261" s="10">
        <v>4.58</v>
      </c>
      <c r="AK261" s="10">
        <v>95</v>
      </c>
      <c r="AL261" s="10">
        <v>19.079999999999998</v>
      </c>
      <c r="AM261" s="10">
        <v>85.06</v>
      </c>
      <c r="AN261" s="10">
        <v>11.54</v>
      </c>
      <c r="AO261" s="10">
        <v>55.11</v>
      </c>
      <c r="AP261" s="10">
        <v>185.67</v>
      </c>
    </row>
    <row r="262" spans="1:42" x14ac:dyDescent="0.2">
      <c r="A262" s="9">
        <v>44319</v>
      </c>
      <c r="B262" s="3">
        <v>4181.17</v>
      </c>
      <c r="C262" s="10">
        <v>228.3</v>
      </c>
      <c r="D262" s="10">
        <v>22.3</v>
      </c>
      <c r="E262" s="10">
        <v>58.82</v>
      </c>
      <c r="F262" s="10">
        <v>54.48</v>
      </c>
      <c r="G262" s="10">
        <v>16.8</v>
      </c>
      <c r="I262" s="10">
        <v>45.014000000000003</v>
      </c>
      <c r="J262" s="10">
        <v>10.47</v>
      </c>
      <c r="K262" s="10">
        <v>153.36000000000001</v>
      </c>
      <c r="L262" s="10">
        <v>350.16</v>
      </c>
      <c r="M262" s="10">
        <v>14.8368</v>
      </c>
      <c r="N262" s="10">
        <v>22.75</v>
      </c>
      <c r="O262" s="10">
        <v>2.64</v>
      </c>
      <c r="P262" s="10">
        <v>114.4884</v>
      </c>
      <c r="Q262" s="10">
        <v>85.39</v>
      </c>
      <c r="S262" s="10">
        <v>16.37</v>
      </c>
      <c r="T262" s="10">
        <v>88.48</v>
      </c>
      <c r="U262" s="10">
        <v>223.69</v>
      </c>
      <c r="V262" s="10">
        <v>251.86</v>
      </c>
      <c r="W262" s="10">
        <v>132.54</v>
      </c>
      <c r="X262" s="10">
        <v>56.27</v>
      </c>
      <c r="Z262" s="10">
        <v>247.69</v>
      </c>
      <c r="AA262" s="10">
        <v>29.4208</v>
      </c>
      <c r="AC262" s="10">
        <v>217.95</v>
      </c>
      <c r="AE262" s="10">
        <v>10.81</v>
      </c>
      <c r="AF262" s="10">
        <v>379.4</v>
      </c>
      <c r="AG262" s="10">
        <v>373.77</v>
      </c>
      <c r="AH262" s="10">
        <v>116.01</v>
      </c>
      <c r="AI262">
        <v>34.14</v>
      </c>
      <c r="AJ262" s="10">
        <v>4.87</v>
      </c>
      <c r="AK262" s="10">
        <v>95.85</v>
      </c>
      <c r="AL262" s="10">
        <v>19.22</v>
      </c>
      <c r="AM262" s="10">
        <v>86.95</v>
      </c>
      <c r="AN262" s="10">
        <v>11.63</v>
      </c>
      <c r="AO262" s="10">
        <v>55.89</v>
      </c>
      <c r="AP262" s="10">
        <v>185.19</v>
      </c>
    </row>
    <row r="263" spans="1:42" x14ac:dyDescent="0.2">
      <c r="A263" s="9">
        <v>44320</v>
      </c>
      <c r="B263" s="3">
        <v>4192.66</v>
      </c>
      <c r="C263" s="10">
        <v>224.5333</v>
      </c>
      <c r="D263" s="10">
        <v>21.64</v>
      </c>
      <c r="E263" s="10">
        <v>59.19</v>
      </c>
      <c r="F263" s="10">
        <v>54.14</v>
      </c>
      <c r="G263" s="10">
        <v>16.29</v>
      </c>
      <c r="I263" s="10">
        <v>44.454000000000001</v>
      </c>
      <c r="J263" s="10">
        <v>10.35</v>
      </c>
      <c r="K263" s="10">
        <v>155.47999999999999</v>
      </c>
      <c r="L263" s="10">
        <v>349.84</v>
      </c>
      <c r="M263" s="10">
        <v>14.3513</v>
      </c>
      <c r="N263" s="10">
        <v>23.73</v>
      </c>
      <c r="O263" s="10">
        <v>2.6</v>
      </c>
      <c r="P263" s="10">
        <v>116.6138</v>
      </c>
      <c r="Q263" s="10">
        <v>85.43</v>
      </c>
      <c r="S263" s="10">
        <v>16.170000000000002</v>
      </c>
      <c r="T263" s="10">
        <v>88.33</v>
      </c>
      <c r="U263" s="10">
        <v>218.4</v>
      </c>
      <c r="V263" s="10">
        <v>247.79</v>
      </c>
      <c r="W263" s="10">
        <v>127.85</v>
      </c>
      <c r="X263" s="10">
        <v>55.63</v>
      </c>
      <c r="Z263" s="10">
        <v>240.12</v>
      </c>
      <c r="AA263" s="10">
        <v>29</v>
      </c>
      <c r="AC263" s="10">
        <v>214.85</v>
      </c>
      <c r="AE263" s="10">
        <v>10.63</v>
      </c>
      <c r="AF263" s="10">
        <v>375.91</v>
      </c>
      <c r="AG263" s="10">
        <v>379.58</v>
      </c>
      <c r="AH263" s="10">
        <v>115.6</v>
      </c>
      <c r="AI263">
        <v>33.880000000000003</v>
      </c>
      <c r="AJ263" s="10">
        <v>4.6399999999999997</v>
      </c>
      <c r="AK263" s="10">
        <v>94.91</v>
      </c>
      <c r="AL263" s="10">
        <v>19.09</v>
      </c>
      <c r="AM263" s="10">
        <v>87.16</v>
      </c>
      <c r="AN263" s="10">
        <v>11.41</v>
      </c>
      <c r="AO263" s="10">
        <v>54.34</v>
      </c>
      <c r="AP263" s="10">
        <v>185.07</v>
      </c>
    </row>
    <row r="264" spans="1:42" x14ac:dyDescent="0.2">
      <c r="A264" s="9">
        <v>44321</v>
      </c>
      <c r="B264" s="3">
        <v>4164.66</v>
      </c>
      <c r="C264" s="10">
        <v>223.64660000000001</v>
      </c>
      <c r="D264" s="10">
        <v>21.15</v>
      </c>
      <c r="E264" s="10">
        <v>60.97</v>
      </c>
      <c r="F264" s="10">
        <v>54</v>
      </c>
      <c r="G264" s="10">
        <v>16.260000000000002</v>
      </c>
      <c r="I264" s="10">
        <v>44.383000000000003</v>
      </c>
      <c r="J264" s="10">
        <v>10.27</v>
      </c>
      <c r="K264" s="10">
        <v>157.52000000000001</v>
      </c>
      <c r="L264" s="10">
        <v>357.62</v>
      </c>
      <c r="M264" s="10">
        <v>14.458500000000001</v>
      </c>
      <c r="N264" s="10">
        <v>23.61</v>
      </c>
      <c r="O264" s="10">
        <v>2.65</v>
      </c>
      <c r="P264" s="10">
        <v>116.53789999999999</v>
      </c>
      <c r="Q264" s="10">
        <v>84.96</v>
      </c>
      <c r="S264" s="10">
        <v>15.54</v>
      </c>
      <c r="T264" s="10">
        <v>88.07</v>
      </c>
      <c r="U264" s="10">
        <v>213.79</v>
      </c>
      <c r="V264" s="10">
        <v>246.47</v>
      </c>
      <c r="W264" s="10">
        <v>128.1</v>
      </c>
      <c r="X264" s="10">
        <v>58.11</v>
      </c>
      <c r="Z264" s="10">
        <v>239.5</v>
      </c>
      <c r="AA264" s="10">
        <v>28.53</v>
      </c>
      <c r="AC264" s="10">
        <v>213.87</v>
      </c>
      <c r="AE264" s="10">
        <v>10.4</v>
      </c>
      <c r="AF264" s="10">
        <v>369.14</v>
      </c>
      <c r="AG264" s="10">
        <v>378.86</v>
      </c>
      <c r="AH264" s="10">
        <v>113.01</v>
      </c>
      <c r="AI264">
        <v>34.04</v>
      </c>
      <c r="AJ264" s="10">
        <v>4.62</v>
      </c>
      <c r="AK264" s="10">
        <v>95.44</v>
      </c>
      <c r="AL264" s="10">
        <v>18.45</v>
      </c>
      <c r="AM264" s="10">
        <v>90.38</v>
      </c>
      <c r="AN264" s="10">
        <v>11.61</v>
      </c>
      <c r="AO264" s="10">
        <v>54.21</v>
      </c>
      <c r="AP264" s="10">
        <v>180</v>
      </c>
    </row>
    <row r="265" spans="1:42" x14ac:dyDescent="0.2">
      <c r="A265" s="9">
        <v>44322</v>
      </c>
      <c r="B265" s="3">
        <v>4167.59</v>
      </c>
      <c r="C265" s="10">
        <v>221.18</v>
      </c>
      <c r="D265" s="10">
        <v>20.09</v>
      </c>
      <c r="E265" s="10">
        <v>61.55</v>
      </c>
      <c r="F265" s="10">
        <v>54.54</v>
      </c>
      <c r="G265" s="10">
        <v>16.059999999999999</v>
      </c>
      <c r="I265" s="10">
        <v>44.857999999999997</v>
      </c>
      <c r="J265" s="10">
        <v>10.14</v>
      </c>
      <c r="K265" s="10">
        <v>160.69</v>
      </c>
      <c r="L265" s="10">
        <v>365.97</v>
      </c>
      <c r="M265" s="10">
        <v>14.523</v>
      </c>
      <c r="N265" s="10">
        <v>21.87</v>
      </c>
      <c r="O265" s="10">
        <v>2.64</v>
      </c>
      <c r="P265" s="10">
        <v>116.7741</v>
      </c>
      <c r="Q265" s="10">
        <v>85.32</v>
      </c>
      <c r="S265" s="10">
        <v>15</v>
      </c>
      <c r="T265" s="10">
        <v>88.33</v>
      </c>
      <c r="U265" s="10">
        <v>199.84</v>
      </c>
      <c r="V265" s="10">
        <v>249.73</v>
      </c>
      <c r="W265" s="10">
        <v>129.74</v>
      </c>
      <c r="X265" s="10">
        <v>57.68</v>
      </c>
      <c r="Z265" s="10">
        <v>237.04</v>
      </c>
      <c r="AA265" s="10">
        <v>28.228200000000001</v>
      </c>
      <c r="AC265" s="10">
        <v>213.16</v>
      </c>
      <c r="AE265" s="10">
        <v>10.26</v>
      </c>
      <c r="AF265" s="10">
        <v>375.48</v>
      </c>
      <c r="AG265" s="10">
        <v>389.91</v>
      </c>
      <c r="AH265" s="10">
        <v>114.72</v>
      </c>
      <c r="AI265">
        <v>34.6</v>
      </c>
      <c r="AJ265" s="10">
        <v>4.67</v>
      </c>
      <c r="AK265" s="10">
        <v>96.82</v>
      </c>
      <c r="AL265" s="10">
        <v>17.62</v>
      </c>
      <c r="AM265" s="10">
        <v>91.36</v>
      </c>
      <c r="AN265" s="10">
        <v>11.74</v>
      </c>
      <c r="AO265" s="10">
        <v>54.96</v>
      </c>
      <c r="AP265" s="10">
        <v>182.41</v>
      </c>
    </row>
    <row r="266" spans="1:42" x14ac:dyDescent="0.2">
      <c r="A266" s="9">
        <v>44323</v>
      </c>
      <c r="B266" s="3">
        <v>4201.62</v>
      </c>
      <c r="C266" s="10">
        <v>224.1233</v>
      </c>
      <c r="D266" s="10">
        <v>19.75</v>
      </c>
      <c r="E266" s="10">
        <v>62.43</v>
      </c>
      <c r="F266" s="10">
        <v>54.51</v>
      </c>
      <c r="G266" s="10">
        <v>16.05</v>
      </c>
      <c r="I266" s="10">
        <v>45.258000000000003</v>
      </c>
      <c r="J266" s="10">
        <v>9.99</v>
      </c>
      <c r="K266" s="10">
        <v>161.24</v>
      </c>
      <c r="L266" s="10">
        <v>370.89</v>
      </c>
      <c r="M266" s="10">
        <v>14.8123</v>
      </c>
      <c r="N266" s="10">
        <v>22.51</v>
      </c>
      <c r="O266" s="10">
        <v>2.74</v>
      </c>
      <c r="P266" s="10">
        <v>118.03919999999999</v>
      </c>
      <c r="Q266" s="10">
        <v>86.9</v>
      </c>
      <c r="S266" s="10">
        <v>16.510000000000002</v>
      </c>
      <c r="T266" s="10">
        <v>90.04</v>
      </c>
      <c r="U266" s="10">
        <v>206.04</v>
      </c>
      <c r="V266" s="10">
        <v>252.46</v>
      </c>
      <c r="W266" s="10">
        <v>130.21</v>
      </c>
      <c r="X266" s="10">
        <v>58.72</v>
      </c>
      <c r="Z266" s="10">
        <v>239.41</v>
      </c>
      <c r="AA266" s="10">
        <v>28.521000000000001</v>
      </c>
      <c r="AC266" s="10">
        <v>215.01</v>
      </c>
      <c r="AE266" s="10">
        <v>10.210000000000001</v>
      </c>
      <c r="AF266" s="10">
        <v>375.4</v>
      </c>
      <c r="AG266" s="10">
        <v>394.22</v>
      </c>
      <c r="AH266" s="10">
        <v>116.02</v>
      </c>
      <c r="AI266">
        <v>34.9</v>
      </c>
      <c r="AJ266" s="10">
        <v>4.83</v>
      </c>
      <c r="AK266" s="10">
        <v>97.41</v>
      </c>
      <c r="AL266" s="10">
        <v>17.579999999999998</v>
      </c>
      <c r="AM266" s="10">
        <v>93.17</v>
      </c>
      <c r="AN266" s="10">
        <v>11.82</v>
      </c>
      <c r="AO266" s="10">
        <v>54.87</v>
      </c>
      <c r="AP266" s="10">
        <v>180.69</v>
      </c>
    </row>
    <row r="267" spans="1:42" x14ac:dyDescent="0.2">
      <c r="A267" s="9">
        <v>44326</v>
      </c>
      <c r="B267" s="3">
        <v>4232.6000000000004</v>
      </c>
      <c r="C267" s="10">
        <v>209.68</v>
      </c>
      <c r="D267" s="10">
        <v>18.47</v>
      </c>
      <c r="E267" s="10">
        <v>62.58</v>
      </c>
      <c r="F267" s="10">
        <v>54.91</v>
      </c>
      <c r="G267" s="10">
        <v>16.010000000000002</v>
      </c>
      <c r="I267" s="10">
        <v>43.61</v>
      </c>
      <c r="J267" s="10">
        <v>9.9</v>
      </c>
      <c r="K267" s="10">
        <v>161.22</v>
      </c>
      <c r="L267" s="10">
        <v>368.68</v>
      </c>
      <c r="M267" s="10">
        <v>14.2658</v>
      </c>
      <c r="N267" s="10">
        <v>22.61</v>
      </c>
      <c r="O267" s="10">
        <v>2.7</v>
      </c>
      <c r="P267" s="10">
        <v>120.0719</v>
      </c>
      <c r="Q267" s="10">
        <v>86.59</v>
      </c>
      <c r="S267" s="10">
        <v>16.37</v>
      </c>
      <c r="T267" s="10">
        <v>88.61</v>
      </c>
      <c r="U267" s="10">
        <v>193.82</v>
      </c>
      <c r="V267" s="10">
        <v>247.18</v>
      </c>
      <c r="W267" s="10">
        <v>126.85</v>
      </c>
      <c r="X267" s="10">
        <v>57.09</v>
      </c>
      <c r="Z267" s="10">
        <v>228.21</v>
      </c>
      <c r="AA267" s="10">
        <v>27.8368</v>
      </c>
      <c r="AC267" s="10">
        <v>212.9</v>
      </c>
      <c r="AE267" s="10">
        <v>10.14</v>
      </c>
      <c r="AF267" s="10">
        <v>366.34</v>
      </c>
      <c r="AG267" s="10">
        <v>391.4</v>
      </c>
      <c r="AH267" s="10">
        <v>116.2</v>
      </c>
      <c r="AI267">
        <v>35.04</v>
      </c>
      <c r="AJ267" s="10">
        <v>4.82</v>
      </c>
      <c r="AK267" s="10">
        <v>98.06</v>
      </c>
      <c r="AL267" s="10">
        <v>16.66</v>
      </c>
      <c r="AM267" s="10">
        <v>93.81</v>
      </c>
      <c r="AN267" s="10">
        <v>11.71</v>
      </c>
      <c r="AO267" s="10">
        <v>54.59</v>
      </c>
      <c r="AP267" s="10">
        <v>180.97</v>
      </c>
    </row>
    <row r="268" spans="1:42" x14ac:dyDescent="0.2">
      <c r="A268" s="9">
        <v>44327</v>
      </c>
      <c r="B268" s="3">
        <v>4188.43</v>
      </c>
      <c r="C268" s="10">
        <v>205.73330000000001</v>
      </c>
      <c r="D268" s="10">
        <v>20.21</v>
      </c>
      <c r="E268" s="10">
        <v>60.59</v>
      </c>
      <c r="F268" s="10">
        <v>54.32</v>
      </c>
      <c r="G268" s="10">
        <v>16.329999999999998</v>
      </c>
      <c r="I268" s="10">
        <v>44.006999999999998</v>
      </c>
      <c r="J268" s="10">
        <v>9.9</v>
      </c>
      <c r="K268" s="10">
        <v>158.54</v>
      </c>
      <c r="L268" s="10">
        <v>359.92</v>
      </c>
      <c r="M268" s="10">
        <v>14.3063</v>
      </c>
      <c r="N268" s="10">
        <v>22.92</v>
      </c>
      <c r="O268" s="10">
        <v>2.71</v>
      </c>
      <c r="P268" s="10">
        <v>118.1995</v>
      </c>
      <c r="Q268" s="10">
        <v>85.73</v>
      </c>
      <c r="S268" s="10">
        <v>15.17</v>
      </c>
      <c r="T268" s="10">
        <v>87.83</v>
      </c>
      <c r="U268" s="10">
        <v>201.46</v>
      </c>
      <c r="V268" s="10">
        <v>246.23</v>
      </c>
      <c r="W268" s="10">
        <v>125.91</v>
      </c>
      <c r="X268" s="10">
        <v>56.27</v>
      </c>
      <c r="Z268" s="10">
        <v>228.01</v>
      </c>
      <c r="AA268" s="10">
        <v>27.864999999999998</v>
      </c>
      <c r="AC268" s="10">
        <v>213</v>
      </c>
      <c r="AE268" s="10">
        <v>10.02</v>
      </c>
      <c r="AF268" s="10">
        <v>367.61</v>
      </c>
      <c r="AG268" s="10">
        <v>383.2</v>
      </c>
      <c r="AH268" s="10">
        <v>114.86</v>
      </c>
      <c r="AI268">
        <v>35.04</v>
      </c>
      <c r="AJ268" s="10">
        <v>4.74</v>
      </c>
      <c r="AK268" s="10">
        <v>97.29</v>
      </c>
      <c r="AL268" s="10">
        <v>16.82</v>
      </c>
      <c r="AM268" s="10">
        <v>94.65</v>
      </c>
      <c r="AN268" s="10">
        <v>11.58</v>
      </c>
      <c r="AO268" s="10">
        <v>54.05</v>
      </c>
      <c r="AP268" s="10">
        <v>180.38</v>
      </c>
    </row>
    <row r="269" spans="1:42" x14ac:dyDescent="0.2">
      <c r="A269" s="9">
        <v>44328</v>
      </c>
      <c r="B269" s="3">
        <v>4152.1000000000004</v>
      </c>
      <c r="C269" s="10">
        <v>196.63</v>
      </c>
      <c r="D269" s="10">
        <v>18.89</v>
      </c>
      <c r="E269" s="10">
        <v>60.04</v>
      </c>
      <c r="F269" s="10">
        <v>54.04</v>
      </c>
      <c r="G269" s="10">
        <v>16</v>
      </c>
      <c r="I269" s="10">
        <v>42.238</v>
      </c>
      <c r="J269" s="10">
        <v>9.92</v>
      </c>
      <c r="K269" s="10">
        <v>157.44999999999999</v>
      </c>
      <c r="L269" s="10">
        <v>354.4</v>
      </c>
      <c r="M269" s="10">
        <v>13.7585</v>
      </c>
      <c r="N269" s="10">
        <v>22.14</v>
      </c>
      <c r="O269" s="10">
        <v>2.66</v>
      </c>
      <c r="P269" s="10">
        <v>114.2016</v>
      </c>
      <c r="Q269" s="10">
        <v>84.38</v>
      </c>
      <c r="S269" s="10">
        <v>15.05</v>
      </c>
      <c r="T269" s="10">
        <v>84.3</v>
      </c>
      <c r="U269" s="10">
        <v>191.38</v>
      </c>
      <c r="V269" s="10">
        <v>239</v>
      </c>
      <c r="W269" s="10">
        <v>122.77</v>
      </c>
      <c r="X269" s="10">
        <v>54.1</v>
      </c>
      <c r="Z269" s="10">
        <v>225.6</v>
      </c>
      <c r="AA269" s="10">
        <v>26.840399999999999</v>
      </c>
      <c r="AC269" s="10">
        <v>212.68</v>
      </c>
      <c r="AE269" s="10">
        <v>10.02</v>
      </c>
      <c r="AF269" s="10">
        <v>356.62</v>
      </c>
      <c r="AG269" s="10">
        <v>373.63</v>
      </c>
      <c r="AH269" s="10">
        <v>112.37</v>
      </c>
      <c r="AI269">
        <v>34.68</v>
      </c>
      <c r="AJ269" s="10">
        <v>4.8600000000000003</v>
      </c>
      <c r="AK269" s="10">
        <v>96.2</v>
      </c>
      <c r="AL269" s="10">
        <v>17</v>
      </c>
      <c r="AM269" s="10">
        <v>92.75</v>
      </c>
      <c r="AN269" s="10">
        <v>11.33</v>
      </c>
      <c r="AO269" s="10">
        <v>52.81</v>
      </c>
      <c r="AP269" s="10">
        <v>179.83</v>
      </c>
    </row>
    <row r="270" spans="1:42" x14ac:dyDescent="0.2">
      <c r="A270" s="9">
        <v>44329</v>
      </c>
      <c r="B270" s="3">
        <v>4063.04</v>
      </c>
      <c r="C270" s="10">
        <v>190.5633</v>
      </c>
      <c r="D270" s="10">
        <v>18.37</v>
      </c>
      <c r="E270" s="10">
        <v>59.3</v>
      </c>
      <c r="F270" s="10">
        <v>54.51</v>
      </c>
      <c r="G270" s="10">
        <v>16.059999999999999</v>
      </c>
      <c r="I270" s="10">
        <v>43.06</v>
      </c>
      <c r="J270" s="10">
        <v>9.91</v>
      </c>
      <c r="K270" s="10">
        <v>161.5</v>
      </c>
      <c r="L270" s="10">
        <v>358.81</v>
      </c>
      <c r="M270" s="10">
        <v>13.6653</v>
      </c>
      <c r="N270" s="10">
        <v>20.51</v>
      </c>
      <c r="O270" s="10">
        <v>2.69</v>
      </c>
      <c r="P270" s="10">
        <v>117.2886</v>
      </c>
      <c r="Q270" s="10">
        <v>86.38</v>
      </c>
      <c r="S270" s="10">
        <v>14.61</v>
      </c>
      <c r="T270" s="10">
        <v>85.41</v>
      </c>
      <c r="U270" s="10">
        <v>188.24</v>
      </c>
      <c r="V270" s="10">
        <v>243.03</v>
      </c>
      <c r="W270" s="10">
        <v>124.97</v>
      </c>
      <c r="X270" s="10">
        <v>55.12</v>
      </c>
      <c r="Z270" s="10">
        <v>217.07</v>
      </c>
      <c r="AA270" s="10">
        <v>26.454000000000001</v>
      </c>
      <c r="AC270" s="10">
        <v>214.35</v>
      </c>
      <c r="AE270" s="10">
        <v>10.08</v>
      </c>
      <c r="AF270" s="10">
        <v>360.02</v>
      </c>
      <c r="AG270" s="10">
        <v>378.11</v>
      </c>
      <c r="AH270" s="10">
        <v>113.5</v>
      </c>
      <c r="AI270">
        <v>34.840000000000003</v>
      </c>
      <c r="AJ270" s="10">
        <v>4.9800000000000004</v>
      </c>
      <c r="AK270" s="10">
        <v>97.55</v>
      </c>
      <c r="AL270" s="10">
        <v>17.09</v>
      </c>
      <c r="AM270" s="10">
        <v>90.02</v>
      </c>
      <c r="AN270" s="10">
        <v>11.55</v>
      </c>
      <c r="AO270" s="10">
        <v>52.81</v>
      </c>
      <c r="AP270" s="10">
        <v>178.3</v>
      </c>
    </row>
    <row r="271" spans="1:42" x14ac:dyDescent="0.2">
      <c r="A271" s="9">
        <v>44330</v>
      </c>
      <c r="B271" s="3">
        <v>4112.5</v>
      </c>
      <c r="C271" s="10">
        <v>196.58</v>
      </c>
      <c r="D271" s="10">
        <v>20.079999999999998</v>
      </c>
      <c r="E271" s="10">
        <v>60.77</v>
      </c>
      <c r="F271" s="10">
        <v>54.73</v>
      </c>
      <c r="G271" s="10">
        <v>16.38</v>
      </c>
      <c r="I271" s="10">
        <v>44.161999999999999</v>
      </c>
      <c r="J271" s="10">
        <v>9.94</v>
      </c>
      <c r="K271" s="10">
        <v>164.01</v>
      </c>
      <c r="L271" s="10">
        <v>368.77</v>
      </c>
      <c r="M271" s="10">
        <v>14.243</v>
      </c>
      <c r="N271" s="10">
        <v>22.94</v>
      </c>
      <c r="O271" s="10">
        <v>2.79</v>
      </c>
      <c r="P271" s="10">
        <v>116.7741</v>
      </c>
      <c r="Q271" s="10">
        <v>86.32</v>
      </c>
      <c r="S271" s="10">
        <v>14.94</v>
      </c>
      <c r="T271" s="10">
        <v>87.48</v>
      </c>
      <c r="U271" s="10">
        <v>209.99</v>
      </c>
      <c r="V271" s="10">
        <v>248.15</v>
      </c>
      <c r="W271" s="10">
        <v>127.45</v>
      </c>
      <c r="X271" s="10">
        <v>56.14</v>
      </c>
      <c r="Z271" s="10">
        <v>223.59</v>
      </c>
      <c r="AA271" s="10">
        <v>27.124199999999998</v>
      </c>
      <c r="AC271" s="10">
        <v>217.09</v>
      </c>
      <c r="AE271" s="10">
        <v>10.050000000000001</v>
      </c>
      <c r="AF271" s="10">
        <v>363.91</v>
      </c>
      <c r="AG271" s="10">
        <v>384</v>
      </c>
      <c r="AH271" s="10">
        <v>114.65</v>
      </c>
      <c r="AI271">
        <v>35.119999999999997</v>
      </c>
      <c r="AJ271" s="10">
        <v>5.51</v>
      </c>
      <c r="AK271" s="10">
        <v>97.7</v>
      </c>
      <c r="AL271" s="10">
        <v>17.29</v>
      </c>
      <c r="AM271" s="10">
        <v>88.23</v>
      </c>
      <c r="AN271" s="10">
        <v>11.84</v>
      </c>
      <c r="AO271" s="10">
        <v>53.69</v>
      </c>
      <c r="AP271" s="10">
        <v>179.71</v>
      </c>
    </row>
    <row r="272" spans="1:42" x14ac:dyDescent="0.2">
      <c r="A272" s="9">
        <v>44333</v>
      </c>
      <c r="B272" s="3">
        <v>4173.8500000000004</v>
      </c>
      <c r="C272" s="10">
        <v>192.2766</v>
      </c>
      <c r="D272" s="10">
        <v>20.46</v>
      </c>
      <c r="E272" s="10">
        <v>62.19</v>
      </c>
      <c r="F272" s="10">
        <v>54.64</v>
      </c>
      <c r="G272" s="10">
        <v>15.92</v>
      </c>
      <c r="I272" s="10">
        <v>43.994</v>
      </c>
      <c r="J272" s="10">
        <v>10</v>
      </c>
      <c r="K272" s="10">
        <v>164.67</v>
      </c>
      <c r="L272" s="10">
        <v>369.25</v>
      </c>
      <c r="M272" s="10">
        <v>14.1655</v>
      </c>
      <c r="N272" s="10">
        <v>23.62</v>
      </c>
      <c r="O272" s="10">
        <v>2.8</v>
      </c>
      <c r="P272" s="10">
        <v>117.3223</v>
      </c>
      <c r="Q272" s="10">
        <v>86.68</v>
      </c>
      <c r="S272" s="10">
        <v>15.48</v>
      </c>
      <c r="T272" s="10">
        <v>87.78</v>
      </c>
      <c r="U272" s="10">
        <v>212.65</v>
      </c>
      <c r="V272" s="10">
        <v>245.18</v>
      </c>
      <c r="W272" s="10">
        <v>126.27</v>
      </c>
      <c r="X272" s="10">
        <v>55.44</v>
      </c>
      <c r="Z272" s="10">
        <v>223.33</v>
      </c>
      <c r="AA272" s="10">
        <v>26.631599999999999</v>
      </c>
      <c r="AC272" s="10">
        <v>216.35</v>
      </c>
      <c r="AE272" s="10">
        <v>10</v>
      </c>
      <c r="AF272" s="10">
        <v>363.3</v>
      </c>
      <c r="AG272" s="10">
        <v>383.55</v>
      </c>
      <c r="AH272" s="10">
        <v>114.19</v>
      </c>
      <c r="AI272">
        <v>35.56</v>
      </c>
      <c r="AJ272" s="10">
        <v>5.49</v>
      </c>
      <c r="AK272" s="10">
        <v>97.55</v>
      </c>
      <c r="AL272" s="10">
        <v>17.25</v>
      </c>
      <c r="AM272" s="10">
        <v>90.63</v>
      </c>
      <c r="AN272" s="10">
        <v>12.15</v>
      </c>
      <c r="AO272" s="10">
        <v>53.9</v>
      </c>
      <c r="AP272" s="10">
        <v>178.87</v>
      </c>
    </row>
    <row r="273" spans="1:42" x14ac:dyDescent="0.2">
      <c r="A273" s="9">
        <v>44334</v>
      </c>
      <c r="B273" s="3">
        <v>4163.29</v>
      </c>
      <c r="C273" s="10">
        <v>192.6233</v>
      </c>
      <c r="D273" s="10">
        <v>21.24</v>
      </c>
      <c r="E273" s="10">
        <v>60.43</v>
      </c>
      <c r="F273" s="10">
        <v>54.34</v>
      </c>
      <c r="G273" s="10">
        <v>16.149999999999999</v>
      </c>
      <c r="I273" s="10">
        <v>43.374000000000002</v>
      </c>
      <c r="J273" s="10">
        <v>10.01</v>
      </c>
      <c r="K273" s="10">
        <v>162.35</v>
      </c>
      <c r="L273" s="10">
        <v>364.56</v>
      </c>
      <c r="M273" s="10">
        <v>14.0158</v>
      </c>
      <c r="N273" s="10">
        <v>23.08</v>
      </c>
      <c r="O273" s="10">
        <v>2.9</v>
      </c>
      <c r="P273" s="10">
        <v>114.345</v>
      </c>
      <c r="Q273" s="10">
        <v>85.64</v>
      </c>
      <c r="S273" s="10">
        <v>16.8</v>
      </c>
      <c r="T273" s="10">
        <v>88.09</v>
      </c>
      <c r="U273" s="10">
        <v>223.53</v>
      </c>
      <c r="V273" s="10">
        <v>243.08</v>
      </c>
      <c r="W273" s="10">
        <v>124.85</v>
      </c>
      <c r="X273" s="10">
        <v>54.99</v>
      </c>
      <c r="Z273" s="10">
        <v>220.99</v>
      </c>
      <c r="AA273" s="10">
        <v>26.490200000000002</v>
      </c>
      <c r="AC273" s="10">
        <v>214.64500000000001</v>
      </c>
      <c r="AE273" s="10">
        <v>9.9499999999999993</v>
      </c>
      <c r="AF273" s="10">
        <v>363.07</v>
      </c>
      <c r="AG273" s="10">
        <v>369.69</v>
      </c>
      <c r="AH273" s="10">
        <v>114.98</v>
      </c>
      <c r="AI273">
        <v>35.6</v>
      </c>
      <c r="AJ273" s="10">
        <v>5.63</v>
      </c>
      <c r="AK273" s="10">
        <v>97.69</v>
      </c>
      <c r="AL273" s="10">
        <v>17.54</v>
      </c>
      <c r="AM273" s="10">
        <v>89.44</v>
      </c>
      <c r="AN273" s="10">
        <v>12.14</v>
      </c>
      <c r="AO273" s="10">
        <v>52.97</v>
      </c>
      <c r="AP273" s="10">
        <v>178.15</v>
      </c>
    </row>
    <row r="274" spans="1:42" x14ac:dyDescent="0.2">
      <c r="A274" s="9">
        <v>44335</v>
      </c>
      <c r="B274" s="3">
        <v>4127.83</v>
      </c>
      <c r="C274" s="10">
        <v>187.82</v>
      </c>
      <c r="D274" s="10">
        <v>20.67</v>
      </c>
      <c r="E274" s="10">
        <v>58.98</v>
      </c>
      <c r="F274" s="10">
        <v>54.17</v>
      </c>
      <c r="G274" s="10">
        <v>16.53</v>
      </c>
      <c r="I274" s="10">
        <v>44.171999999999997</v>
      </c>
      <c r="J274" s="10">
        <v>9.99</v>
      </c>
      <c r="K274" s="10">
        <v>161.11000000000001</v>
      </c>
      <c r="L274" s="10">
        <v>358.38</v>
      </c>
      <c r="M274" s="10">
        <v>14.065799999999999</v>
      </c>
      <c r="N274" s="10">
        <v>23.49</v>
      </c>
      <c r="O274" s="10">
        <v>3.03</v>
      </c>
      <c r="P274" s="10">
        <v>115.0872</v>
      </c>
      <c r="Q274" s="10">
        <v>84.89</v>
      </c>
      <c r="S274" s="10">
        <v>17.43</v>
      </c>
      <c r="T274" s="10">
        <v>87.56</v>
      </c>
      <c r="U274" s="10">
        <v>228.81</v>
      </c>
      <c r="V274" s="10">
        <v>243.12</v>
      </c>
      <c r="W274" s="10">
        <v>124.69</v>
      </c>
      <c r="X274" s="10">
        <v>54.8</v>
      </c>
      <c r="Z274" s="10">
        <v>220.31</v>
      </c>
      <c r="AA274" s="10">
        <v>26.143799999999999</v>
      </c>
      <c r="AC274" s="10">
        <v>214.05</v>
      </c>
      <c r="AE274" s="10">
        <v>9.91</v>
      </c>
      <c r="AF274" s="10">
        <v>360.98</v>
      </c>
      <c r="AG274" s="10">
        <v>358.42</v>
      </c>
      <c r="AH274" s="10">
        <v>115.35</v>
      </c>
      <c r="AI274">
        <v>35.64</v>
      </c>
      <c r="AJ274" s="10">
        <v>5.56</v>
      </c>
      <c r="AK274" s="10">
        <v>96.31</v>
      </c>
      <c r="AL274" s="10">
        <v>17.690000000000001</v>
      </c>
      <c r="AM274" s="10">
        <v>86.18</v>
      </c>
      <c r="AN274" s="10">
        <v>12.11</v>
      </c>
      <c r="AO274" s="10">
        <v>52.69</v>
      </c>
      <c r="AP274" s="10">
        <v>178.15</v>
      </c>
    </row>
    <row r="275" spans="1:42" x14ac:dyDescent="0.2">
      <c r="A275" s="9">
        <v>44336</v>
      </c>
      <c r="B275" s="3">
        <v>4115.68</v>
      </c>
      <c r="C275" s="10">
        <v>195.5933</v>
      </c>
      <c r="D275" s="10">
        <v>20.61</v>
      </c>
      <c r="E275" s="10">
        <v>58.84</v>
      </c>
      <c r="F275" s="10">
        <v>54.65</v>
      </c>
      <c r="G275" s="10">
        <v>16.48</v>
      </c>
      <c r="I275" s="10">
        <v>45.5</v>
      </c>
      <c r="J275" s="10">
        <v>9.9600000000000009</v>
      </c>
      <c r="K275" s="10">
        <v>160.83000000000001</v>
      </c>
      <c r="L275" s="10">
        <v>359.78</v>
      </c>
      <c r="M275" s="10">
        <v>14.612500000000001</v>
      </c>
      <c r="N275" s="10">
        <v>24.7</v>
      </c>
      <c r="O275" s="10">
        <v>3.32</v>
      </c>
      <c r="P275" s="10">
        <v>115.239</v>
      </c>
      <c r="Q275" s="10">
        <v>87.75</v>
      </c>
      <c r="S275" s="10">
        <v>18.399999999999999</v>
      </c>
      <c r="T275" s="10">
        <v>89.15</v>
      </c>
      <c r="U275" s="10">
        <v>230.56</v>
      </c>
      <c r="V275" s="10">
        <v>246.48</v>
      </c>
      <c r="W275" s="10">
        <v>127.31</v>
      </c>
      <c r="X275" s="10">
        <v>55.39</v>
      </c>
      <c r="Z275" s="10">
        <v>228.68</v>
      </c>
      <c r="AA275" s="10">
        <v>26.835599999999999</v>
      </c>
      <c r="AC275" s="10">
        <v>216.61</v>
      </c>
      <c r="AE275" s="10">
        <v>9.94</v>
      </c>
      <c r="AF275" s="10">
        <v>367.7</v>
      </c>
      <c r="AG275" s="10">
        <v>355.22</v>
      </c>
      <c r="AH275" s="10">
        <v>117.36</v>
      </c>
      <c r="AI275">
        <v>35.799999999999997</v>
      </c>
      <c r="AJ275" s="10">
        <v>5.61</v>
      </c>
      <c r="AK275" s="10">
        <v>97.42</v>
      </c>
      <c r="AL275" s="10">
        <v>17.899999999999999</v>
      </c>
      <c r="AM275" s="10">
        <v>86.58</v>
      </c>
      <c r="AN275" s="10">
        <v>12.49</v>
      </c>
      <c r="AO275" s="10">
        <v>54.63</v>
      </c>
      <c r="AP275" s="10">
        <v>175.9</v>
      </c>
    </row>
    <row r="276" spans="1:42" x14ac:dyDescent="0.2">
      <c r="A276" s="9">
        <v>44337</v>
      </c>
      <c r="B276" s="3">
        <v>4159.12</v>
      </c>
      <c r="C276" s="10">
        <v>193.6266</v>
      </c>
      <c r="D276" s="10">
        <v>20.75</v>
      </c>
      <c r="E276" s="10">
        <v>58.92</v>
      </c>
      <c r="F276" s="10">
        <v>54.62</v>
      </c>
      <c r="G276" s="10">
        <v>16.68</v>
      </c>
      <c r="I276" s="10">
        <v>45.124000000000002</v>
      </c>
      <c r="J276" s="10">
        <v>10</v>
      </c>
      <c r="K276" s="10">
        <v>162.66</v>
      </c>
      <c r="L276" s="10">
        <v>366.26</v>
      </c>
      <c r="M276" s="10">
        <v>14.9918</v>
      </c>
      <c r="N276" s="10">
        <v>24.28</v>
      </c>
      <c r="O276" s="10">
        <v>3.18</v>
      </c>
      <c r="P276" s="10">
        <v>116.8669</v>
      </c>
      <c r="Q276" s="10">
        <v>87.18</v>
      </c>
      <c r="S276" s="10">
        <v>18.78</v>
      </c>
      <c r="T276" s="10">
        <v>90.74</v>
      </c>
      <c r="U276" s="10">
        <v>233.39</v>
      </c>
      <c r="V276" s="10">
        <v>245.17</v>
      </c>
      <c r="W276" s="10">
        <v>125.43</v>
      </c>
      <c r="X276" s="10">
        <v>55.24</v>
      </c>
      <c r="Z276" s="10">
        <v>229.14</v>
      </c>
      <c r="AA276" s="10">
        <v>26.6</v>
      </c>
      <c r="AC276" s="10">
        <v>213.43</v>
      </c>
      <c r="AE276" s="10">
        <v>10</v>
      </c>
      <c r="AF276" s="10">
        <v>367.6</v>
      </c>
      <c r="AG276" s="10">
        <v>359.75</v>
      </c>
      <c r="AH276" s="10">
        <v>117.53</v>
      </c>
      <c r="AI276">
        <v>35.840000000000003</v>
      </c>
      <c r="AJ276" s="10">
        <v>5.7</v>
      </c>
      <c r="AK276" s="10">
        <v>97.42</v>
      </c>
      <c r="AL276" s="10">
        <v>18.71</v>
      </c>
      <c r="AM276" s="10">
        <v>85.65</v>
      </c>
      <c r="AN276" s="10">
        <v>13.33</v>
      </c>
      <c r="AO276" s="10">
        <v>57.55</v>
      </c>
      <c r="AP276" s="10">
        <v>174.48</v>
      </c>
    </row>
    <row r="277" spans="1:42" x14ac:dyDescent="0.2">
      <c r="A277" s="9">
        <v>44340</v>
      </c>
      <c r="B277" s="3">
        <v>4155.8599999999997</v>
      </c>
      <c r="C277" s="10">
        <v>202.14660000000001</v>
      </c>
      <c r="D277" s="10">
        <v>21.22</v>
      </c>
      <c r="E277" s="10">
        <v>59.61</v>
      </c>
      <c r="F277" s="10">
        <v>54.8</v>
      </c>
      <c r="G277" s="10">
        <v>16.66</v>
      </c>
      <c r="I277" s="10">
        <v>45.918999999999997</v>
      </c>
      <c r="J277" s="10">
        <v>9.94</v>
      </c>
      <c r="K277" s="10">
        <v>163.54</v>
      </c>
      <c r="L277" s="10">
        <v>368.29</v>
      </c>
      <c r="M277" s="10">
        <v>15.612</v>
      </c>
      <c r="N277" s="10">
        <v>23.95</v>
      </c>
      <c r="O277" s="10">
        <v>3.27</v>
      </c>
      <c r="P277" s="10">
        <v>117.78619999999999</v>
      </c>
      <c r="Q277" s="10">
        <v>88.76</v>
      </c>
      <c r="S277" s="10">
        <v>19.78</v>
      </c>
      <c r="T277" s="10">
        <v>91.22</v>
      </c>
      <c r="U277" s="10">
        <v>233.92</v>
      </c>
      <c r="V277" s="10">
        <v>250.78</v>
      </c>
      <c r="W277" s="10">
        <v>127.1</v>
      </c>
      <c r="X277" s="10">
        <v>55.32</v>
      </c>
      <c r="Z277" s="10">
        <v>234.06</v>
      </c>
      <c r="AA277" s="10">
        <v>26.847200000000001</v>
      </c>
      <c r="AC277" s="10">
        <v>211.22</v>
      </c>
      <c r="AE277" s="10">
        <v>10</v>
      </c>
      <c r="AF277" s="10">
        <v>372.38</v>
      </c>
      <c r="AG277" s="10">
        <v>359.36</v>
      </c>
      <c r="AH277" s="10">
        <v>118.15</v>
      </c>
      <c r="AI277">
        <v>35.880000000000003</v>
      </c>
      <c r="AJ277" s="10">
        <v>5.69</v>
      </c>
      <c r="AK277" s="10">
        <v>98.16</v>
      </c>
      <c r="AL277" s="10">
        <v>18.86</v>
      </c>
      <c r="AM277" s="10">
        <v>85.69</v>
      </c>
      <c r="AN277" s="10">
        <v>13.06</v>
      </c>
      <c r="AO277" s="10">
        <v>57.92</v>
      </c>
      <c r="AP277" s="10">
        <v>174.42</v>
      </c>
    </row>
    <row r="278" spans="1:42" x14ac:dyDescent="0.2">
      <c r="A278" s="9">
        <v>44341</v>
      </c>
      <c r="B278" s="3">
        <v>4197.05</v>
      </c>
      <c r="C278" s="10">
        <v>201.5633</v>
      </c>
      <c r="D278" s="10">
        <v>21.48</v>
      </c>
      <c r="E278" s="10">
        <v>58.26</v>
      </c>
      <c r="F278" s="10">
        <v>54.79</v>
      </c>
      <c r="G278" s="10">
        <v>16.18</v>
      </c>
      <c r="I278" s="10">
        <v>45.954000000000001</v>
      </c>
      <c r="J278" s="10">
        <v>9.9</v>
      </c>
      <c r="K278" s="10">
        <v>161.85</v>
      </c>
      <c r="L278" s="10">
        <v>364.51</v>
      </c>
      <c r="M278" s="10">
        <v>15.6478</v>
      </c>
      <c r="N278" s="10">
        <v>23.2</v>
      </c>
      <c r="O278" s="10">
        <v>3.3</v>
      </c>
      <c r="P278" s="10">
        <v>117.4657</v>
      </c>
      <c r="Q278" s="10">
        <v>88.12</v>
      </c>
      <c r="S278" s="10">
        <v>20.18</v>
      </c>
      <c r="T278" s="10">
        <v>91.01</v>
      </c>
      <c r="U278" s="10">
        <v>229.96</v>
      </c>
      <c r="V278" s="10">
        <v>251.72</v>
      </c>
      <c r="W278" s="10">
        <v>126.9</v>
      </c>
      <c r="X278" s="10">
        <v>55.58</v>
      </c>
      <c r="Z278" s="10">
        <v>236.76</v>
      </c>
      <c r="AA278" s="10">
        <v>26.922599999999999</v>
      </c>
      <c r="AC278" s="10">
        <v>208.76</v>
      </c>
      <c r="AE278" s="10">
        <v>9.9700000000000006</v>
      </c>
      <c r="AF278" s="10">
        <v>367.22</v>
      </c>
      <c r="AG278" s="10">
        <v>360.69</v>
      </c>
      <c r="AH278" s="10">
        <v>118.18</v>
      </c>
      <c r="AI278">
        <v>36.200000000000003</v>
      </c>
      <c r="AJ278" s="10">
        <v>5.4</v>
      </c>
      <c r="AK278" s="10">
        <v>97.52</v>
      </c>
      <c r="AL278" s="10">
        <v>18.690000000000001</v>
      </c>
      <c r="AM278" s="10">
        <v>84.08</v>
      </c>
      <c r="AN278" s="10">
        <v>12.81</v>
      </c>
      <c r="AO278" s="10">
        <v>57.28</v>
      </c>
      <c r="AP278" s="10">
        <v>178.75</v>
      </c>
    </row>
    <row r="279" spans="1:42" x14ac:dyDescent="0.2">
      <c r="A279" s="9">
        <v>44342</v>
      </c>
      <c r="B279" s="3">
        <v>4188.13</v>
      </c>
      <c r="C279" s="10">
        <v>206.3766</v>
      </c>
      <c r="D279" s="10">
        <v>22.12</v>
      </c>
      <c r="E279" s="10">
        <v>58.94</v>
      </c>
      <c r="F279" s="10">
        <v>55.03</v>
      </c>
      <c r="G279" s="10">
        <v>16.23</v>
      </c>
      <c r="I279" s="10">
        <v>46.048999999999999</v>
      </c>
      <c r="J279" s="10">
        <v>9.9</v>
      </c>
      <c r="K279" s="10">
        <v>161.83000000000001</v>
      </c>
      <c r="L279" s="10">
        <v>367.4</v>
      </c>
      <c r="M279" s="10">
        <v>15.7</v>
      </c>
      <c r="N279" s="10">
        <v>23.87</v>
      </c>
      <c r="O279" s="10">
        <v>3.3</v>
      </c>
      <c r="P279" s="10">
        <v>118.49469999999999</v>
      </c>
      <c r="Q279" s="10">
        <v>88.22</v>
      </c>
      <c r="S279" s="10">
        <v>19.899999999999999</v>
      </c>
      <c r="T279" s="10">
        <v>92.12</v>
      </c>
      <c r="U279" s="10">
        <v>235.25</v>
      </c>
      <c r="V279" s="10">
        <v>251.49</v>
      </c>
      <c r="W279" s="10">
        <v>126.85</v>
      </c>
      <c r="X279" s="10">
        <v>55.53</v>
      </c>
      <c r="Z279" s="10">
        <v>238.39</v>
      </c>
      <c r="AA279" s="10">
        <v>26.9162</v>
      </c>
      <c r="AC279" s="10">
        <v>206.8</v>
      </c>
      <c r="AE279" s="10">
        <v>10</v>
      </c>
      <c r="AF279" s="10">
        <v>362.65</v>
      </c>
      <c r="AG279" s="10">
        <v>357.74</v>
      </c>
      <c r="AH279" s="10">
        <v>117.51</v>
      </c>
      <c r="AI279">
        <v>36.14</v>
      </c>
      <c r="AJ279" s="10">
        <v>5.59</v>
      </c>
      <c r="AK279" s="10">
        <v>97.31</v>
      </c>
      <c r="AL279" s="10">
        <v>19.2</v>
      </c>
      <c r="AM279" s="10">
        <v>84.8</v>
      </c>
      <c r="AN279" s="10">
        <v>13.9</v>
      </c>
      <c r="AO279" s="10">
        <v>56.88</v>
      </c>
      <c r="AP279" s="10">
        <v>176.55500000000001</v>
      </c>
    </row>
    <row r="280" spans="1:42" x14ac:dyDescent="0.2">
      <c r="A280" s="9">
        <v>44343</v>
      </c>
      <c r="B280" s="3">
        <v>4195.99</v>
      </c>
      <c r="C280" s="10">
        <v>210.2833</v>
      </c>
      <c r="D280" s="10">
        <v>22.7</v>
      </c>
      <c r="E280" s="10">
        <v>58.56</v>
      </c>
      <c r="F280" s="10">
        <v>55.49</v>
      </c>
      <c r="G280" s="10">
        <v>16.059999999999999</v>
      </c>
      <c r="I280" s="10">
        <v>46.768000000000001</v>
      </c>
      <c r="J280" s="10">
        <v>9.91</v>
      </c>
      <c r="K280" s="10">
        <v>164.35</v>
      </c>
      <c r="L280" s="10">
        <v>371.37</v>
      </c>
      <c r="M280" s="10">
        <v>15.488</v>
      </c>
      <c r="N280" s="10">
        <v>24.54</v>
      </c>
      <c r="O280" s="10">
        <v>3.59</v>
      </c>
      <c r="P280" s="10">
        <v>118.55370000000001</v>
      </c>
      <c r="Q280" s="10">
        <v>87.59</v>
      </c>
      <c r="S280" s="10">
        <v>19.79</v>
      </c>
      <c r="T280" s="10">
        <v>92.15</v>
      </c>
      <c r="U280" s="10">
        <v>245.15</v>
      </c>
      <c r="V280" s="10">
        <v>249.31</v>
      </c>
      <c r="W280" s="10">
        <v>125.28</v>
      </c>
      <c r="X280" s="10">
        <v>55.7</v>
      </c>
      <c r="Z280" s="10">
        <v>240.26</v>
      </c>
      <c r="AA280" s="10">
        <v>27.312000000000001</v>
      </c>
      <c r="AC280" s="10">
        <v>207.31</v>
      </c>
      <c r="AE280" s="10">
        <v>9.93</v>
      </c>
      <c r="AF280" s="10">
        <v>362</v>
      </c>
      <c r="AG280" s="10">
        <v>362.21</v>
      </c>
      <c r="AH280" s="10">
        <v>116.86</v>
      </c>
      <c r="AI280">
        <v>36.159999999999997</v>
      </c>
      <c r="AJ280" s="10">
        <v>5.58</v>
      </c>
      <c r="AK280" s="10">
        <v>96.68</v>
      </c>
      <c r="AL280" s="10">
        <v>19.02</v>
      </c>
      <c r="AM280" s="10">
        <v>87.74</v>
      </c>
      <c r="AN280" s="10">
        <v>14.88</v>
      </c>
      <c r="AO280" s="10">
        <v>56.67</v>
      </c>
      <c r="AP280" s="10">
        <v>175.39</v>
      </c>
    </row>
    <row r="281" spans="1:42" x14ac:dyDescent="0.2">
      <c r="A281" s="9">
        <v>44344</v>
      </c>
      <c r="B281" s="3">
        <v>4200.88</v>
      </c>
      <c r="C281" s="10">
        <v>208.4066</v>
      </c>
      <c r="D281" s="10">
        <v>22.95</v>
      </c>
      <c r="E281" s="10">
        <v>58.37</v>
      </c>
      <c r="F281" s="10">
        <v>55.29</v>
      </c>
      <c r="G281" s="10">
        <v>16.170000000000002</v>
      </c>
      <c r="I281" s="10">
        <v>47.232999999999997</v>
      </c>
      <c r="J281" s="10">
        <v>9.98</v>
      </c>
      <c r="K281" s="10">
        <v>164.24</v>
      </c>
      <c r="L281" s="10">
        <v>372.02</v>
      </c>
      <c r="M281" s="10">
        <v>16.244499999999999</v>
      </c>
      <c r="N281" s="10">
        <v>25.24</v>
      </c>
      <c r="O281" s="10">
        <v>3.58</v>
      </c>
      <c r="P281" s="10">
        <v>119.83580000000001</v>
      </c>
      <c r="Q281" s="10">
        <v>87.78</v>
      </c>
      <c r="S281" s="10">
        <v>20.149999999999999</v>
      </c>
      <c r="T281" s="10">
        <v>92.67</v>
      </c>
      <c r="U281" s="10">
        <v>238.03</v>
      </c>
      <c r="V281" s="10">
        <v>249.68</v>
      </c>
      <c r="W281" s="10">
        <v>124.61</v>
      </c>
      <c r="X281" s="10">
        <v>55.69</v>
      </c>
      <c r="Z281" s="10">
        <v>241.57</v>
      </c>
      <c r="AA281" s="10">
        <v>27.439599999999999</v>
      </c>
      <c r="AC281" s="10">
        <v>208.63</v>
      </c>
      <c r="AE281" s="10">
        <v>9.98</v>
      </c>
      <c r="AF281" s="10">
        <v>360.58</v>
      </c>
      <c r="AG281" s="10">
        <v>361.1</v>
      </c>
      <c r="AH281" s="10">
        <v>117.84</v>
      </c>
      <c r="AI281">
        <v>36.26</v>
      </c>
      <c r="AJ281" s="10">
        <v>5.53</v>
      </c>
      <c r="AK281" s="10">
        <v>96.43</v>
      </c>
      <c r="AL281" s="10">
        <v>18.34</v>
      </c>
      <c r="AM281" s="10">
        <v>87.43</v>
      </c>
      <c r="AN281" s="10">
        <v>14.53</v>
      </c>
      <c r="AO281" s="10">
        <v>55.84</v>
      </c>
      <c r="AP281" s="10">
        <v>171.96</v>
      </c>
    </row>
    <row r="282" spans="1:42" x14ac:dyDescent="0.2">
      <c r="A282" s="9">
        <v>44348</v>
      </c>
      <c r="B282" s="3">
        <v>4204.1099999999997</v>
      </c>
      <c r="C282" s="10">
        <v>207.9666</v>
      </c>
      <c r="D282" s="10">
        <v>23.06</v>
      </c>
      <c r="E282" s="10">
        <v>60.46</v>
      </c>
      <c r="F282" s="10">
        <v>55.28</v>
      </c>
      <c r="G282" s="10">
        <v>16.45</v>
      </c>
      <c r="I282" s="10">
        <v>46.831000000000003</v>
      </c>
      <c r="J282" s="10">
        <v>10.039999999999999</v>
      </c>
      <c r="K282" s="10">
        <v>166.05</v>
      </c>
      <c r="L282" s="10">
        <v>382.44</v>
      </c>
      <c r="M282" s="10">
        <v>16.264500000000002</v>
      </c>
      <c r="N282" s="10">
        <v>25.3</v>
      </c>
      <c r="O282" s="10">
        <v>3.84</v>
      </c>
      <c r="P282" s="10">
        <v>120.0466</v>
      </c>
      <c r="Q282" s="10">
        <v>89.66</v>
      </c>
      <c r="S282" s="10">
        <v>22.65</v>
      </c>
      <c r="T282" s="10">
        <v>92.42</v>
      </c>
      <c r="U282" s="10">
        <v>240.81</v>
      </c>
      <c r="V282" s="10">
        <v>247.4</v>
      </c>
      <c r="W282" s="10">
        <v>124.28</v>
      </c>
      <c r="X282" s="10">
        <v>55.73</v>
      </c>
      <c r="Z282" s="10">
        <v>241.73</v>
      </c>
      <c r="AA282" s="10">
        <v>27.2226</v>
      </c>
      <c r="AC282" s="10">
        <v>209.67</v>
      </c>
      <c r="AE282" s="10">
        <v>9.98</v>
      </c>
      <c r="AF282" s="10">
        <v>359.79</v>
      </c>
      <c r="AG282" s="10">
        <v>364.61</v>
      </c>
      <c r="AH282" s="10">
        <v>119.83</v>
      </c>
      <c r="AI282">
        <v>36.200000000000003</v>
      </c>
      <c r="AJ282" s="10">
        <v>5.53</v>
      </c>
      <c r="AK282" s="10">
        <v>96.78</v>
      </c>
      <c r="AL282" s="10">
        <v>18.559999999999999</v>
      </c>
      <c r="AM282" s="10">
        <v>90.8</v>
      </c>
      <c r="AN282" s="10">
        <v>14.81</v>
      </c>
      <c r="AO282" s="10">
        <v>55.66</v>
      </c>
      <c r="AP282" s="10">
        <v>175.35</v>
      </c>
    </row>
    <row r="283" spans="1:42" x14ac:dyDescent="0.2">
      <c r="A283" s="9">
        <v>44349</v>
      </c>
      <c r="B283" s="3">
        <v>4202.04</v>
      </c>
      <c r="C283" s="10">
        <v>201.70660000000001</v>
      </c>
      <c r="D283" s="10">
        <v>24.45</v>
      </c>
      <c r="E283" s="10">
        <v>60.94</v>
      </c>
      <c r="F283" s="10">
        <v>55.5</v>
      </c>
      <c r="G283" s="10">
        <v>16.75</v>
      </c>
      <c r="I283" s="10">
        <v>47.372999999999998</v>
      </c>
      <c r="J283" s="10">
        <v>10.07</v>
      </c>
      <c r="K283" s="10">
        <v>166.06</v>
      </c>
      <c r="L283" s="10">
        <v>383.44</v>
      </c>
      <c r="M283" s="10">
        <v>16.778300000000002</v>
      </c>
      <c r="N283" s="10">
        <v>25.54</v>
      </c>
      <c r="O283" s="10">
        <v>3.93</v>
      </c>
      <c r="P283" s="10">
        <v>119.26220000000001</v>
      </c>
      <c r="Q283" s="10">
        <v>90.01</v>
      </c>
      <c r="S283" s="10">
        <v>23.21</v>
      </c>
      <c r="T283" s="10">
        <v>92.23</v>
      </c>
      <c r="U283" s="10">
        <v>243.18</v>
      </c>
      <c r="V283" s="10">
        <v>247.3</v>
      </c>
      <c r="W283" s="10">
        <v>125.06</v>
      </c>
      <c r="X283" s="10">
        <v>55</v>
      </c>
      <c r="Z283" s="10">
        <v>239.73</v>
      </c>
      <c r="AA283" s="10">
        <v>27.247800000000002</v>
      </c>
      <c r="AC283" s="10">
        <v>210.38</v>
      </c>
      <c r="AE283" s="10">
        <v>10</v>
      </c>
      <c r="AF283" s="10">
        <v>366.85</v>
      </c>
      <c r="AG283" s="10">
        <v>356.71</v>
      </c>
      <c r="AH283" s="10">
        <v>121.74</v>
      </c>
      <c r="AI283">
        <v>36.369999999999997</v>
      </c>
      <c r="AJ283" s="10">
        <v>5.56</v>
      </c>
      <c r="AK283" s="10">
        <v>96.81</v>
      </c>
      <c r="AL283" s="10">
        <v>18.14</v>
      </c>
      <c r="AM283" s="10">
        <v>90.22</v>
      </c>
      <c r="AN283" s="10">
        <v>14.91</v>
      </c>
      <c r="AO283" s="10">
        <v>56.01</v>
      </c>
      <c r="AP283" s="10">
        <v>176.82</v>
      </c>
    </row>
    <row r="284" spans="1:42" x14ac:dyDescent="0.2">
      <c r="A284" s="9">
        <v>44350</v>
      </c>
      <c r="B284" s="3">
        <v>4208.12</v>
      </c>
      <c r="C284" s="10">
        <v>190.94659999999999</v>
      </c>
      <c r="D284" s="10">
        <v>23.63</v>
      </c>
      <c r="E284" s="10">
        <v>61.18</v>
      </c>
      <c r="F284" s="10">
        <v>55.64</v>
      </c>
      <c r="G284" s="10">
        <v>17.37</v>
      </c>
      <c r="I284" s="10">
        <v>46.48</v>
      </c>
      <c r="J284" s="10">
        <v>10.09</v>
      </c>
      <c r="K284" s="10">
        <v>166.17</v>
      </c>
      <c r="L284" s="10">
        <v>388.72</v>
      </c>
      <c r="M284" s="10">
        <v>16.969799999999999</v>
      </c>
      <c r="N284" s="10">
        <v>25.69</v>
      </c>
      <c r="O284" s="10">
        <v>4.05</v>
      </c>
      <c r="P284" s="10">
        <v>119.5321</v>
      </c>
      <c r="Q284" s="10">
        <v>88.8</v>
      </c>
      <c r="S284" s="10">
        <v>22.68</v>
      </c>
      <c r="T284" s="10">
        <v>92.32</v>
      </c>
      <c r="U284" s="10">
        <v>238.43</v>
      </c>
      <c r="V284" s="10">
        <v>245.71</v>
      </c>
      <c r="W284" s="10">
        <v>123.54</v>
      </c>
      <c r="X284" s="10">
        <v>55.59</v>
      </c>
      <c r="Z284" s="10">
        <v>232.19</v>
      </c>
      <c r="AA284" s="10">
        <v>26.660799999999998</v>
      </c>
      <c r="AC284" s="10">
        <v>211.15</v>
      </c>
      <c r="AE284" s="10">
        <v>10.050000000000001</v>
      </c>
      <c r="AF284" s="10">
        <v>361.82</v>
      </c>
      <c r="AG284" s="10">
        <v>358.91</v>
      </c>
      <c r="AH284" s="10">
        <v>121.87</v>
      </c>
      <c r="AI284">
        <v>35.64</v>
      </c>
      <c r="AJ284" s="10">
        <v>5.5</v>
      </c>
      <c r="AK284" s="10">
        <v>97.37</v>
      </c>
      <c r="AL284" s="10">
        <v>18.510000000000002</v>
      </c>
      <c r="AM284" s="10">
        <v>88.51</v>
      </c>
      <c r="AN284" s="10">
        <v>15.99</v>
      </c>
      <c r="AO284" s="10">
        <v>56.77</v>
      </c>
      <c r="AP284" s="10">
        <v>173.51</v>
      </c>
    </row>
    <row r="285" spans="1:42" x14ac:dyDescent="0.2">
      <c r="A285" s="9">
        <v>44351</v>
      </c>
      <c r="B285" s="3">
        <v>4192.8500000000004</v>
      </c>
      <c r="C285" s="10">
        <v>199.6833</v>
      </c>
      <c r="D285" s="10">
        <v>24.03</v>
      </c>
      <c r="E285" s="10">
        <v>61.45</v>
      </c>
      <c r="F285" s="10">
        <v>56.24</v>
      </c>
      <c r="G285" s="10">
        <v>17.399999999999999</v>
      </c>
      <c r="I285" s="10">
        <v>47.5</v>
      </c>
      <c r="J285" s="10">
        <v>10.15</v>
      </c>
      <c r="K285" s="10">
        <v>166.44</v>
      </c>
      <c r="L285" s="10">
        <v>391.45</v>
      </c>
      <c r="M285" s="10">
        <v>17.578299999999999</v>
      </c>
      <c r="N285" s="10">
        <v>25.7</v>
      </c>
      <c r="O285" s="10">
        <v>4.0199999999999996</v>
      </c>
      <c r="P285" s="10">
        <v>120.9491</v>
      </c>
      <c r="Q285" s="10">
        <v>87.97</v>
      </c>
      <c r="S285" s="10">
        <v>20.82</v>
      </c>
      <c r="T285" s="10">
        <v>93.2</v>
      </c>
      <c r="U285" s="10">
        <v>242.56</v>
      </c>
      <c r="V285" s="10">
        <v>250.79</v>
      </c>
      <c r="W285" s="10">
        <v>125.89</v>
      </c>
      <c r="X285" s="10">
        <v>55.4</v>
      </c>
      <c r="Z285" s="10">
        <v>236.17</v>
      </c>
      <c r="AA285" s="10">
        <v>26.526800000000001</v>
      </c>
      <c r="AC285" s="10">
        <v>209.93</v>
      </c>
      <c r="AE285" s="10">
        <v>10.1</v>
      </c>
      <c r="AF285" s="10">
        <v>366.02</v>
      </c>
      <c r="AG285" s="10">
        <v>356.64</v>
      </c>
      <c r="AH285" s="10">
        <v>122.39</v>
      </c>
      <c r="AI285">
        <v>36.04</v>
      </c>
      <c r="AJ285" s="10">
        <v>5.48</v>
      </c>
      <c r="AK285" s="10">
        <v>97.9</v>
      </c>
      <c r="AL285" s="10">
        <v>18.87</v>
      </c>
      <c r="AM285" s="10">
        <v>89.75</v>
      </c>
      <c r="AN285" s="10">
        <v>15.97</v>
      </c>
      <c r="AO285" s="10">
        <v>56.83</v>
      </c>
      <c r="AP285" s="10">
        <v>174.12</v>
      </c>
    </row>
    <row r="286" spans="1:42" x14ac:dyDescent="0.2">
      <c r="A286" s="9">
        <v>44354</v>
      </c>
      <c r="B286" s="3">
        <v>4229.8900000000003</v>
      </c>
      <c r="C286" s="10">
        <v>201.71</v>
      </c>
      <c r="D286" s="10">
        <v>24.46</v>
      </c>
      <c r="E286" s="10">
        <v>61.05</v>
      </c>
      <c r="F286" s="10">
        <v>56.04</v>
      </c>
      <c r="G286" s="10">
        <v>17.61</v>
      </c>
      <c r="I286" s="10">
        <v>46.378</v>
      </c>
      <c r="J286" s="10">
        <v>10.07</v>
      </c>
      <c r="K286" s="10">
        <v>165.66</v>
      </c>
      <c r="L286" s="10">
        <v>388.16</v>
      </c>
      <c r="M286" s="10">
        <v>17.619</v>
      </c>
      <c r="N286" s="10">
        <v>29.25</v>
      </c>
      <c r="O286" s="10">
        <v>4.05</v>
      </c>
      <c r="P286" s="10">
        <v>119.4984</v>
      </c>
      <c r="Q286" s="10">
        <v>87.74</v>
      </c>
      <c r="S286" s="10">
        <v>21.21</v>
      </c>
      <c r="T286" s="10">
        <v>94.4</v>
      </c>
      <c r="U286" s="10">
        <v>250.57</v>
      </c>
      <c r="V286" s="10">
        <v>253.81</v>
      </c>
      <c r="W286" s="10">
        <v>125.9</v>
      </c>
      <c r="X286" s="10">
        <v>54.13</v>
      </c>
      <c r="Z286" s="10">
        <v>242.66</v>
      </c>
      <c r="AA286" s="10">
        <v>26.465199999999999</v>
      </c>
      <c r="AC286" s="10">
        <v>209.16</v>
      </c>
      <c r="AE286" s="10">
        <v>10.24</v>
      </c>
      <c r="AF286" s="10">
        <v>364.08</v>
      </c>
      <c r="AG286" s="10">
        <v>355.43</v>
      </c>
      <c r="AH286" s="10">
        <v>122.68</v>
      </c>
      <c r="AI286">
        <v>36.19</v>
      </c>
      <c r="AJ286" s="10">
        <v>5.75</v>
      </c>
      <c r="AK286" s="10">
        <v>98.56</v>
      </c>
      <c r="AL286" s="10">
        <v>20.9</v>
      </c>
      <c r="AM286" s="10">
        <v>88.12</v>
      </c>
      <c r="AN286" s="10">
        <v>15.88</v>
      </c>
      <c r="AO286" s="10">
        <v>56.29</v>
      </c>
      <c r="AP286" s="10">
        <v>177.58</v>
      </c>
    </row>
    <row r="287" spans="1:42" x14ac:dyDescent="0.2">
      <c r="A287" s="9">
        <v>44355</v>
      </c>
      <c r="B287" s="3">
        <v>4226.5200000000004</v>
      </c>
      <c r="C287" s="10">
        <v>201.19659999999999</v>
      </c>
      <c r="D287" s="10">
        <v>24.38</v>
      </c>
      <c r="E287" s="10">
        <v>62.13</v>
      </c>
      <c r="F287" s="10">
        <v>55.65</v>
      </c>
      <c r="G287" s="10">
        <v>18.149999999999999</v>
      </c>
      <c r="I287" s="10">
        <v>46.353000000000002</v>
      </c>
      <c r="J287" s="10">
        <v>10.47</v>
      </c>
      <c r="K287" s="10">
        <v>165</v>
      </c>
      <c r="L287" s="10">
        <v>384.7</v>
      </c>
      <c r="M287" s="10">
        <v>17.457000000000001</v>
      </c>
      <c r="N287" s="10">
        <v>28.68</v>
      </c>
      <c r="O287" s="10">
        <v>4.0999999999999996</v>
      </c>
      <c r="P287" s="10">
        <v>120.2912</v>
      </c>
      <c r="Q287" s="10">
        <v>89.41</v>
      </c>
      <c r="S287" s="10">
        <v>23.89</v>
      </c>
      <c r="T287" s="10">
        <v>94.61</v>
      </c>
      <c r="U287" s="10">
        <v>250.32</v>
      </c>
      <c r="V287" s="10">
        <v>252.57</v>
      </c>
      <c r="W287" s="10">
        <v>126.74</v>
      </c>
      <c r="X287" s="10">
        <v>55.3</v>
      </c>
      <c r="Z287" s="10">
        <v>242.51</v>
      </c>
      <c r="AA287" s="10">
        <v>26.732800000000001</v>
      </c>
      <c r="AC287" s="10">
        <v>211.13</v>
      </c>
      <c r="AE287" s="10">
        <v>10.44</v>
      </c>
      <c r="AF287" s="10">
        <v>365.26</v>
      </c>
      <c r="AG287" s="10">
        <v>356.58</v>
      </c>
      <c r="AH287" s="10">
        <v>123.66</v>
      </c>
      <c r="AI287">
        <v>36.07</v>
      </c>
      <c r="AJ287" s="10">
        <v>5.62</v>
      </c>
      <c r="AK287" s="10">
        <v>96.4</v>
      </c>
      <c r="AL287" s="10">
        <v>20.82</v>
      </c>
      <c r="AM287" s="10">
        <v>88.61</v>
      </c>
      <c r="AN287" s="10">
        <v>15.63</v>
      </c>
      <c r="AO287" s="10">
        <v>58.15</v>
      </c>
      <c r="AP287" s="10">
        <v>178.22</v>
      </c>
    </row>
    <row r="288" spans="1:42" x14ac:dyDescent="0.2">
      <c r="A288" s="9">
        <v>44356</v>
      </c>
      <c r="B288" s="3">
        <v>4227.26</v>
      </c>
      <c r="C288" s="10">
        <v>199.5933</v>
      </c>
      <c r="D288" s="10">
        <v>24.17</v>
      </c>
      <c r="E288" s="10">
        <v>62.65</v>
      </c>
      <c r="F288" s="10">
        <v>55.48</v>
      </c>
      <c r="G288" s="10">
        <v>18.28</v>
      </c>
      <c r="I288" s="10">
        <v>46.393000000000001</v>
      </c>
      <c r="J288" s="10">
        <v>10.63</v>
      </c>
      <c r="K288" s="10">
        <v>162.94</v>
      </c>
      <c r="L288" s="10">
        <v>382.78</v>
      </c>
      <c r="M288" s="10">
        <v>17.3583</v>
      </c>
      <c r="N288" s="10">
        <v>28.39</v>
      </c>
      <c r="O288" s="10">
        <v>3.95</v>
      </c>
      <c r="P288" s="10">
        <v>119.3634</v>
      </c>
      <c r="Q288" s="10">
        <v>89.04</v>
      </c>
      <c r="S288" s="10">
        <v>22.71</v>
      </c>
      <c r="T288" s="10">
        <v>94.2</v>
      </c>
      <c r="U288" s="10">
        <v>247.01</v>
      </c>
      <c r="V288" s="10">
        <v>253.59</v>
      </c>
      <c r="W288" s="10">
        <v>127.13</v>
      </c>
      <c r="X288" s="10">
        <v>55.28</v>
      </c>
      <c r="Z288" s="10">
        <v>237.7</v>
      </c>
      <c r="AA288" s="10">
        <v>26.571400000000001</v>
      </c>
      <c r="AC288" s="10">
        <v>213.56</v>
      </c>
      <c r="AE288" s="10">
        <v>10.6</v>
      </c>
      <c r="AF288" s="10">
        <v>363.33</v>
      </c>
      <c r="AG288" s="10">
        <v>349.53</v>
      </c>
      <c r="AH288" s="10">
        <v>123.61</v>
      </c>
      <c r="AI288">
        <v>36.01</v>
      </c>
      <c r="AJ288" s="10">
        <v>5.66</v>
      </c>
      <c r="AK288" s="10">
        <v>96.75</v>
      </c>
      <c r="AL288" s="10">
        <v>21</v>
      </c>
      <c r="AM288" s="10">
        <v>86.87</v>
      </c>
      <c r="AN288" s="10">
        <v>15.48</v>
      </c>
      <c r="AO288" s="10">
        <v>64.48</v>
      </c>
      <c r="AP288" s="10">
        <v>176.76</v>
      </c>
    </row>
    <row r="289" spans="1:42" x14ac:dyDescent="0.2">
      <c r="A289" s="9">
        <v>44357</v>
      </c>
      <c r="B289" s="3">
        <v>4219.55</v>
      </c>
      <c r="C289" s="10">
        <v>203.3733</v>
      </c>
      <c r="D289" s="10">
        <v>24.14</v>
      </c>
      <c r="E289" s="10">
        <v>62.75</v>
      </c>
      <c r="F289" s="10">
        <v>55.91</v>
      </c>
      <c r="G289" s="10">
        <v>18.170000000000002</v>
      </c>
      <c r="I289" s="10">
        <v>46.866999999999997</v>
      </c>
      <c r="J289" s="10">
        <v>10.52</v>
      </c>
      <c r="K289" s="10">
        <v>160.4</v>
      </c>
      <c r="L289" s="10">
        <v>373.94</v>
      </c>
      <c r="M289" s="10">
        <v>17.425000000000001</v>
      </c>
      <c r="N289" s="10">
        <v>26.29</v>
      </c>
      <c r="O289" s="10">
        <v>3.84</v>
      </c>
      <c r="P289" s="10">
        <v>119.14409999999999</v>
      </c>
      <c r="Q289" s="10">
        <v>88.02</v>
      </c>
      <c r="S289" s="10">
        <v>23.02</v>
      </c>
      <c r="T289" s="10">
        <v>93.66</v>
      </c>
      <c r="U289" s="10">
        <v>248.8</v>
      </c>
      <c r="V289" s="10">
        <v>257.24</v>
      </c>
      <c r="W289" s="10">
        <v>126.11</v>
      </c>
      <c r="X289" s="10">
        <v>56.02</v>
      </c>
      <c r="Z289" s="10">
        <v>247.19</v>
      </c>
      <c r="AA289" s="10">
        <v>26.893799999999999</v>
      </c>
      <c r="AC289" s="10">
        <v>216.77</v>
      </c>
      <c r="AE289" s="10">
        <v>10.55</v>
      </c>
      <c r="AF289" s="10">
        <v>364.3</v>
      </c>
      <c r="AG289" s="10">
        <v>341.44</v>
      </c>
      <c r="AH289" s="10">
        <v>126.28</v>
      </c>
      <c r="AI289">
        <v>36.159999999999997</v>
      </c>
      <c r="AJ289" s="10">
        <v>5.76</v>
      </c>
      <c r="AK289" s="10">
        <v>97.55</v>
      </c>
      <c r="AL289" s="10">
        <v>21.37</v>
      </c>
      <c r="AM289" s="10">
        <v>86.9</v>
      </c>
      <c r="AN289" s="10">
        <v>15.11</v>
      </c>
      <c r="AO289" s="10">
        <v>64.88</v>
      </c>
      <c r="AP289" s="10">
        <v>173.16</v>
      </c>
    </row>
    <row r="290" spans="1:42" x14ac:dyDescent="0.2">
      <c r="A290" s="9">
        <v>44358</v>
      </c>
      <c r="B290" s="3">
        <v>4239.18</v>
      </c>
      <c r="C290" s="10">
        <v>203.29660000000001</v>
      </c>
      <c r="D290" s="10">
        <v>24.67</v>
      </c>
      <c r="E290" s="10">
        <v>62.17</v>
      </c>
      <c r="F290" s="10">
        <v>56.16</v>
      </c>
      <c r="G290" s="10">
        <v>18.63</v>
      </c>
      <c r="I290" s="10">
        <v>47.07</v>
      </c>
      <c r="J290" s="10">
        <v>10.47</v>
      </c>
      <c r="K290" s="10">
        <v>160.29</v>
      </c>
      <c r="L290" s="10">
        <v>378.05</v>
      </c>
      <c r="M290" s="10">
        <v>17.825299999999999</v>
      </c>
      <c r="N290" s="10">
        <v>25.24</v>
      </c>
      <c r="O290" s="10">
        <v>3.77</v>
      </c>
      <c r="P290" s="10">
        <v>118.2079</v>
      </c>
      <c r="Q290" s="10">
        <v>88.71</v>
      </c>
      <c r="S290" s="10">
        <v>22.4</v>
      </c>
      <c r="T290" s="10">
        <v>95.41</v>
      </c>
      <c r="U290" s="10">
        <v>240.6</v>
      </c>
      <c r="V290" s="10">
        <v>257.89</v>
      </c>
      <c r="W290" s="10">
        <v>127.35</v>
      </c>
      <c r="X290" s="10">
        <v>56.5</v>
      </c>
      <c r="Z290" s="10">
        <v>243.66</v>
      </c>
      <c r="AA290" s="10">
        <v>27.335999999999999</v>
      </c>
      <c r="AC290" s="10">
        <v>193.02</v>
      </c>
      <c r="AE290" s="10">
        <v>10.57</v>
      </c>
      <c r="AF290" s="10">
        <v>365.5</v>
      </c>
      <c r="AG290" s="10">
        <v>341.57</v>
      </c>
      <c r="AH290" s="10">
        <v>124.71</v>
      </c>
      <c r="AI290">
        <v>35.76</v>
      </c>
      <c r="AJ290" s="10">
        <v>5.74</v>
      </c>
      <c r="AK290" s="10">
        <v>98.84</v>
      </c>
      <c r="AL290" s="10">
        <v>21.01</v>
      </c>
      <c r="AM290" s="10">
        <v>87.48</v>
      </c>
      <c r="AN290" s="10">
        <v>15.28</v>
      </c>
      <c r="AO290" s="10">
        <v>62.55</v>
      </c>
      <c r="AP290" s="10">
        <v>173.54</v>
      </c>
    </row>
    <row r="291" spans="1:42" x14ac:dyDescent="0.2">
      <c r="A291" s="9">
        <v>44361</v>
      </c>
      <c r="B291" s="3">
        <v>4247.4399999999996</v>
      </c>
      <c r="C291" s="10">
        <v>205.89660000000001</v>
      </c>
      <c r="D291" s="10">
        <v>25</v>
      </c>
      <c r="E291" s="10">
        <v>62.07</v>
      </c>
      <c r="F291" s="10">
        <v>55.55</v>
      </c>
      <c r="G291" s="10">
        <v>18.39</v>
      </c>
      <c r="I291" s="10">
        <v>47.582999999999998</v>
      </c>
      <c r="J291" s="10">
        <v>10.220000000000001</v>
      </c>
      <c r="K291" s="10">
        <v>157.57</v>
      </c>
      <c r="L291" s="10">
        <v>372.92</v>
      </c>
      <c r="M291" s="10">
        <v>18.018799999999999</v>
      </c>
      <c r="N291" s="10">
        <v>25</v>
      </c>
      <c r="O291" s="10">
        <v>3.93</v>
      </c>
      <c r="P291" s="10">
        <v>116.8669</v>
      </c>
      <c r="Q291" s="10">
        <v>87.7</v>
      </c>
      <c r="S291" s="10">
        <v>21.82</v>
      </c>
      <c r="T291" s="10">
        <v>95.61</v>
      </c>
      <c r="U291" s="10">
        <v>244.2</v>
      </c>
      <c r="V291" s="10">
        <v>259.89</v>
      </c>
      <c r="W291" s="10">
        <v>130.47999999999999</v>
      </c>
      <c r="X291" s="10">
        <v>55.29</v>
      </c>
      <c r="Z291" s="10">
        <v>251.51</v>
      </c>
      <c r="AA291" s="10">
        <v>27.826599999999999</v>
      </c>
      <c r="AC291" s="10">
        <v>194.8</v>
      </c>
      <c r="AE291" s="10">
        <v>10.52</v>
      </c>
      <c r="AF291" s="10">
        <v>366.52</v>
      </c>
      <c r="AG291" s="10">
        <v>335.54</v>
      </c>
      <c r="AH291" s="10">
        <v>126.16</v>
      </c>
      <c r="AI291">
        <v>35.549999999999997</v>
      </c>
      <c r="AJ291" s="10">
        <v>5.81</v>
      </c>
      <c r="AK291" s="10">
        <v>100.5</v>
      </c>
      <c r="AL291" s="10">
        <v>20.53</v>
      </c>
      <c r="AM291" s="10">
        <v>86.97</v>
      </c>
      <c r="AN291" s="10">
        <v>14.87</v>
      </c>
      <c r="AO291" s="10">
        <v>63.44</v>
      </c>
      <c r="AP291" s="10">
        <v>174.73</v>
      </c>
    </row>
    <row r="292" spans="1:42" x14ac:dyDescent="0.2">
      <c r="A292" s="9">
        <v>44362</v>
      </c>
      <c r="B292" s="3">
        <v>4255.1499999999996</v>
      </c>
      <c r="C292" s="10">
        <v>199.78659999999999</v>
      </c>
      <c r="D292" s="10">
        <v>24.41</v>
      </c>
      <c r="E292" s="10">
        <v>64.33</v>
      </c>
      <c r="F292" s="10">
        <v>55.41</v>
      </c>
      <c r="G292" s="10">
        <v>18.41</v>
      </c>
      <c r="I292" s="10">
        <v>47.073999999999998</v>
      </c>
      <c r="J292" s="10">
        <v>10.35</v>
      </c>
      <c r="K292" s="10">
        <v>155.18</v>
      </c>
      <c r="L292" s="10">
        <v>371.3</v>
      </c>
      <c r="M292" s="10">
        <v>17.788499999999999</v>
      </c>
      <c r="N292" s="10">
        <v>24.36</v>
      </c>
      <c r="O292" s="10">
        <v>3.88</v>
      </c>
      <c r="P292" s="10">
        <v>116.93429999999999</v>
      </c>
      <c r="Q292" s="10">
        <v>89.11</v>
      </c>
      <c r="S292" s="10">
        <v>20.8</v>
      </c>
      <c r="T292" s="10">
        <v>97.32</v>
      </c>
      <c r="U292" s="10">
        <v>241.41</v>
      </c>
      <c r="V292" s="10">
        <v>258.36</v>
      </c>
      <c r="W292" s="10">
        <v>129.63999999999999</v>
      </c>
      <c r="X292" s="10">
        <v>55.69</v>
      </c>
      <c r="Z292" s="10">
        <v>242.76</v>
      </c>
      <c r="AA292" s="10">
        <v>27.412800000000001</v>
      </c>
      <c r="AC292" s="10">
        <v>188.97</v>
      </c>
      <c r="AE292" s="10">
        <v>10.45</v>
      </c>
      <c r="AF292" s="10">
        <v>368.12</v>
      </c>
      <c r="AG292" s="10">
        <v>338.1</v>
      </c>
      <c r="AH292" s="10">
        <v>123.14</v>
      </c>
      <c r="AI292">
        <v>35.409999999999997</v>
      </c>
      <c r="AJ292" s="10">
        <v>5.68</v>
      </c>
      <c r="AK292" s="10">
        <v>100.46</v>
      </c>
      <c r="AL292" s="10">
        <v>20.63</v>
      </c>
      <c r="AM292" s="10">
        <v>86.42</v>
      </c>
      <c r="AN292" s="10">
        <v>15</v>
      </c>
      <c r="AO292" s="10">
        <v>61.69</v>
      </c>
      <c r="AP292" s="10">
        <v>174.99</v>
      </c>
    </row>
    <row r="293" spans="1:42" x14ac:dyDescent="0.2">
      <c r="A293" s="9">
        <v>44363</v>
      </c>
      <c r="B293" s="3">
        <v>4246.59</v>
      </c>
      <c r="C293" s="10">
        <v>201.6233</v>
      </c>
      <c r="D293" s="10">
        <v>24.8</v>
      </c>
      <c r="E293" s="10">
        <v>64.099999999999994</v>
      </c>
      <c r="F293" s="10">
        <v>54.67</v>
      </c>
      <c r="G293" s="10">
        <v>18.14</v>
      </c>
      <c r="I293" s="10">
        <v>46.575000000000003</v>
      </c>
      <c r="J293" s="10">
        <v>10.27</v>
      </c>
      <c r="K293" s="10">
        <v>156.27000000000001</v>
      </c>
      <c r="L293" s="10">
        <v>371</v>
      </c>
      <c r="M293" s="10">
        <v>17.810300000000002</v>
      </c>
      <c r="N293" s="10">
        <v>24.46</v>
      </c>
      <c r="O293" s="10">
        <v>3.88</v>
      </c>
      <c r="P293" s="10">
        <v>116.20050000000001</v>
      </c>
      <c r="Q293" s="10">
        <v>87.79</v>
      </c>
      <c r="S293" s="10">
        <v>21.83</v>
      </c>
      <c r="T293" s="10">
        <v>98.48</v>
      </c>
      <c r="U293" s="10">
        <v>238.84</v>
      </c>
      <c r="V293" s="10">
        <v>257.38</v>
      </c>
      <c r="W293" s="10">
        <v>130.15</v>
      </c>
      <c r="X293" s="10">
        <v>57.03</v>
      </c>
      <c r="Z293" s="10">
        <v>242.78</v>
      </c>
      <c r="AA293" s="10">
        <v>27.6676</v>
      </c>
      <c r="AC293" s="10">
        <v>187.49</v>
      </c>
      <c r="AE293" s="10">
        <v>10.43</v>
      </c>
      <c r="AF293" s="10">
        <v>363.82</v>
      </c>
      <c r="AG293" s="10">
        <v>336.56</v>
      </c>
      <c r="AH293" s="10">
        <v>121.42</v>
      </c>
      <c r="AI293">
        <v>34.82</v>
      </c>
      <c r="AJ293" s="10">
        <v>5.77</v>
      </c>
      <c r="AK293" s="10">
        <v>99.92</v>
      </c>
      <c r="AL293" s="10">
        <v>20.62</v>
      </c>
      <c r="AM293" s="10">
        <v>84.66</v>
      </c>
      <c r="AN293" s="10">
        <v>15.02</v>
      </c>
      <c r="AO293" s="10">
        <v>59.73</v>
      </c>
      <c r="AP293" s="10">
        <v>174.58</v>
      </c>
    </row>
    <row r="294" spans="1:42" x14ac:dyDescent="0.2">
      <c r="A294" s="9">
        <v>44364</v>
      </c>
      <c r="B294" s="3">
        <v>4223.7</v>
      </c>
      <c r="C294" s="10">
        <v>205.5333</v>
      </c>
      <c r="D294" s="10">
        <v>25.45</v>
      </c>
      <c r="E294" s="10">
        <v>61.99</v>
      </c>
      <c r="F294" s="10">
        <v>54.95</v>
      </c>
      <c r="G294" s="10">
        <v>18.149999999999999</v>
      </c>
      <c r="I294" s="10">
        <v>47.116999999999997</v>
      </c>
      <c r="J294" s="10">
        <v>10.34</v>
      </c>
      <c r="K294" s="10">
        <v>151.76</v>
      </c>
      <c r="L294" s="10">
        <v>361.5</v>
      </c>
      <c r="M294" s="10">
        <v>18.657299999999999</v>
      </c>
      <c r="N294" s="10">
        <v>24.35</v>
      </c>
      <c r="O294" s="10">
        <v>3.77</v>
      </c>
      <c r="P294" s="10">
        <v>112.8605</v>
      </c>
      <c r="Q294" s="10">
        <v>87.33</v>
      </c>
      <c r="S294" s="10">
        <v>22.7</v>
      </c>
      <c r="T294" s="10">
        <v>97.13</v>
      </c>
      <c r="U294" s="10">
        <v>245.53</v>
      </c>
      <c r="V294" s="10">
        <v>260.89999999999998</v>
      </c>
      <c r="W294" s="10">
        <v>131.79</v>
      </c>
      <c r="X294" s="10">
        <v>57.14</v>
      </c>
      <c r="Z294" s="10">
        <v>247.11</v>
      </c>
      <c r="AA294" s="10">
        <v>27.884599999999999</v>
      </c>
      <c r="AC294" s="10">
        <v>188.36</v>
      </c>
      <c r="AE294" s="10">
        <v>10.31</v>
      </c>
      <c r="AF294" s="10">
        <v>367.29</v>
      </c>
      <c r="AG294" s="10">
        <v>328.38</v>
      </c>
      <c r="AH294" s="10">
        <v>122.61</v>
      </c>
      <c r="AI294">
        <v>33.75</v>
      </c>
      <c r="AJ294" s="10">
        <v>5.73</v>
      </c>
      <c r="AK294" s="10">
        <v>100</v>
      </c>
      <c r="AL294" s="10">
        <v>20.73</v>
      </c>
      <c r="AM294" s="10">
        <v>83.02</v>
      </c>
      <c r="AN294" s="10">
        <v>14.77</v>
      </c>
      <c r="AO294" s="10">
        <v>58.78</v>
      </c>
      <c r="AP294" s="10">
        <v>168.59</v>
      </c>
    </row>
    <row r="295" spans="1:42" x14ac:dyDescent="0.2">
      <c r="A295" s="9">
        <v>44365</v>
      </c>
      <c r="B295" s="3">
        <v>4221.8599999999997</v>
      </c>
      <c r="C295" s="10">
        <v>207.77</v>
      </c>
      <c r="D295" s="10">
        <v>25.37</v>
      </c>
      <c r="E295" s="10">
        <v>60.4</v>
      </c>
      <c r="F295" s="10">
        <v>53.77</v>
      </c>
      <c r="G295" s="10">
        <v>17.47</v>
      </c>
      <c r="I295" s="10">
        <v>46.35</v>
      </c>
      <c r="J295" s="10">
        <v>10.4</v>
      </c>
      <c r="K295" s="10">
        <v>147.91999999999999</v>
      </c>
      <c r="L295" s="10">
        <v>348.83</v>
      </c>
      <c r="M295" s="10">
        <v>18.6387</v>
      </c>
      <c r="N295" s="10">
        <v>23.86</v>
      </c>
      <c r="O295" s="10">
        <v>3.74</v>
      </c>
      <c r="P295" s="10">
        <v>109.3771</v>
      </c>
      <c r="Q295" s="10">
        <v>86.36</v>
      </c>
      <c r="S295" s="10">
        <v>23.04</v>
      </c>
      <c r="T295" s="10">
        <v>96.38</v>
      </c>
      <c r="U295" s="10">
        <v>249.4</v>
      </c>
      <c r="V295" s="10">
        <v>259.43</v>
      </c>
      <c r="W295" s="10">
        <v>130.46</v>
      </c>
      <c r="X295" s="10">
        <v>56.39</v>
      </c>
      <c r="Z295" s="10">
        <v>247.64</v>
      </c>
      <c r="AA295" s="10">
        <v>27.992599999999999</v>
      </c>
      <c r="AC295" s="10">
        <v>187.85</v>
      </c>
      <c r="AE295" s="10">
        <v>10.29</v>
      </c>
      <c r="AF295" s="10">
        <v>367.42</v>
      </c>
      <c r="AG295" s="10">
        <v>328.97</v>
      </c>
      <c r="AH295" s="10">
        <v>119.57</v>
      </c>
      <c r="AI295">
        <v>33.56</v>
      </c>
      <c r="AJ295" s="10">
        <v>5.73</v>
      </c>
      <c r="AK295" s="10">
        <v>99.5</v>
      </c>
      <c r="AL295" s="10">
        <v>20.56</v>
      </c>
      <c r="AM295" s="10">
        <v>81.040000000000006</v>
      </c>
      <c r="AN295" s="10">
        <v>14.52</v>
      </c>
      <c r="AO295" s="10">
        <v>57.83</v>
      </c>
      <c r="AP295" s="10">
        <v>167.08</v>
      </c>
    </row>
    <row r="296" spans="1:42" x14ac:dyDescent="0.2">
      <c r="A296" s="9">
        <v>44368</v>
      </c>
      <c r="B296" s="3">
        <v>4166.45</v>
      </c>
      <c r="C296" s="10">
        <v>206.94329999999999</v>
      </c>
      <c r="D296" s="10">
        <v>25.42</v>
      </c>
      <c r="E296" s="10">
        <v>62.59</v>
      </c>
      <c r="F296" s="10">
        <v>54.36</v>
      </c>
      <c r="G296" s="10">
        <v>17.920000000000002</v>
      </c>
      <c r="I296" s="10">
        <v>46.460999999999999</v>
      </c>
      <c r="J296" s="10">
        <v>10.41</v>
      </c>
      <c r="K296" s="10">
        <v>150.43</v>
      </c>
      <c r="L296" s="10">
        <v>357.54</v>
      </c>
      <c r="M296" s="10">
        <v>18.427299999999999</v>
      </c>
      <c r="N296" s="10">
        <v>23.4</v>
      </c>
      <c r="O296" s="10">
        <v>3.7</v>
      </c>
      <c r="P296" s="10">
        <v>112.02549999999999</v>
      </c>
      <c r="Q296" s="10">
        <v>89</v>
      </c>
      <c r="S296" s="10">
        <v>22.51</v>
      </c>
      <c r="T296" s="10">
        <v>98.31</v>
      </c>
      <c r="U296" s="10">
        <v>248.29</v>
      </c>
      <c r="V296" s="10">
        <v>262.63</v>
      </c>
      <c r="W296" s="10">
        <v>132.30000000000001</v>
      </c>
      <c r="X296" s="10">
        <v>57.9</v>
      </c>
      <c r="Z296" s="10">
        <v>245.6</v>
      </c>
      <c r="AA296" s="10">
        <v>28.532</v>
      </c>
      <c r="AC296" s="10">
        <v>187.7</v>
      </c>
      <c r="AE296" s="10">
        <v>10.16</v>
      </c>
      <c r="AF296" s="10">
        <v>373.09</v>
      </c>
      <c r="AG296" s="10">
        <v>337.88</v>
      </c>
      <c r="AH296" s="10">
        <v>122.59</v>
      </c>
      <c r="AI296">
        <v>33.97</v>
      </c>
      <c r="AJ296" s="10">
        <v>5.8</v>
      </c>
      <c r="AK296" s="10">
        <v>100.16</v>
      </c>
      <c r="AL296" s="10">
        <v>21.43</v>
      </c>
      <c r="AM296" s="10">
        <v>82.09</v>
      </c>
      <c r="AN296" s="10">
        <v>14.78</v>
      </c>
      <c r="AO296" s="10">
        <v>57.78</v>
      </c>
      <c r="AP296" s="10">
        <v>169.51</v>
      </c>
    </row>
    <row r="297" spans="1:42" x14ac:dyDescent="0.2">
      <c r="A297" s="9">
        <v>44369</v>
      </c>
      <c r="B297" s="3">
        <v>4224.79</v>
      </c>
      <c r="C297" s="10">
        <v>207.9033</v>
      </c>
      <c r="D297" s="10">
        <v>25.4</v>
      </c>
      <c r="E297" s="10">
        <v>63.79</v>
      </c>
      <c r="F297" s="10">
        <v>54.56</v>
      </c>
      <c r="G297" s="10">
        <v>17.88</v>
      </c>
      <c r="I297" s="10">
        <v>46.445</v>
      </c>
      <c r="J297" s="10">
        <v>10.35</v>
      </c>
      <c r="K297" s="10">
        <v>150.21</v>
      </c>
      <c r="L297" s="10">
        <v>357.53</v>
      </c>
      <c r="M297" s="10">
        <v>18.886800000000001</v>
      </c>
      <c r="N297" s="10">
        <v>23.56</v>
      </c>
      <c r="O297" s="10">
        <v>3.73</v>
      </c>
      <c r="P297" s="10">
        <v>111.9665</v>
      </c>
      <c r="Q297" s="10">
        <v>88.36</v>
      </c>
      <c r="S297" s="10">
        <v>21.2</v>
      </c>
      <c r="T297" s="10">
        <v>98.41</v>
      </c>
      <c r="U297" s="10">
        <v>249.29</v>
      </c>
      <c r="V297" s="10">
        <v>265.51</v>
      </c>
      <c r="W297" s="10">
        <v>133.97999999999999</v>
      </c>
      <c r="X297" s="10">
        <v>58.56</v>
      </c>
      <c r="Z297" s="10">
        <v>253.64</v>
      </c>
      <c r="AA297" s="10">
        <v>28.9528</v>
      </c>
      <c r="AC297" s="10">
        <v>188.87</v>
      </c>
      <c r="AE297" s="10">
        <v>10.1</v>
      </c>
      <c r="AF297" s="10">
        <v>378.04</v>
      </c>
      <c r="AG297" s="10">
        <v>342.1</v>
      </c>
      <c r="AH297" s="10">
        <v>121.98</v>
      </c>
      <c r="AI297">
        <v>33.83</v>
      </c>
      <c r="AJ297" s="10">
        <v>5.77</v>
      </c>
      <c r="AK297" s="10">
        <v>100</v>
      </c>
      <c r="AL297" s="10">
        <v>21.48</v>
      </c>
      <c r="AM297" s="10">
        <v>83.11</v>
      </c>
      <c r="AN297" s="10">
        <v>14.91</v>
      </c>
      <c r="AO297" s="10">
        <v>59.16</v>
      </c>
      <c r="AP297" s="10">
        <v>169.8</v>
      </c>
    </row>
    <row r="298" spans="1:42" x14ac:dyDescent="0.2">
      <c r="A298" s="9">
        <v>44370</v>
      </c>
      <c r="B298" s="3">
        <v>4246.4399999999996</v>
      </c>
      <c r="C298" s="10">
        <v>218.85659999999999</v>
      </c>
      <c r="D298" s="10">
        <v>26.27</v>
      </c>
      <c r="E298" s="10">
        <v>64.260000000000005</v>
      </c>
      <c r="F298" s="10">
        <v>54.12</v>
      </c>
      <c r="G298" s="10">
        <v>17.75</v>
      </c>
      <c r="I298" s="10">
        <v>46.665999999999997</v>
      </c>
      <c r="J298" s="10">
        <v>10.31</v>
      </c>
      <c r="K298" s="10">
        <v>151.12</v>
      </c>
      <c r="L298" s="10">
        <v>361.05</v>
      </c>
      <c r="M298" s="10">
        <v>19.057300000000001</v>
      </c>
      <c r="N298" s="10">
        <v>23.35</v>
      </c>
      <c r="O298" s="10">
        <v>3.74</v>
      </c>
      <c r="P298" s="10">
        <v>111.258</v>
      </c>
      <c r="Q298" s="10">
        <v>86.57</v>
      </c>
      <c r="S298" s="10">
        <v>21.4</v>
      </c>
      <c r="T298" s="10">
        <v>99.58</v>
      </c>
      <c r="U298" s="10">
        <v>249</v>
      </c>
      <c r="V298" s="10">
        <v>265.27499999999998</v>
      </c>
      <c r="W298" s="10">
        <v>133.69999999999999</v>
      </c>
      <c r="X298" s="10">
        <v>59.36</v>
      </c>
      <c r="Z298" s="10">
        <v>256.7</v>
      </c>
      <c r="AA298" s="10">
        <v>29.107399999999998</v>
      </c>
      <c r="AC298" s="10">
        <v>187.52</v>
      </c>
      <c r="AE298" s="10">
        <v>10.11</v>
      </c>
      <c r="AF298" s="10">
        <v>375.14</v>
      </c>
      <c r="AG298" s="10">
        <v>347.75</v>
      </c>
      <c r="AH298" s="10">
        <v>121.12</v>
      </c>
      <c r="AI298">
        <v>33.799999999999997</v>
      </c>
      <c r="AJ298" s="10">
        <v>5.79</v>
      </c>
      <c r="AK298" s="10">
        <v>100.05</v>
      </c>
      <c r="AL298" s="10">
        <v>21.27</v>
      </c>
      <c r="AM298" s="10">
        <v>83.72</v>
      </c>
      <c r="AN298" s="10">
        <v>15.42</v>
      </c>
      <c r="AO298" s="10">
        <v>58.6</v>
      </c>
      <c r="AP298" s="10">
        <v>170.98</v>
      </c>
    </row>
    <row r="299" spans="1:42" x14ac:dyDescent="0.2">
      <c r="A299" s="9">
        <v>44371</v>
      </c>
      <c r="B299" s="3">
        <v>4241.84</v>
      </c>
      <c r="C299" s="10">
        <v>226.60659999999999</v>
      </c>
      <c r="D299" s="10">
        <v>26.53</v>
      </c>
      <c r="E299" s="10">
        <v>64.52</v>
      </c>
      <c r="F299" s="10">
        <v>54.39</v>
      </c>
      <c r="G299" s="10">
        <v>18.25</v>
      </c>
      <c r="I299" s="10">
        <v>47.006</v>
      </c>
      <c r="J299" s="10">
        <v>10.29</v>
      </c>
      <c r="K299" s="10">
        <v>152.51</v>
      </c>
      <c r="L299" s="10">
        <v>368.75</v>
      </c>
      <c r="M299" s="10">
        <v>19.205500000000001</v>
      </c>
      <c r="N299" s="10">
        <v>23.26</v>
      </c>
      <c r="O299" s="10">
        <v>3.8</v>
      </c>
      <c r="P299" s="10">
        <v>114.06659999999999</v>
      </c>
      <c r="Q299" s="10">
        <v>87.72</v>
      </c>
      <c r="S299" s="10">
        <v>20.87</v>
      </c>
      <c r="T299" s="10">
        <v>99.62</v>
      </c>
      <c r="U299" s="10">
        <v>251.25</v>
      </c>
      <c r="V299" s="10">
        <v>266.69</v>
      </c>
      <c r="W299" s="10">
        <v>133.41</v>
      </c>
      <c r="X299" s="10">
        <v>60.13</v>
      </c>
      <c r="Z299" s="10">
        <v>264.16000000000003</v>
      </c>
      <c r="AA299" s="10">
        <v>29.784400000000002</v>
      </c>
      <c r="AC299" s="10">
        <v>191.94</v>
      </c>
      <c r="AE299" s="10">
        <v>10.3</v>
      </c>
      <c r="AF299" s="10">
        <v>374.75</v>
      </c>
      <c r="AG299" s="10">
        <v>350.62</v>
      </c>
      <c r="AH299" s="10">
        <v>121.27</v>
      </c>
      <c r="AI299">
        <v>33.770000000000003</v>
      </c>
      <c r="AJ299" s="10">
        <v>5.9</v>
      </c>
      <c r="AK299" s="10">
        <v>99.03</v>
      </c>
      <c r="AL299" s="10">
        <v>21.42</v>
      </c>
      <c r="AM299" s="10">
        <v>84.82</v>
      </c>
      <c r="AN299" s="10">
        <v>15.26</v>
      </c>
      <c r="AO299" s="10">
        <v>58.79</v>
      </c>
      <c r="AP299" s="10">
        <v>168.64</v>
      </c>
    </row>
    <row r="300" spans="1:42" x14ac:dyDescent="0.2">
      <c r="A300" s="9">
        <v>44372</v>
      </c>
      <c r="B300" s="3">
        <v>4266.49</v>
      </c>
      <c r="C300" s="10">
        <v>223.95660000000001</v>
      </c>
      <c r="D300" s="10">
        <v>26.78</v>
      </c>
      <c r="E300" s="10">
        <v>64.66</v>
      </c>
      <c r="F300" s="10">
        <v>54.32</v>
      </c>
      <c r="G300" s="10">
        <v>18.39</v>
      </c>
      <c r="I300" s="10">
        <v>46.22</v>
      </c>
      <c r="J300" s="10">
        <v>10.51</v>
      </c>
      <c r="K300" s="10">
        <v>154.05000000000001</v>
      </c>
      <c r="L300" s="10">
        <v>368.77</v>
      </c>
      <c r="M300" s="10">
        <v>19.030999999999999</v>
      </c>
      <c r="N300" s="10">
        <v>22.24</v>
      </c>
      <c r="O300" s="10">
        <v>3.86</v>
      </c>
      <c r="P300" s="10">
        <v>115.4161</v>
      </c>
      <c r="Q300" s="10">
        <v>87.23</v>
      </c>
      <c r="S300" s="10">
        <v>18.5</v>
      </c>
      <c r="T300" s="10">
        <v>98.55</v>
      </c>
      <c r="U300" s="10">
        <v>247.09</v>
      </c>
      <c r="V300" s="10">
        <v>265.02</v>
      </c>
      <c r="W300" s="10">
        <v>133.11000000000001</v>
      </c>
      <c r="X300" s="10">
        <v>60.76</v>
      </c>
      <c r="Z300" s="10">
        <v>266.38</v>
      </c>
      <c r="AA300" s="10">
        <v>30.375</v>
      </c>
      <c r="AC300" s="10">
        <v>194.34</v>
      </c>
      <c r="AE300" s="10">
        <v>10.39</v>
      </c>
      <c r="AF300" s="10">
        <v>379.61</v>
      </c>
      <c r="AG300" s="10">
        <v>349.99</v>
      </c>
      <c r="AH300" s="10">
        <v>122</v>
      </c>
      <c r="AI300">
        <v>33.880000000000003</v>
      </c>
      <c r="AJ300" s="10">
        <v>6.05</v>
      </c>
      <c r="AK300" s="10">
        <v>99.04</v>
      </c>
      <c r="AL300" s="10">
        <v>22.45</v>
      </c>
      <c r="AM300" s="10">
        <v>85.02</v>
      </c>
      <c r="AN300" s="10">
        <v>15.19</v>
      </c>
      <c r="AO300" s="10">
        <v>59.94</v>
      </c>
      <c r="AP300" s="10">
        <v>172.34</v>
      </c>
    </row>
    <row r="301" spans="1:42" x14ac:dyDescent="0.2">
      <c r="A301" s="9">
        <v>44375</v>
      </c>
      <c r="B301" s="3">
        <v>4280.7</v>
      </c>
      <c r="C301" s="10">
        <v>229.57329999999999</v>
      </c>
      <c r="D301" s="10">
        <v>27.38</v>
      </c>
      <c r="E301" s="10">
        <v>63.01</v>
      </c>
      <c r="F301" s="10">
        <v>54.26</v>
      </c>
      <c r="G301" s="10">
        <v>18.809999999999999</v>
      </c>
      <c r="I301" s="10">
        <v>47.28</v>
      </c>
      <c r="J301" s="10">
        <v>10.95</v>
      </c>
      <c r="K301" s="10">
        <v>154.33000000000001</v>
      </c>
      <c r="L301" s="10">
        <v>368.71</v>
      </c>
      <c r="M301" s="10">
        <v>19.984999999999999</v>
      </c>
      <c r="N301" s="10">
        <v>22.42</v>
      </c>
      <c r="O301" s="10">
        <v>4</v>
      </c>
      <c r="P301" s="10">
        <v>112.93640000000001</v>
      </c>
      <c r="Q301" s="10">
        <v>86.72</v>
      </c>
      <c r="S301" s="10">
        <v>19.260000000000002</v>
      </c>
      <c r="T301" s="10">
        <v>99.25</v>
      </c>
      <c r="U301" s="10">
        <v>247.67</v>
      </c>
      <c r="V301" s="10">
        <v>268.72000000000003</v>
      </c>
      <c r="W301" s="10">
        <v>134.78</v>
      </c>
      <c r="X301" s="10">
        <v>60.52</v>
      </c>
      <c r="Z301" s="10">
        <v>271.56</v>
      </c>
      <c r="AA301" s="10">
        <v>30.156199999999998</v>
      </c>
      <c r="AC301" s="10">
        <v>197.82</v>
      </c>
      <c r="AE301" s="10">
        <v>10.49</v>
      </c>
      <c r="AF301" s="10">
        <v>367.68</v>
      </c>
      <c r="AG301" s="10">
        <v>349.89</v>
      </c>
      <c r="AH301" s="10">
        <v>121.62</v>
      </c>
      <c r="AI301">
        <v>33.880000000000003</v>
      </c>
      <c r="AJ301" s="10">
        <v>5.94</v>
      </c>
      <c r="AK301" s="10">
        <v>98.67</v>
      </c>
      <c r="AL301" s="10">
        <v>21.9</v>
      </c>
      <c r="AM301" s="10">
        <v>84.46</v>
      </c>
      <c r="AN301" s="10">
        <v>14.96</v>
      </c>
      <c r="AO301" s="10">
        <v>59.01</v>
      </c>
      <c r="AP301" s="10">
        <v>174.45</v>
      </c>
    </row>
    <row r="302" spans="1:42" x14ac:dyDescent="0.2">
      <c r="A302" s="9">
        <v>44376</v>
      </c>
      <c r="B302" s="3">
        <v>4290.6099999999997</v>
      </c>
      <c r="C302" s="10">
        <v>226.92</v>
      </c>
      <c r="D302" s="10">
        <v>26.63</v>
      </c>
      <c r="E302" s="10">
        <v>62.62</v>
      </c>
      <c r="F302" s="10">
        <v>53.86</v>
      </c>
      <c r="G302" s="10">
        <v>18.39</v>
      </c>
      <c r="I302" s="10">
        <v>47.715000000000003</v>
      </c>
      <c r="J302" s="10">
        <v>10.9</v>
      </c>
      <c r="K302" s="10">
        <v>154.13999999999999</v>
      </c>
      <c r="L302" s="10">
        <v>372.62</v>
      </c>
      <c r="M302" s="10">
        <v>20.026800000000001</v>
      </c>
      <c r="N302" s="10">
        <v>21.9</v>
      </c>
      <c r="O302" s="10">
        <v>4.1100000000000003</v>
      </c>
      <c r="P302" s="10">
        <v>111.17359999999999</v>
      </c>
      <c r="Q302" s="10">
        <v>85.99</v>
      </c>
      <c r="S302" s="10">
        <v>18.87</v>
      </c>
      <c r="T302" s="10">
        <v>98.95</v>
      </c>
      <c r="U302" s="10">
        <v>245.8</v>
      </c>
      <c r="V302" s="10">
        <v>271.39999999999998</v>
      </c>
      <c r="W302" s="10">
        <v>136.33000000000001</v>
      </c>
      <c r="X302" s="10">
        <v>60.38</v>
      </c>
      <c r="Z302" s="10">
        <v>272.86</v>
      </c>
      <c r="AA302" s="10">
        <v>30.685600000000001</v>
      </c>
      <c r="AC302" s="10">
        <v>196.78</v>
      </c>
      <c r="AE302" s="10">
        <v>10.55</v>
      </c>
      <c r="AF302" s="10">
        <v>368</v>
      </c>
      <c r="AG302" s="10">
        <v>348.93</v>
      </c>
      <c r="AH302" s="10">
        <v>121.45</v>
      </c>
      <c r="AI302">
        <v>33.53</v>
      </c>
      <c r="AJ302" s="10">
        <v>5.78</v>
      </c>
      <c r="AK302" s="10">
        <v>97.94</v>
      </c>
      <c r="AL302" s="10">
        <v>21.99</v>
      </c>
      <c r="AM302" s="10">
        <v>84.61</v>
      </c>
      <c r="AN302" s="10">
        <v>15.01</v>
      </c>
      <c r="AO302" s="10">
        <v>57.96</v>
      </c>
      <c r="AP302" s="10">
        <v>169.84</v>
      </c>
    </row>
    <row r="303" spans="1:42" x14ac:dyDescent="0.2">
      <c r="A303" s="9">
        <v>44377</v>
      </c>
      <c r="B303" s="3">
        <v>4291.8</v>
      </c>
      <c r="C303" s="10">
        <v>226.56659999999999</v>
      </c>
      <c r="D303" s="10">
        <v>26.36</v>
      </c>
      <c r="E303" s="10">
        <v>63.08</v>
      </c>
      <c r="F303" s="10">
        <v>54.11</v>
      </c>
      <c r="G303" s="10">
        <v>18.55</v>
      </c>
      <c r="I303" s="10">
        <v>47.683999999999997</v>
      </c>
      <c r="J303" s="10">
        <v>10.89</v>
      </c>
      <c r="K303" s="10">
        <v>155.54</v>
      </c>
      <c r="L303" s="10">
        <v>379.53</v>
      </c>
      <c r="M303" s="10">
        <v>20.002500000000001</v>
      </c>
      <c r="N303" s="10">
        <v>21.5</v>
      </c>
      <c r="O303" s="10">
        <v>4.0999999999999996</v>
      </c>
      <c r="P303" s="10">
        <v>112.5316</v>
      </c>
      <c r="Q303" s="10">
        <v>85.73</v>
      </c>
      <c r="S303" s="10">
        <v>19.170000000000002</v>
      </c>
      <c r="T303" s="10">
        <v>97.14</v>
      </c>
      <c r="U303" s="10">
        <v>241.8</v>
      </c>
      <c r="V303" s="10">
        <v>270.89999999999998</v>
      </c>
      <c r="W303" s="10">
        <v>136.96</v>
      </c>
      <c r="X303" s="10">
        <v>59.24</v>
      </c>
      <c r="Z303" s="10">
        <v>275.58999999999997</v>
      </c>
      <c r="AA303" s="10">
        <v>31.006799999999998</v>
      </c>
      <c r="AC303" s="10">
        <v>201.63</v>
      </c>
      <c r="AE303" s="10">
        <v>10.69</v>
      </c>
      <c r="AF303" s="10">
        <v>365.09</v>
      </c>
      <c r="AG303" s="10">
        <v>352.71</v>
      </c>
      <c r="AH303" s="10">
        <v>119.53</v>
      </c>
      <c r="AI303">
        <v>33.71</v>
      </c>
      <c r="AJ303" s="10">
        <v>5.75</v>
      </c>
      <c r="AK303" s="10">
        <v>99.11</v>
      </c>
      <c r="AL303" s="10">
        <v>21.87</v>
      </c>
      <c r="AM303" s="10">
        <v>83.89</v>
      </c>
      <c r="AN303" s="10">
        <v>14.86</v>
      </c>
      <c r="AO303" s="10">
        <v>57.89</v>
      </c>
      <c r="AP303" s="10">
        <v>170.53</v>
      </c>
    </row>
    <row r="304" spans="1:42" x14ac:dyDescent="0.2">
      <c r="A304" s="9">
        <v>44378</v>
      </c>
      <c r="B304" s="3">
        <v>4297.5</v>
      </c>
      <c r="C304" s="10">
        <v>225.97329999999999</v>
      </c>
      <c r="D304" s="10">
        <v>24.72</v>
      </c>
      <c r="E304" s="10">
        <v>63.26</v>
      </c>
      <c r="F304" s="10">
        <v>53.96</v>
      </c>
      <c r="G304" s="10">
        <v>18.88</v>
      </c>
      <c r="I304" s="10">
        <v>46.963999999999999</v>
      </c>
      <c r="J304" s="10">
        <v>10.96</v>
      </c>
      <c r="K304" s="10">
        <v>157.08000000000001</v>
      </c>
      <c r="L304" s="10">
        <v>374.99</v>
      </c>
      <c r="M304" s="10">
        <v>20.212</v>
      </c>
      <c r="N304" s="10">
        <v>21.25</v>
      </c>
      <c r="O304" s="10">
        <v>4.0999999999999996</v>
      </c>
      <c r="P304" s="10">
        <v>113.2822</v>
      </c>
      <c r="Q304" s="10">
        <v>87.18</v>
      </c>
      <c r="S304" s="10">
        <v>18.25</v>
      </c>
      <c r="T304" s="10">
        <v>97.11</v>
      </c>
      <c r="U304" s="10">
        <v>236.75</v>
      </c>
      <c r="V304" s="10">
        <v>271.60000000000002</v>
      </c>
      <c r="W304" s="10">
        <v>137.27000000000001</v>
      </c>
      <c r="X304" s="10">
        <v>59.75</v>
      </c>
      <c r="Z304" s="10">
        <v>268.63</v>
      </c>
      <c r="AA304" s="10">
        <v>30.764600000000002</v>
      </c>
      <c r="AC304" s="10">
        <v>202.21</v>
      </c>
      <c r="AE304" s="10">
        <v>10.7</v>
      </c>
      <c r="AF304" s="10">
        <v>370.71</v>
      </c>
      <c r="AG304" s="10">
        <v>354.29</v>
      </c>
      <c r="AH304" s="10">
        <v>119.98</v>
      </c>
      <c r="AI304">
        <v>33.81</v>
      </c>
      <c r="AJ304" s="10">
        <v>5.79</v>
      </c>
      <c r="AK304" s="10">
        <v>99.89</v>
      </c>
      <c r="AL304" s="10">
        <v>21.9</v>
      </c>
      <c r="AM304" s="10">
        <v>82.72</v>
      </c>
      <c r="AN304" s="10">
        <v>14.91</v>
      </c>
      <c r="AO304" s="10">
        <v>58.36</v>
      </c>
      <c r="AP304" s="10">
        <v>169.15</v>
      </c>
    </row>
    <row r="305" spans="1:42" x14ac:dyDescent="0.2">
      <c r="A305" s="9">
        <v>44379</v>
      </c>
      <c r="B305" s="3">
        <v>4319.9399999999996</v>
      </c>
      <c r="C305" s="10">
        <v>226.3</v>
      </c>
      <c r="D305" s="10">
        <v>24.44</v>
      </c>
      <c r="E305" s="10">
        <v>63.17</v>
      </c>
      <c r="F305" s="10">
        <v>54.18</v>
      </c>
      <c r="G305" s="10">
        <v>19.04</v>
      </c>
      <c r="I305" s="10">
        <v>46.817</v>
      </c>
      <c r="J305" s="10">
        <v>11.39</v>
      </c>
      <c r="K305" s="10">
        <v>156.03</v>
      </c>
      <c r="L305" s="10">
        <v>374.16</v>
      </c>
      <c r="M305" s="10">
        <v>20.486999999999998</v>
      </c>
      <c r="N305" s="10">
        <v>21.18</v>
      </c>
      <c r="O305" s="10">
        <v>4.03</v>
      </c>
      <c r="P305" s="10">
        <v>111.9496</v>
      </c>
      <c r="Q305" s="10">
        <v>85.92</v>
      </c>
      <c r="S305" s="10">
        <v>18.079999999999998</v>
      </c>
      <c r="T305" s="10">
        <v>97.65</v>
      </c>
      <c r="U305" s="10">
        <v>237.24</v>
      </c>
      <c r="V305" s="10">
        <v>277.64999999999998</v>
      </c>
      <c r="W305" s="10">
        <v>139.96</v>
      </c>
      <c r="X305" s="10">
        <v>59.79</v>
      </c>
      <c r="Z305" s="10">
        <v>267.83</v>
      </c>
      <c r="AA305" s="10">
        <v>31.327400000000001</v>
      </c>
      <c r="AC305" s="10">
        <v>200.54</v>
      </c>
      <c r="AE305" s="10">
        <v>10.48</v>
      </c>
      <c r="AF305" s="10">
        <v>375.03</v>
      </c>
      <c r="AG305" s="10">
        <v>352.5</v>
      </c>
      <c r="AH305" s="10">
        <v>121.03</v>
      </c>
      <c r="AI305">
        <v>34.04</v>
      </c>
      <c r="AJ305" s="10">
        <v>5.65</v>
      </c>
      <c r="AK305" s="10">
        <v>100.3</v>
      </c>
      <c r="AL305" s="10">
        <v>21.89</v>
      </c>
      <c r="AM305" s="10">
        <v>83.63</v>
      </c>
      <c r="AN305" s="10">
        <v>14.93</v>
      </c>
      <c r="AO305" s="10">
        <v>57.76</v>
      </c>
      <c r="AP305" s="10">
        <v>170.31</v>
      </c>
    </row>
    <row r="306" spans="1:42" x14ac:dyDescent="0.2">
      <c r="A306" s="9">
        <v>44383</v>
      </c>
      <c r="B306" s="3">
        <v>4352.34</v>
      </c>
      <c r="C306" s="10">
        <v>219.86</v>
      </c>
      <c r="D306" s="10">
        <v>24.68</v>
      </c>
      <c r="E306" s="10">
        <v>61.37</v>
      </c>
      <c r="F306" s="10">
        <v>53.88</v>
      </c>
      <c r="G306" s="10">
        <v>18.34</v>
      </c>
      <c r="I306" s="10">
        <v>47.328000000000003</v>
      </c>
      <c r="J306" s="10">
        <v>10.92</v>
      </c>
      <c r="K306" s="10">
        <v>153.41</v>
      </c>
      <c r="L306" s="10">
        <v>369.86</v>
      </c>
      <c r="M306" s="10">
        <v>20.698499999999999</v>
      </c>
      <c r="N306" s="10">
        <v>20.78</v>
      </c>
      <c r="O306" s="10">
        <v>3.87</v>
      </c>
      <c r="P306" s="10">
        <v>111.1146</v>
      </c>
      <c r="Q306" s="10">
        <v>84.94</v>
      </c>
      <c r="S306" s="10">
        <v>17.350000000000001</v>
      </c>
      <c r="T306" s="10">
        <v>97.54</v>
      </c>
      <c r="U306" s="10">
        <v>239.05</v>
      </c>
      <c r="V306" s="10">
        <v>277.66000000000003</v>
      </c>
      <c r="W306" s="10">
        <v>142.02000000000001</v>
      </c>
      <c r="X306" s="10">
        <v>59.93</v>
      </c>
      <c r="Z306" s="10">
        <v>263.52</v>
      </c>
      <c r="AA306" s="10">
        <v>31.328199999999999</v>
      </c>
      <c r="AC306" s="10">
        <v>200.05</v>
      </c>
      <c r="AE306" s="10">
        <v>10.53</v>
      </c>
      <c r="AF306" s="10">
        <v>376.12</v>
      </c>
      <c r="AG306" s="10">
        <v>349.45</v>
      </c>
      <c r="AH306" s="10">
        <v>122.54</v>
      </c>
      <c r="AI306">
        <v>34.22</v>
      </c>
      <c r="AJ306" s="10">
        <v>5.49</v>
      </c>
      <c r="AK306" s="10">
        <v>98.65</v>
      </c>
      <c r="AL306" s="10">
        <v>22.01</v>
      </c>
      <c r="AM306" s="10">
        <v>82.44</v>
      </c>
      <c r="AN306" s="10">
        <v>14.5</v>
      </c>
      <c r="AO306" s="10">
        <v>56.47</v>
      </c>
      <c r="AP306" s="10">
        <v>171.81</v>
      </c>
    </row>
    <row r="307" spans="1:42" x14ac:dyDescent="0.2">
      <c r="A307" s="9">
        <v>44384</v>
      </c>
      <c r="B307" s="3">
        <v>4343.54</v>
      </c>
      <c r="C307" s="10">
        <v>214.88329999999999</v>
      </c>
      <c r="D307" s="10">
        <v>22.89</v>
      </c>
      <c r="E307" s="10">
        <v>60.41</v>
      </c>
      <c r="F307" s="10">
        <v>54.32</v>
      </c>
      <c r="G307" s="10">
        <v>19.39</v>
      </c>
      <c r="I307" s="10">
        <v>46.954000000000001</v>
      </c>
      <c r="J307" s="10">
        <v>11.1</v>
      </c>
      <c r="K307" s="10">
        <v>153.59</v>
      </c>
      <c r="L307" s="10">
        <v>367.67</v>
      </c>
      <c r="M307" s="10">
        <v>20.3718</v>
      </c>
      <c r="N307" s="10">
        <v>20.440000000000001</v>
      </c>
      <c r="O307" s="10">
        <v>3.89</v>
      </c>
      <c r="P307" s="10">
        <v>112.6581</v>
      </c>
      <c r="Q307" s="10">
        <v>85.14</v>
      </c>
      <c r="S307" s="10">
        <v>16.940000000000001</v>
      </c>
      <c r="T307" s="10">
        <v>98.88</v>
      </c>
      <c r="U307" s="10">
        <v>248.75</v>
      </c>
      <c r="V307" s="10">
        <v>279.93</v>
      </c>
      <c r="W307" s="10">
        <v>144.57</v>
      </c>
      <c r="X307" s="10">
        <v>59.37</v>
      </c>
      <c r="Z307" s="10">
        <v>259.04000000000002</v>
      </c>
      <c r="AA307" s="10">
        <v>31.6798</v>
      </c>
      <c r="AC307" s="10">
        <v>198.99</v>
      </c>
      <c r="AE307" s="10">
        <v>10.44</v>
      </c>
      <c r="AF307" s="10">
        <v>373.92</v>
      </c>
      <c r="AG307" s="10">
        <v>351.88</v>
      </c>
      <c r="AH307" s="10">
        <v>123.29</v>
      </c>
      <c r="AI307">
        <v>34.340000000000003</v>
      </c>
      <c r="AJ307" s="10">
        <v>5.37</v>
      </c>
      <c r="AK307" s="10">
        <v>98.79</v>
      </c>
      <c r="AL307" s="10">
        <v>22.25</v>
      </c>
      <c r="AM307" s="10">
        <v>84.33</v>
      </c>
      <c r="AN307" s="10">
        <v>14.23</v>
      </c>
      <c r="AO307" s="10">
        <v>56.3</v>
      </c>
      <c r="AP307" s="10">
        <v>159.28</v>
      </c>
    </row>
    <row r="308" spans="1:42" x14ac:dyDescent="0.2">
      <c r="A308" s="9">
        <v>44385</v>
      </c>
      <c r="B308" s="3">
        <v>4358.13</v>
      </c>
      <c r="C308" s="10">
        <v>217.60329999999999</v>
      </c>
      <c r="D308" s="10">
        <v>23.08</v>
      </c>
      <c r="E308" s="10">
        <v>60.14</v>
      </c>
      <c r="F308" s="10">
        <v>54.13</v>
      </c>
      <c r="G308" s="10">
        <v>18.75</v>
      </c>
      <c r="I308" s="10">
        <v>47.05</v>
      </c>
      <c r="J308" s="10">
        <v>11.13</v>
      </c>
      <c r="K308" s="10">
        <v>150.94</v>
      </c>
      <c r="L308" s="10">
        <v>358.94</v>
      </c>
      <c r="M308" s="10">
        <v>19.902799999999999</v>
      </c>
      <c r="N308" s="10">
        <v>19.77</v>
      </c>
      <c r="O308" s="10">
        <v>3.77</v>
      </c>
      <c r="P308" s="10">
        <v>111.5869</v>
      </c>
      <c r="Q308" s="10">
        <v>84.25</v>
      </c>
      <c r="S308" s="10">
        <v>16.62</v>
      </c>
      <c r="T308" s="10">
        <v>98.26</v>
      </c>
      <c r="U308" s="10">
        <v>250.3</v>
      </c>
      <c r="V308" s="10">
        <v>277.42</v>
      </c>
      <c r="W308" s="10">
        <v>143.24</v>
      </c>
      <c r="X308" s="10">
        <v>58.03</v>
      </c>
      <c r="Z308" s="10">
        <v>256.14999999999998</v>
      </c>
      <c r="AA308" s="10">
        <v>31.521000000000001</v>
      </c>
      <c r="AC308" s="10">
        <v>197.74</v>
      </c>
      <c r="AE308" s="10">
        <v>10.42</v>
      </c>
      <c r="AF308" s="10">
        <v>370.19</v>
      </c>
      <c r="AG308" s="10">
        <v>343.58</v>
      </c>
      <c r="AH308" s="10">
        <v>123.11</v>
      </c>
      <c r="AI308">
        <v>34.33</v>
      </c>
      <c r="AJ308" s="10">
        <v>5.48</v>
      </c>
      <c r="AK308" s="10">
        <v>98.37</v>
      </c>
      <c r="AL308" s="10">
        <v>21.66</v>
      </c>
      <c r="AM308" s="10">
        <v>82.48</v>
      </c>
      <c r="AN308" s="10">
        <v>14.06</v>
      </c>
      <c r="AO308" s="10">
        <v>55.72</v>
      </c>
      <c r="AP308" s="10">
        <v>155.19999999999999</v>
      </c>
    </row>
    <row r="309" spans="1:42" x14ac:dyDescent="0.2">
      <c r="A309" s="9">
        <v>44386</v>
      </c>
      <c r="B309" s="3">
        <v>4320.82</v>
      </c>
      <c r="C309" s="10">
        <v>218.98330000000001</v>
      </c>
      <c r="D309" s="10">
        <v>23.29</v>
      </c>
      <c r="E309" s="10">
        <v>61.23</v>
      </c>
      <c r="F309" s="10">
        <v>54.46</v>
      </c>
      <c r="G309" s="10">
        <v>19.32</v>
      </c>
      <c r="I309" s="10">
        <v>48.018000000000001</v>
      </c>
      <c r="J309" s="10">
        <v>11.45</v>
      </c>
      <c r="K309" s="10">
        <v>155.77000000000001</v>
      </c>
      <c r="L309" s="10">
        <v>371.76</v>
      </c>
      <c r="M309" s="10">
        <v>20.0503</v>
      </c>
      <c r="N309" s="10">
        <v>19.600000000000001</v>
      </c>
      <c r="O309" s="10">
        <v>3.84</v>
      </c>
      <c r="P309" s="10">
        <v>113.569</v>
      </c>
      <c r="Q309" s="10">
        <v>85.83</v>
      </c>
      <c r="S309" s="10">
        <v>16.45</v>
      </c>
      <c r="T309" s="10">
        <v>99.73</v>
      </c>
      <c r="U309" s="10">
        <v>269.49</v>
      </c>
      <c r="V309" s="10">
        <v>277.94</v>
      </c>
      <c r="W309" s="10">
        <v>145.11000000000001</v>
      </c>
      <c r="X309" s="10">
        <v>59.1</v>
      </c>
      <c r="Z309" s="10">
        <v>262.83</v>
      </c>
      <c r="AA309" s="10">
        <v>31.844999999999999</v>
      </c>
      <c r="AC309" s="10">
        <v>198.16</v>
      </c>
      <c r="AE309" s="10">
        <v>10.5</v>
      </c>
      <c r="AF309" s="10">
        <v>372.94</v>
      </c>
      <c r="AG309" s="10">
        <v>349.48</v>
      </c>
      <c r="AH309" s="10">
        <v>125.39</v>
      </c>
      <c r="AI309">
        <v>34.43</v>
      </c>
      <c r="AJ309" s="10">
        <v>5.59</v>
      </c>
      <c r="AK309" s="10">
        <v>99.4</v>
      </c>
      <c r="AL309" s="10">
        <v>21.59</v>
      </c>
      <c r="AM309" s="10">
        <v>85.99</v>
      </c>
      <c r="AN309" s="10">
        <v>14.48</v>
      </c>
      <c r="AO309" s="10">
        <v>56.34</v>
      </c>
      <c r="AP309" s="10">
        <v>159</v>
      </c>
    </row>
    <row r="310" spans="1:42" x14ac:dyDescent="0.2">
      <c r="A310" s="9">
        <v>44389</v>
      </c>
      <c r="B310" s="3">
        <v>4369.55</v>
      </c>
      <c r="C310" s="10">
        <v>228.56659999999999</v>
      </c>
      <c r="D310" s="10">
        <v>22.95</v>
      </c>
      <c r="E310" s="10">
        <v>61.17</v>
      </c>
      <c r="F310" s="10">
        <v>54.48</v>
      </c>
      <c r="G310" s="10">
        <v>19.309999999999999</v>
      </c>
      <c r="I310" s="10">
        <v>48.575000000000003</v>
      </c>
      <c r="J310" s="10">
        <v>11.6</v>
      </c>
      <c r="K310" s="10">
        <v>158</v>
      </c>
      <c r="L310" s="10">
        <v>380.5</v>
      </c>
      <c r="M310" s="10">
        <v>20.512499999999999</v>
      </c>
      <c r="N310" s="10">
        <v>19.46</v>
      </c>
      <c r="O310" s="10">
        <v>3.99</v>
      </c>
      <c r="P310" s="10">
        <v>114.3197</v>
      </c>
      <c r="Q310" s="10">
        <v>85.81</v>
      </c>
      <c r="S310" s="10">
        <v>16.420000000000002</v>
      </c>
      <c r="T310" s="10">
        <v>101.93</v>
      </c>
      <c r="U310" s="10">
        <v>267.06</v>
      </c>
      <c r="V310" s="10">
        <v>277.32</v>
      </c>
      <c r="W310" s="10">
        <v>144.5</v>
      </c>
      <c r="X310" s="10">
        <v>60.46</v>
      </c>
      <c r="Z310" s="10">
        <v>261.01</v>
      </c>
      <c r="AA310" s="10">
        <v>32.311199999999999</v>
      </c>
      <c r="AC310" s="10">
        <v>198.34</v>
      </c>
      <c r="AE310" s="10">
        <v>10.46</v>
      </c>
      <c r="AF310" s="10">
        <v>375.56</v>
      </c>
      <c r="AG310" s="10">
        <v>354.28</v>
      </c>
      <c r="AH310" s="10">
        <v>127.41</v>
      </c>
      <c r="AI310">
        <v>34.4</v>
      </c>
      <c r="AJ310" s="10">
        <v>5.61</v>
      </c>
      <c r="AK310" s="10">
        <v>98.55</v>
      </c>
      <c r="AL310" s="10">
        <v>21.42</v>
      </c>
      <c r="AM310" s="10">
        <v>86.03</v>
      </c>
      <c r="AN310" s="10">
        <v>14.61</v>
      </c>
      <c r="AO310" s="10">
        <v>55.9</v>
      </c>
      <c r="AP310" s="10">
        <v>161.26</v>
      </c>
    </row>
    <row r="311" spans="1:42" x14ac:dyDescent="0.2">
      <c r="A311" s="9">
        <v>44390</v>
      </c>
      <c r="B311" s="3">
        <v>4384.63</v>
      </c>
      <c r="C311" s="10">
        <v>222.8466</v>
      </c>
      <c r="D311" s="10">
        <v>22.45</v>
      </c>
      <c r="E311" s="10">
        <v>60.88</v>
      </c>
      <c r="F311" s="10">
        <v>55.02</v>
      </c>
      <c r="G311" s="10">
        <v>18.82</v>
      </c>
      <c r="I311" s="10">
        <v>48.401000000000003</v>
      </c>
      <c r="J311" s="10">
        <v>10.97</v>
      </c>
      <c r="K311" s="10">
        <v>155.65</v>
      </c>
      <c r="L311" s="10">
        <v>375.98</v>
      </c>
      <c r="M311" s="10">
        <v>20.25</v>
      </c>
      <c r="N311" s="10">
        <v>19.07</v>
      </c>
      <c r="O311" s="10">
        <v>3.92</v>
      </c>
      <c r="P311" s="10">
        <v>112.08459999999999</v>
      </c>
      <c r="Q311" s="10">
        <v>83.19</v>
      </c>
      <c r="S311" s="10">
        <v>16</v>
      </c>
      <c r="T311" s="10">
        <v>99.83</v>
      </c>
      <c r="U311" s="10">
        <v>264.62</v>
      </c>
      <c r="V311" s="10">
        <v>280.98</v>
      </c>
      <c r="W311" s="10">
        <v>145.63999999999999</v>
      </c>
      <c r="X311" s="10">
        <v>59.41</v>
      </c>
      <c r="Z311" s="10">
        <v>263.85000000000002</v>
      </c>
      <c r="AA311" s="10">
        <v>32.145800000000001</v>
      </c>
      <c r="AC311" s="10">
        <v>198.33</v>
      </c>
      <c r="AE311" s="10">
        <v>10.31</v>
      </c>
      <c r="AF311" s="10">
        <v>383.71</v>
      </c>
      <c r="AG311" s="10">
        <v>350.77</v>
      </c>
      <c r="AH311" s="10">
        <v>125.61</v>
      </c>
      <c r="AI311">
        <v>34.450000000000003</v>
      </c>
      <c r="AJ311" s="10">
        <v>5.5</v>
      </c>
      <c r="AK311" s="10">
        <v>97.71</v>
      </c>
      <c r="AL311" s="10">
        <v>21.04</v>
      </c>
      <c r="AM311" s="10">
        <v>85.18</v>
      </c>
      <c r="AN311" s="10">
        <v>14.42</v>
      </c>
      <c r="AO311" s="10">
        <v>55.63</v>
      </c>
      <c r="AP311" s="10">
        <v>159.12</v>
      </c>
    </row>
    <row r="312" spans="1:42" x14ac:dyDescent="0.2">
      <c r="A312" s="9">
        <v>44391</v>
      </c>
      <c r="B312" s="3">
        <v>4369.21</v>
      </c>
      <c r="C312" s="10">
        <v>217.79329999999999</v>
      </c>
      <c r="D312" s="10">
        <v>21.56</v>
      </c>
      <c r="E312" s="10">
        <v>59.53</v>
      </c>
      <c r="F312" s="10">
        <v>56.26</v>
      </c>
      <c r="G312" s="10">
        <v>18.8</v>
      </c>
      <c r="I312" s="10">
        <v>48.158999999999999</v>
      </c>
      <c r="J312" s="10">
        <v>10.62</v>
      </c>
      <c r="K312" s="10">
        <v>155.12</v>
      </c>
      <c r="L312" s="10">
        <v>374.4</v>
      </c>
      <c r="M312" s="10">
        <v>19.8415</v>
      </c>
      <c r="N312" s="10">
        <v>18.809999999999999</v>
      </c>
      <c r="O312" s="10">
        <v>3.83</v>
      </c>
      <c r="P312" s="10">
        <v>112.093</v>
      </c>
      <c r="Q312" s="10">
        <v>83.49</v>
      </c>
      <c r="S312" s="10">
        <v>15.52</v>
      </c>
      <c r="T312" s="10">
        <v>98.65</v>
      </c>
      <c r="U312" s="10">
        <v>252.54</v>
      </c>
      <c r="V312" s="10">
        <v>282.51</v>
      </c>
      <c r="W312" s="10">
        <v>149.15</v>
      </c>
      <c r="X312" s="10">
        <v>58.91</v>
      </c>
      <c r="Z312" s="10">
        <v>253.41</v>
      </c>
      <c r="AA312" s="10">
        <v>32.3996</v>
      </c>
      <c r="AC312" s="10">
        <v>197.89</v>
      </c>
      <c r="AE312" s="10">
        <v>10.130000000000001</v>
      </c>
      <c r="AF312" s="10">
        <v>390.8</v>
      </c>
      <c r="AG312" s="10">
        <v>345.57</v>
      </c>
      <c r="AH312" s="10">
        <v>126.23</v>
      </c>
      <c r="AI312">
        <v>34.799999999999997</v>
      </c>
      <c r="AJ312" s="10">
        <v>5.38</v>
      </c>
      <c r="AK312" s="10">
        <v>99.56</v>
      </c>
      <c r="AL312" s="10">
        <v>20.329999999999998</v>
      </c>
      <c r="AM312" s="10">
        <v>85.73</v>
      </c>
      <c r="AN312" s="10">
        <v>14.25</v>
      </c>
      <c r="AO312" s="10">
        <v>55.33</v>
      </c>
      <c r="AP312" s="10">
        <v>157.75</v>
      </c>
    </row>
    <row r="313" spans="1:42" x14ac:dyDescent="0.2">
      <c r="A313" s="9">
        <v>44392</v>
      </c>
      <c r="B313" s="3">
        <v>4374.3</v>
      </c>
      <c r="C313" s="10">
        <v>216.86660000000001</v>
      </c>
      <c r="D313" s="10">
        <v>21.47</v>
      </c>
      <c r="E313" s="10">
        <v>58.95</v>
      </c>
      <c r="F313" s="10">
        <v>56.44</v>
      </c>
      <c r="G313" s="10">
        <v>18.82</v>
      </c>
      <c r="I313" s="10">
        <v>47.734000000000002</v>
      </c>
      <c r="J313" s="10">
        <v>10.4</v>
      </c>
      <c r="K313" s="10">
        <v>155.46</v>
      </c>
      <c r="L313" s="10">
        <v>373.35</v>
      </c>
      <c r="M313" s="10">
        <v>18.966200000000001</v>
      </c>
      <c r="N313" s="10">
        <v>19.399999999999999</v>
      </c>
      <c r="O313" s="10">
        <v>3.75</v>
      </c>
      <c r="P313" s="10">
        <v>111.88209999999999</v>
      </c>
      <c r="Q313" s="10">
        <v>83.5</v>
      </c>
      <c r="S313" s="10">
        <v>15.99</v>
      </c>
      <c r="T313" s="10">
        <v>102.5</v>
      </c>
      <c r="U313" s="10">
        <v>251</v>
      </c>
      <c r="V313" s="10">
        <v>281.02999999999997</v>
      </c>
      <c r="W313" s="10">
        <v>148.47999999999999</v>
      </c>
      <c r="X313" s="10">
        <v>58.82</v>
      </c>
      <c r="Z313" s="10">
        <v>247.97</v>
      </c>
      <c r="AA313" s="10">
        <v>31.6372</v>
      </c>
      <c r="AC313" s="10">
        <v>200.09</v>
      </c>
      <c r="AE313" s="10">
        <v>10.11</v>
      </c>
      <c r="AF313" s="10">
        <v>390.23</v>
      </c>
      <c r="AG313" s="10">
        <v>346.1</v>
      </c>
      <c r="AH313" s="10">
        <v>126.93</v>
      </c>
      <c r="AI313">
        <v>34.81</v>
      </c>
      <c r="AJ313" s="10">
        <v>5.52</v>
      </c>
      <c r="AK313" s="10">
        <v>99.31</v>
      </c>
      <c r="AL313" s="10">
        <v>19.989999999999998</v>
      </c>
      <c r="AM313" s="10">
        <v>86.25</v>
      </c>
      <c r="AN313" s="10">
        <v>14.01</v>
      </c>
      <c r="AO313" s="10">
        <v>51.47</v>
      </c>
      <c r="AP313" s="10">
        <v>156.87</v>
      </c>
    </row>
    <row r="314" spans="1:42" x14ac:dyDescent="0.2">
      <c r="A314" s="9">
        <v>44393</v>
      </c>
      <c r="B314" s="3">
        <v>4360.03</v>
      </c>
      <c r="C314" s="10">
        <v>214.74</v>
      </c>
      <c r="D314" s="10">
        <v>21.37</v>
      </c>
      <c r="E314" s="10">
        <v>57.32</v>
      </c>
      <c r="F314" s="10">
        <v>56.4</v>
      </c>
      <c r="G314" s="10">
        <v>18.809999999999999</v>
      </c>
      <c r="I314" s="10">
        <v>46.807000000000002</v>
      </c>
      <c r="J314" s="10">
        <v>10.8</v>
      </c>
      <c r="K314" s="10">
        <v>151.91</v>
      </c>
      <c r="L314" s="10">
        <v>364.8</v>
      </c>
      <c r="M314" s="10">
        <v>18.161000000000001</v>
      </c>
      <c r="N314" s="10">
        <v>19.38</v>
      </c>
      <c r="O314" s="10">
        <v>3.64</v>
      </c>
      <c r="P314" s="10">
        <v>111.3676</v>
      </c>
      <c r="Q314" s="10">
        <v>82.96</v>
      </c>
      <c r="S314" s="10">
        <v>15.3</v>
      </c>
      <c r="T314" s="10">
        <v>102.2</v>
      </c>
      <c r="U314" s="10">
        <v>250.82</v>
      </c>
      <c r="V314" s="10">
        <v>280.75</v>
      </c>
      <c r="W314" s="10">
        <v>146.38999999999999</v>
      </c>
      <c r="X314" s="10">
        <v>58.24</v>
      </c>
      <c r="Z314" s="10">
        <v>243.24</v>
      </c>
      <c r="AA314" s="10">
        <v>31.209800000000001</v>
      </c>
      <c r="AC314" s="10">
        <v>202.28</v>
      </c>
      <c r="AE314" s="10">
        <v>10.119999999999999</v>
      </c>
      <c r="AF314" s="10">
        <v>387.12</v>
      </c>
      <c r="AG314" s="10">
        <v>342.49</v>
      </c>
      <c r="AH314" s="10">
        <v>127.28</v>
      </c>
      <c r="AI314">
        <v>34.479999999999997</v>
      </c>
      <c r="AJ314" s="10">
        <v>5.56</v>
      </c>
      <c r="AK314" s="10">
        <v>98.9</v>
      </c>
      <c r="AL314" s="10">
        <v>19.98</v>
      </c>
      <c r="AM314" s="10">
        <v>82.79</v>
      </c>
      <c r="AN314" s="10">
        <v>13.61</v>
      </c>
      <c r="AO314" s="10">
        <v>50.56</v>
      </c>
      <c r="AP314" s="10">
        <v>156.02000000000001</v>
      </c>
    </row>
    <row r="315" spans="1:42" x14ac:dyDescent="0.2">
      <c r="A315" s="9">
        <v>44396</v>
      </c>
      <c r="B315" s="3">
        <v>4327.16</v>
      </c>
      <c r="C315" s="10">
        <v>215.4066</v>
      </c>
      <c r="D315" s="10">
        <v>21.54</v>
      </c>
      <c r="E315" s="10">
        <v>55.35</v>
      </c>
      <c r="F315" s="10">
        <v>55.73</v>
      </c>
      <c r="G315" s="10">
        <v>17.79</v>
      </c>
      <c r="I315" s="10">
        <v>46.567</v>
      </c>
      <c r="J315" s="10">
        <v>10.71</v>
      </c>
      <c r="K315" s="10">
        <v>146.97</v>
      </c>
      <c r="L315" s="10">
        <v>354.72</v>
      </c>
      <c r="M315" s="10">
        <v>18.779800000000002</v>
      </c>
      <c r="N315" s="10">
        <v>19.309999999999999</v>
      </c>
      <c r="O315" s="10">
        <v>3.38</v>
      </c>
      <c r="P315" s="10">
        <v>108.4409</v>
      </c>
      <c r="Q315" s="10">
        <v>80.540000000000006</v>
      </c>
      <c r="S315" s="10">
        <v>15.17</v>
      </c>
      <c r="T315" s="10">
        <v>99.73</v>
      </c>
      <c r="U315" s="10">
        <v>252.28</v>
      </c>
      <c r="V315" s="10">
        <v>277.01</v>
      </c>
      <c r="W315" s="10">
        <v>142.44999999999999</v>
      </c>
      <c r="X315" s="10">
        <v>57.37</v>
      </c>
      <c r="Z315" s="10">
        <v>241.81</v>
      </c>
      <c r="AA315" s="10">
        <v>31.023199999999999</v>
      </c>
      <c r="AC315" s="10">
        <v>199.24</v>
      </c>
      <c r="AE315" s="10">
        <v>9.9499999999999993</v>
      </c>
      <c r="AF315" s="10">
        <v>365.45</v>
      </c>
      <c r="AG315" s="10">
        <v>334.95</v>
      </c>
      <c r="AH315" s="10">
        <v>126.78</v>
      </c>
      <c r="AI315">
        <v>34.5</v>
      </c>
      <c r="AJ315" s="10">
        <v>5.6</v>
      </c>
      <c r="AK315" s="10">
        <v>97.93</v>
      </c>
      <c r="AL315" s="10">
        <v>20.09</v>
      </c>
      <c r="AM315" s="10">
        <v>80.23</v>
      </c>
      <c r="AN315" s="10">
        <v>13.28</v>
      </c>
      <c r="AO315" s="10">
        <v>49.03</v>
      </c>
      <c r="AP315" s="10">
        <v>154.78</v>
      </c>
    </row>
    <row r="316" spans="1:42" x14ac:dyDescent="0.2">
      <c r="A316" s="9">
        <v>44397</v>
      </c>
      <c r="B316" s="3">
        <v>4258.49</v>
      </c>
      <c r="C316" s="10">
        <v>220.16659999999999</v>
      </c>
      <c r="D316" s="10">
        <v>22.18</v>
      </c>
      <c r="E316" s="10">
        <v>55.96</v>
      </c>
      <c r="F316" s="10">
        <v>55.83</v>
      </c>
      <c r="G316" s="10">
        <v>18.190000000000001</v>
      </c>
      <c r="I316" s="10">
        <v>46.859000000000002</v>
      </c>
      <c r="J316" s="10">
        <v>10.6</v>
      </c>
      <c r="K316" s="10">
        <v>149.71</v>
      </c>
      <c r="L316" s="10">
        <v>364.76</v>
      </c>
      <c r="M316" s="10">
        <v>18.611999999999998</v>
      </c>
      <c r="N316" s="10">
        <v>20</v>
      </c>
      <c r="O316" s="10">
        <v>3.6</v>
      </c>
      <c r="P316" s="10">
        <v>111.5279</v>
      </c>
      <c r="Q316" s="10">
        <v>83.86</v>
      </c>
      <c r="S316" s="10">
        <v>15.06</v>
      </c>
      <c r="T316" s="10">
        <v>103.84</v>
      </c>
      <c r="U316" s="10">
        <v>256.27</v>
      </c>
      <c r="V316" s="10">
        <v>279.32</v>
      </c>
      <c r="W316" s="10">
        <v>146.15</v>
      </c>
      <c r="X316" s="10">
        <v>58.56</v>
      </c>
      <c r="Z316" s="10">
        <v>246.5</v>
      </c>
      <c r="AA316" s="10">
        <v>31.486999999999998</v>
      </c>
      <c r="AC316" s="10">
        <v>196.55</v>
      </c>
      <c r="AE316" s="10">
        <v>9.9499999999999993</v>
      </c>
      <c r="AF316" s="10">
        <v>374.39</v>
      </c>
      <c r="AG316" s="10">
        <v>348.03</v>
      </c>
      <c r="AH316" s="10">
        <v>127.99</v>
      </c>
      <c r="AI316">
        <v>34.47</v>
      </c>
      <c r="AJ316" s="10">
        <v>5.61</v>
      </c>
      <c r="AK316" s="10">
        <v>94.93</v>
      </c>
      <c r="AL316" s="10">
        <v>20.81</v>
      </c>
      <c r="AM316" s="10">
        <v>81.45</v>
      </c>
      <c r="AN316" s="10">
        <v>13.91</v>
      </c>
      <c r="AO316" s="10">
        <v>48.68</v>
      </c>
      <c r="AP316" s="10">
        <v>155.34</v>
      </c>
    </row>
    <row r="317" spans="1:42" x14ac:dyDescent="0.2">
      <c r="A317" s="9">
        <v>44398</v>
      </c>
      <c r="B317" s="3">
        <v>4323.0600000000004</v>
      </c>
      <c r="C317" s="10">
        <v>218.43</v>
      </c>
      <c r="D317" s="10">
        <v>22.52</v>
      </c>
      <c r="E317" s="10">
        <v>57.76</v>
      </c>
      <c r="F317" s="10">
        <v>56.55</v>
      </c>
      <c r="G317" s="10">
        <v>18.32</v>
      </c>
      <c r="I317" s="10">
        <v>47.902000000000001</v>
      </c>
      <c r="J317" s="10">
        <v>10.75</v>
      </c>
      <c r="K317" s="10">
        <v>152.86000000000001</v>
      </c>
      <c r="L317" s="10">
        <v>373.5</v>
      </c>
      <c r="M317" s="10">
        <v>19.41</v>
      </c>
      <c r="N317" s="10">
        <v>20.54</v>
      </c>
      <c r="O317" s="10">
        <v>4.0599999999999996</v>
      </c>
      <c r="P317" s="10">
        <v>112.7593</v>
      </c>
      <c r="Q317" s="10">
        <v>85.96</v>
      </c>
      <c r="S317" s="10">
        <v>16.559999999999999</v>
      </c>
      <c r="T317" s="10">
        <v>105.79</v>
      </c>
      <c r="U317" s="10">
        <v>259.3</v>
      </c>
      <c r="V317" s="10">
        <v>281.39999999999998</v>
      </c>
      <c r="W317" s="10">
        <v>145.4</v>
      </c>
      <c r="X317" s="10">
        <v>59.38</v>
      </c>
      <c r="Z317" s="10">
        <v>247.91</v>
      </c>
      <c r="AA317" s="10">
        <v>35.119799999999998</v>
      </c>
      <c r="AC317" s="10">
        <v>196.27</v>
      </c>
      <c r="AE317" s="10">
        <v>9.92</v>
      </c>
      <c r="AF317" s="10">
        <v>380.06</v>
      </c>
      <c r="AG317" s="10">
        <v>353</v>
      </c>
      <c r="AH317" s="10">
        <v>126.9</v>
      </c>
      <c r="AI317">
        <v>34.340000000000003</v>
      </c>
      <c r="AJ317" s="10">
        <v>5.71</v>
      </c>
      <c r="AK317" s="10">
        <v>96.54</v>
      </c>
      <c r="AL317" s="10">
        <v>21.29</v>
      </c>
      <c r="AM317" s="10">
        <v>82.94</v>
      </c>
      <c r="AN317" s="10">
        <v>14.19</v>
      </c>
      <c r="AO317" s="10">
        <v>49.59</v>
      </c>
      <c r="AP317" s="10">
        <v>153.5</v>
      </c>
    </row>
    <row r="318" spans="1:42" x14ac:dyDescent="0.2">
      <c r="A318" s="9">
        <v>44399</v>
      </c>
      <c r="B318" s="3">
        <v>4358.6899999999996</v>
      </c>
      <c r="C318" s="10">
        <v>216.42</v>
      </c>
      <c r="D318" s="10">
        <v>22.07</v>
      </c>
      <c r="E318" s="10">
        <v>57.11</v>
      </c>
      <c r="F318" s="10">
        <v>56.47</v>
      </c>
      <c r="G318" s="10">
        <v>18.829999999999998</v>
      </c>
      <c r="I318" s="10">
        <v>47.633000000000003</v>
      </c>
      <c r="J318" s="10">
        <v>10.96</v>
      </c>
      <c r="K318" s="10">
        <v>150.93</v>
      </c>
      <c r="L318" s="10">
        <v>372.71</v>
      </c>
      <c r="M318" s="10">
        <v>19.594000000000001</v>
      </c>
      <c r="N318" s="10">
        <v>20.149999999999999</v>
      </c>
      <c r="O318" s="10">
        <v>4.18</v>
      </c>
      <c r="P318" s="10">
        <v>111.5701</v>
      </c>
      <c r="Q318" s="10">
        <v>86.69</v>
      </c>
      <c r="S318" s="10">
        <v>16.05</v>
      </c>
      <c r="T318" s="10">
        <v>110.13</v>
      </c>
      <c r="U318" s="10">
        <v>267.3</v>
      </c>
      <c r="V318" s="10">
        <v>286.14</v>
      </c>
      <c r="W318" s="10">
        <v>146.80000000000001</v>
      </c>
      <c r="X318" s="10">
        <v>60.71</v>
      </c>
      <c r="Z318" s="10">
        <v>244.18</v>
      </c>
      <c r="AA318" s="10">
        <v>35.968000000000004</v>
      </c>
      <c r="AC318" s="10">
        <v>196.02</v>
      </c>
      <c r="AE318" s="10">
        <v>9.9600000000000009</v>
      </c>
      <c r="AF318" s="10">
        <v>382.16</v>
      </c>
      <c r="AG318" s="10">
        <v>351.33</v>
      </c>
      <c r="AH318" s="10">
        <v>127.17</v>
      </c>
      <c r="AI318">
        <v>34.409999999999997</v>
      </c>
      <c r="AJ318" s="10">
        <v>5.6</v>
      </c>
      <c r="AK318" s="10">
        <v>97.24</v>
      </c>
      <c r="AL318" s="10">
        <v>21.23</v>
      </c>
      <c r="AM318" s="10">
        <v>82.08</v>
      </c>
      <c r="AN318" s="10">
        <v>13.91</v>
      </c>
      <c r="AO318" s="10">
        <v>49.61</v>
      </c>
      <c r="AP318" s="10">
        <v>151.71</v>
      </c>
    </row>
    <row r="319" spans="1:42" x14ac:dyDescent="0.2">
      <c r="A319" s="9">
        <v>44400</v>
      </c>
      <c r="B319" s="3">
        <v>4367.4799999999996</v>
      </c>
      <c r="C319" s="10">
        <v>214.46</v>
      </c>
      <c r="D319" s="10">
        <v>21.81</v>
      </c>
      <c r="E319" s="10">
        <v>57.04</v>
      </c>
      <c r="F319" s="10">
        <v>57.01</v>
      </c>
      <c r="G319" s="10">
        <v>19.100000000000001</v>
      </c>
      <c r="I319" s="10">
        <v>48.314999999999998</v>
      </c>
      <c r="J319" s="10">
        <v>10.77</v>
      </c>
      <c r="K319" s="10">
        <v>150.63999999999999</v>
      </c>
      <c r="L319" s="10">
        <v>374.05</v>
      </c>
      <c r="M319" s="10">
        <v>19.558</v>
      </c>
      <c r="N319" s="10">
        <v>19.12</v>
      </c>
      <c r="O319" s="10">
        <v>4.09</v>
      </c>
      <c r="P319" s="10">
        <v>112.93640000000001</v>
      </c>
      <c r="Q319" s="10">
        <v>87.73</v>
      </c>
      <c r="S319" s="10">
        <v>15.7</v>
      </c>
      <c r="T319" s="10">
        <v>111.3</v>
      </c>
      <c r="U319" s="10">
        <v>264.92</v>
      </c>
      <c r="V319" s="10">
        <v>289.67</v>
      </c>
      <c r="W319" s="10">
        <v>148.56</v>
      </c>
      <c r="X319" s="10">
        <v>61.42</v>
      </c>
      <c r="Z319" s="10">
        <v>243.64</v>
      </c>
      <c r="AA319" s="10">
        <v>36.618400000000001</v>
      </c>
      <c r="AC319" s="10">
        <v>200.5</v>
      </c>
      <c r="AE319" s="10">
        <v>9.9499999999999993</v>
      </c>
      <c r="AF319" s="10">
        <v>393.26</v>
      </c>
      <c r="AG319" s="10">
        <v>354.7</v>
      </c>
      <c r="AH319" s="10">
        <v>127.89</v>
      </c>
      <c r="AI319">
        <v>34.29</v>
      </c>
      <c r="AJ319" s="10">
        <v>5.55</v>
      </c>
      <c r="AK319" s="10">
        <v>98.4</v>
      </c>
      <c r="AL319" s="10">
        <v>21.24</v>
      </c>
      <c r="AM319" s="10">
        <v>82.77</v>
      </c>
      <c r="AN319" s="10">
        <v>13.82</v>
      </c>
      <c r="AO319" s="10">
        <v>49.02</v>
      </c>
      <c r="AP319" s="10">
        <v>153.16</v>
      </c>
    </row>
    <row r="320" spans="1:42" x14ac:dyDescent="0.2">
      <c r="A320" s="9">
        <v>44403</v>
      </c>
      <c r="B320" s="3">
        <v>4411.79</v>
      </c>
      <c r="C320" s="10">
        <v>219.20660000000001</v>
      </c>
      <c r="D320" s="10">
        <v>22.13</v>
      </c>
      <c r="E320" s="10">
        <v>58.48</v>
      </c>
      <c r="F320" s="10">
        <v>57.06</v>
      </c>
      <c r="G320" s="10">
        <v>19.100000000000001</v>
      </c>
      <c r="I320" s="10">
        <v>48.223999999999997</v>
      </c>
      <c r="J320" s="10">
        <v>10.56</v>
      </c>
      <c r="K320" s="10">
        <v>151.65</v>
      </c>
      <c r="L320" s="10">
        <v>375.9</v>
      </c>
      <c r="M320" s="10">
        <v>19.294</v>
      </c>
      <c r="N320" s="10">
        <v>18.77</v>
      </c>
      <c r="O320" s="10">
        <v>4.32</v>
      </c>
      <c r="P320" s="10">
        <v>112.4388</v>
      </c>
      <c r="Q320" s="10">
        <v>89.2</v>
      </c>
      <c r="S320" s="10">
        <v>15.51</v>
      </c>
      <c r="T320" s="10">
        <v>113.29</v>
      </c>
      <c r="U320" s="10">
        <v>268.8</v>
      </c>
      <c r="V320" s="10">
        <v>289.05</v>
      </c>
      <c r="W320" s="10">
        <v>148.99</v>
      </c>
      <c r="X320" s="10">
        <v>61.83</v>
      </c>
      <c r="Z320" s="10">
        <v>240.59</v>
      </c>
      <c r="AA320" s="10">
        <v>36.1374</v>
      </c>
      <c r="AC320" s="10">
        <v>198.93</v>
      </c>
      <c r="AE320" s="10">
        <v>9.9499999999999993</v>
      </c>
      <c r="AF320" s="10">
        <v>392.8</v>
      </c>
      <c r="AG320" s="10">
        <v>355.46</v>
      </c>
      <c r="AH320" s="10">
        <v>127.98</v>
      </c>
      <c r="AI320">
        <v>34.229999999999997</v>
      </c>
      <c r="AJ320" s="10">
        <v>5.54</v>
      </c>
      <c r="AK320" s="10">
        <v>99.04</v>
      </c>
      <c r="AL320" s="10">
        <v>20.53</v>
      </c>
      <c r="AM320" s="10">
        <v>86.05</v>
      </c>
      <c r="AN320" s="10">
        <v>14.03</v>
      </c>
      <c r="AO320" s="10">
        <v>49.61</v>
      </c>
      <c r="AP320" s="10">
        <v>154.62</v>
      </c>
    </row>
    <row r="321" spans="1:42" x14ac:dyDescent="0.2">
      <c r="A321" s="9">
        <v>44404</v>
      </c>
      <c r="B321" s="3">
        <v>4422.3</v>
      </c>
      <c r="C321" s="10">
        <v>214.92660000000001</v>
      </c>
      <c r="D321" s="10">
        <v>21.68</v>
      </c>
      <c r="E321" s="10">
        <v>57.83</v>
      </c>
      <c r="F321" s="10">
        <v>57.26</v>
      </c>
      <c r="G321" s="10">
        <v>19.27</v>
      </c>
      <c r="I321" s="10">
        <v>47.536000000000001</v>
      </c>
      <c r="J321" s="10">
        <v>10.46</v>
      </c>
      <c r="K321" s="10">
        <v>151.44999999999999</v>
      </c>
      <c r="L321" s="10">
        <v>374.84</v>
      </c>
      <c r="M321" s="10">
        <v>19.207999999999998</v>
      </c>
      <c r="N321" s="10">
        <v>17.920000000000002</v>
      </c>
      <c r="O321" s="10">
        <v>4.24</v>
      </c>
      <c r="P321" s="10">
        <v>112.73399999999999</v>
      </c>
      <c r="Q321" s="10">
        <v>91.35</v>
      </c>
      <c r="S321" s="10">
        <v>14.92</v>
      </c>
      <c r="T321" s="10">
        <v>114.21</v>
      </c>
      <c r="U321" s="10">
        <v>262.68</v>
      </c>
      <c r="V321" s="10">
        <v>286.54000000000002</v>
      </c>
      <c r="W321" s="10">
        <v>146.77000000000001</v>
      </c>
      <c r="X321" s="10">
        <v>62.33</v>
      </c>
      <c r="Z321" s="10">
        <v>236.93</v>
      </c>
      <c r="AA321" s="10">
        <v>36.702399999999997</v>
      </c>
      <c r="AC321" s="10">
        <v>202.85</v>
      </c>
      <c r="AE321" s="10">
        <v>9.93</v>
      </c>
      <c r="AF321" s="10">
        <v>390.27</v>
      </c>
      <c r="AG321" s="10">
        <v>353.52</v>
      </c>
      <c r="AH321" s="10">
        <v>129.19</v>
      </c>
      <c r="AI321">
        <v>34.29</v>
      </c>
      <c r="AJ321" s="10">
        <v>5.62</v>
      </c>
      <c r="AK321" s="10">
        <v>99.84</v>
      </c>
      <c r="AL321" s="10">
        <v>20.55</v>
      </c>
      <c r="AM321" s="10">
        <v>82.78</v>
      </c>
      <c r="AN321" s="10">
        <v>13.79</v>
      </c>
      <c r="AO321" s="10">
        <v>49.2</v>
      </c>
      <c r="AP321" s="10">
        <v>155.18</v>
      </c>
    </row>
    <row r="322" spans="1:42" x14ac:dyDescent="0.2">
      <c r="A322" s="9">
        <v>44405</v>
      </c>
      <c r="B322" s="3">
        <v>4401.46</v>
      </c>
      <c r="C322" s="10">
        <v>215.66</v>
      </c>
      <c r="D322" s="10">
        <v>22.56</v>
      </c>
      <c r="E322" s="10">
        <v>58.22</v>
      </c>
      <c r="F322" s="10">
        <v>56.74</v>
      </c>
      <c r="G322" s="10">
        <v>19.47</v>
      </c>
      <c r="I322" s="10">
        <v>47.765000000000001</v>
      </c>
      <c r="J322" s="10">
        <v>10.28</v>
      </c>
      <c r="K322" s="10">
        <v>151.69999999999999</v>
      </c>
      <c r="L322" s="10">
        <v>374.23</v>
      </c>
      <c r="M322" s="10">
        <v>19.503</v>
      </c>
      <c r="N322" s="10">
        <v>18.32</v>
      </c>
      <c r="O322" s="10">
        <v>4.6500000000000004</v>
      </c>
      <c r="P322" s="10">
        <v>113.95699999999999</v>
      </c>
      <c r="Q322" s="10">
        <v>91</v>
      </c>
      <c r="S322" s="10">
        <v>15.37</v>
      </c>
      <c r="T322" s="10">
        <v>114.36</v>
      </c>
      <c r="U322" s="10">
        <v>269.36</v>
      </c>
      <c r="V322" s="10">
        <v>286.22000000000003</v>
      </c>
      <c r="W322" s="10">
        <v>144.97999999999999</v>
      </c>
      <c r="X322" s="10">
        <v>62.45</v>
      </c>
      <c r="Z322" s="10">
        <v>223.32</v>
      </c>
      <c r="AA322" s="10">
        <v>36.325200000000002</v>
      </c>
      <c r="AC322" s="10">
        <v>202.24</v>
      </c>
      <c r="AE322" s="10">
        <v>9.93</v>
      </c>
      <c r="AF322" s="10">
        <v>383.44</v>
      </c>
      <c r="AG322" s="10">
        <v>353.56</v>
      </c>
      <c r="AH322" s="10">
        <v>127.63</v>
      </c>
      <c r="AI322">
        <v>34.44</v>
      </c>
      <c r="AJ322" s="10">
        <v>5.89</v>
      </c>
      <c r="AK322" s="10">
        <v>98.94</v>
      </c>
      <c r="AL322" s="10">
        <v>20.69</v>
      </c>
      <c r="AM322" s="10">
        <v>86.62</v>
      </c>
      <c r="AN322" s="10">
        <v>13.86</v>
      </c>
      <c r="AO322" s="10">
        <v>49.19</v>
      </c>
      <c r="AP322" s="10">
        <v>153.72999999999999</v>
      </c>
    </row>
    <row r="323" spans="1:42" x14ac:dyDescent="0.2">
      <c r="A323" s="9">
        <v>44406</v>
      </c>
      <c r="B323" s="3">
        <v>4400.6400000000003</v>
      </c>
      <c r="C323" s="10">
        <v>225.7833</v>
      </c>
      <c r="D323" s="10">
        <v>22.18</v>
      </c>
      <c r="E323" s="10">
        <v>58.93</v>
      </c>
      <c r="F323" s="10">
        <v>57.05</v>
      </c>
      <c r="G323" s="10">
        <v>19.38</v>
      </c>
      <c r="I323" s="10">
        <v>48.411000000000001</v>
      </c>
      <c r="J323" s="10">
        <v>10.31</v>
      </c>
      <c r="K323" s="10">
        <v>153</v>
      </c>
      <c r="L323" s="10">
        <v>377.55</v>
      </c>
      <c r="M323" s="10">
        <v>19.661999999999999</v>
      </c>
      <c r="N323" s="10">
        <v>17.440000000000001</v>
      </c>
      <c r="O323" s="10">
        <v>4.8499999999999996</v>
      </c>
      <c r="P323" s="10">
        <v>115.14619999999999</v>
      </c>
      <c r="Q323" s="10">
        <v>95.56</v>
      </c>
      <c r="R323" s="10">
        <v>34.82</v>
      </c>
      <c r="S323" s="10">
        <v>15.6</v>
      </c>
      <c r="T323" s="10">
        <v>116.7</v>
      </c>
      <c r="U323" s="10">
        <v>268.26</v>
      </c>
      <c r="V323" s="10">
        <v>286.5</v>
      </c>
      <c r="W323" s="10">
        <v>145.63999999999999</v>
      </c>
      <c r="X323" s="10">
        <v>63.81</v>
      </c>
      <c r="Z323" s="10">
        <v>225.27</v>
      </c>
      <c r="AA323" s="10">
        <v>36.923000000000002</v>
      </c>
      <c r="AC323" s="10">
        <v>200.38</v>
      </c>
      <c r="AE323" s="10">
        <v>9.91</v>
      </c>
      <c r="AF323" s="10">
        <v>388.81</v>
      </c>
      <c r="AG323" s="10">
        <v>359.8</v>
      </c>
      <c r="AH323" s="10">
        <v>127.89</v>
      </c>
      <c r="AI323">
        <v>34.83</v>
      </c>
      <c r="AJ323" s="10">
        <v>5.83</v>
      </c>
      <c r="AK323" s="10">
        <v>100.29</v>
      </c>
      <c r="AL323" s="10">
        <v>20.78</v>
      </c>
      <c r="AM323" s="10">
        <v>88.67</v>
      </c>
      <c r="AN323" s="10">
        <v>14.39</v>
      </c>
      <c r="AO323" s="10">
        <v>48.1</v>
      </c>
      <c r="AP323" s="10">
        <v>151.37</v>
      </c>
    </row>
    <row r="324" spans="1:42" x14ac:dyDescent="0.2">
      <c r="A324" s="9">
        <v>44407</v>
      </c>
      <c r="B324" s="3">
        <v>4419.1499999999996</v>
      </c>
      <c r="C324" s="10">
        <v>229.06659999999999</v>
      </c>
      <c r="D324" s="10">
        <v>21.71</v>
      </c>
      <c r="E324" s="10">
        <v>57.57</v>
      </c>
      <c r="F324" s="10">
        <v>57.03</v>
      </c>
      <c r="G324" s="10">
        <v>19.149999999999999</v>
      </c>
      <c r="I324" s="10">
        <v>48.54</v>
      </c>
      <c r="J324" s="10">
        <v>10.17</v>
      </c>
      <c r="K324" s="10">
        <v>151.78</v>
      </c>
      <c r="L324" s="10">
        <v>374.88</v>
      </c>
      <c r="M324" s="10">
        <v>19.498999999999999</v>
      </c>
      <c r="N324" s="10">
        <v>16.93</v>
      </c>
      <c r="O324" s="10">
        <v>4.76</v>
      </c>
      <c r="P324" s="10">
        <v>114.07510000000001</v>
      </c>
      <c r="Q324" s="10">
        <v>96.46</v>
      </c>
      <c r="R324" s="10">
        <v>35.15</v>
      </c>
      <c r="S324" s="10">
        <v>15.44</v>
      </c>
      <c r="T324" s="10">
        <v>115.27</v>
      </c>
      <c r="U324" s="10">
        <v>265.72000000000003</v>
      </c>
      <c r="V324" s="10">
        <v>284.91000000000003</v>
      </c>
      <c r="W324" s="10">
        <v>145.86000000000001</v>
      </c>
      <c r="X324" s="10">
        <v>63.76</v>
      </c>
      <c r="Z324" s="10">
        <v>228.67</v>
      </c>
      <c r="AA324" s="10">
        <v>37.268799999999999</v>
      </c>
      <c r="AC324" s="10">
        <v>201.58</v>
      </c>
      <c r="AE324" s="10">
        <v>9.92</v>
      </c>
      <c r="AF324" s="10">
        <v>385.94</v>
      </c>
      <c r="AG324" s="10">
        <v>361.59</v>
      </c>
      <c r="AH324" s="10">
        <v>128.04</v>
      </c>
      <c r="AI324">
        <v>34.56</v>
      </c>
      <c r="AJ324" s="10">
        <v>5.84</v>
      </c>
      <c r="AK324" s="10">
        <v>100.09</v>
      </c>
      <c r="AL324" s="10">
        <v>20.72</v>
      </c>
      <c r="AM324" s="10">
        <v>86.31</v>
      </c>
      <c r="AN324" s="10">
        <v>13.95</v>
      </c>
      <c r="AO324" s="10">
        <v>49.38</v>
      </c>
      <c r="AP324" s="10">
        <v>149.1</v>
      </c>
    </row>
    <row r="325" spans="1:42" x14ac:dyDescent="0.2">
      <c r="A325" s="9">
        <v>44410</v>
      </c>
      <c r="B325" s="3">
        <v>4395.26</v>
      </c>
      <c r="C325" s="10">
        <v>236.5566</v>
      </c>
      <c r="D325" s="10">
        <v>22.1</v>
      </c>
      <c r="E325" s="10">
        <v>57.58</v>
      </c>
      <c r="F325" s="10">
        <v>56.88</v>
      </c>
      <c r="G325" s="10">
        <v>18.98</v>
      </c>
      <c r="I325" s="10">
        <v>48.468000000000004</v>
      </c>
      <c r="J325" s="10">
        <v>10.02</v>
      </c>
      <c r="K325" s="10">
        <v>151.16999999999999</v>
      </c>
      <c r="L325" s="10">
        <v>378.19</v>
      </c>
      <c r="M325" s="10">
        <v>19.75</v>
      </c>
      <c r="N325" s="10">
        <v>16.2</v>
      </c>
      <c r="O325" s="10">
        <v>4.79</v>
      </c>
      <c r="P325" s="10">
        <v>112.93640000000001</v>
      </c>
      <c r="Q325" s="10">
        <v>95.65</v>
      </c>
      <c r="R325" s="10">
        <v>37.68</v>
      </c>
      <c r="S325" s="10">
        <v>15.73</v>
      </c>
      <c r="T325" s="10">
        <v>115.19</v>
      </c>
      <c r="U325" s="10">
        <v>268.29000000000002</v>
      </c>
      <c r="V325" s="10">
        <v>284.82</v>
      </c>
      <c r="W325" s="10">
        <v>145.52000000000001</v>
      </c>
      <c r="X325" s="10">
        <v>63.54</v>
      </c>
      <c r="Z325" s="10">
        <v>228.4</v>
      </c>
      <c r="AA325" s="10">
        <v>37.288400000000003</v>
      </c>
      <c r="AC325" s="10">
        <v>198.32</v>
      </c>
      <c r="AE325" s="10">
        <v>9.93</v>
      </c>
      <c r="AF325" s="10">
        <v>375.26</v>
      </c>
      <c r="AG325" s="10">
        <v>355.95</v>
      </c>
      <c r="AH325" s="10">
        <v>128.46</v>
      </c>
      <c r="AI325">
        <v>34.53</v>
      </c>
      <c r="AJ325" s="10">
        <v>5.9</v>
      </c>
      <c r="AK325" s="10">
        <v>100.03</v>
      </c>
      <c r="AL325" s="10">
        <v>20.37</v>
      </c>
      <c r="AM325" s="10">
        <v>87.3</v>
      </c>
      <c r="AN325" s="10">
        <v>13.91</v>
      </c>
      <c r="AO325" s="10">
        <v>49.15</v>
      </c>
      <c r="AP325" s="10">
        <v>145.24</v>
      </c>
    </row>
    <row r="326" spans="1:42" x14ac:dyDescent="0.2">
      <c r="A326" s="9">
        <v>44411</v>
      </c>
      <c r="B326" s="3">
        <v>4387.16</v>
      </c>
      <c r="C326" s="10">
        <v>236.58</v>
      </c>
      <c r="D326" s="10">
        <v>22.24</v>
      </c>
      <c r="E326" s="10">
        <v>58.2</v>
      </c>
      <c r="F326" s="10">
        <v>56.92</v>
      </c>
      <c r="G326" s="10">
        <v>18.95</v>
      </c>
      <c r="I326" s="10">
        <v>48.679000000000002</v>
      </c>
      <c r="J326" s="10">
        <v>10</v>
      </c>
      <c r="K326" s="10">
        <v>152.88999999999999</v>
      </c>
      <c r="L326" s="10">
        <v>380.36</v>
      </c>
      <c r="M326" s="10">
        <v>19.815000000000001</v>
      </c>
      <c r="N326" s="10">
        <v>15.5</v>
      </c>
      <c r="O326" s="10">
        <v>4.74</v>
      </c>
      <c r="P326" s="10">
        <v>109.19159999999999</v>
      </c>
      <c r="Q326" s="10">
        <v>96.21</v>
      </c>
      <c r="R326" s="10">
        <v>46.8</v>
      </c>
      <c r="S326" s="10">
        <v>15.11</v>
      </c>
      <c r="T326" s="10">
        <v>115.16</v>
      </c>
      <c r="U326" s="10">
        <v>284.58</v>
      </c>
      <c r="V326" s="10">
        <v>287.12</v>
      </c>
      <c r="W326" s="10">
        <v>147.36000000000001</v>
      </c>
      <c r="X326" s="10">
        <v>64.8</v>
      </c>
      <c r="Z326" s="10">
        <v>217.95</v>
      </c>
      <c r="AA326" s="10">
        <v>37.689799999999998</v>
      </c>
      <c r="AC326" s="10">
        <v>200.05</v>
      </c>
      <c r="AE326" s="10">
        <v>9.94</v>
      </c>
      <c r="AF326" s="10">
        <v>367.6</v>
      </c>
      <c r="AG326" s="10">
        <v>365.86</v>
      </c>
      <c r="AH326" s="10">
        <v>129.66999999999999</v>
      </c>
      <c r="AI326">
        <v>34.49</v>
      </c>
      <c r="AJ326" s="10">
        <v>5.75</v>
      </c>
      <c r="AK326" s="10">
        <v>100.44</v>
      </c>
      <c r="AL326" s="10">
        <v>21.29</v>
      </c>
      <c r="AM326" s="10">
        <v>89.39</v>
      </c>
      <c r="AN326" s="10">
        <v>14.02</v>
      </c>
      <c r="AO326" s="10">
        <v>48.66</v>
      </c>
      <c r="AP326" s="10">
        <v>144.57</v>
      </c>
    </row>
    <row r="327" spans="1:42" x14ac:dyDescent="0.2">
      <c r="A327" s="9">
        <v>44412</v>
      </c>
      <c r="B327" s="3">
        <v>4423.1499999999996</v>
      </c>
      <c r="C327" s="10">
        <v>236.97329999999999</v>
      </c>
      <c r="D327" s="10">
        <v>22.3</v>
      </c>
      <c r="E327" s="10">
        <v>56.84</v>
      </c>
      <c r="F327" s="10">
        <v>56.1</v>
      </c>
      <c r="G327" s="10">
        <v>18.91</v>
      </c>
      <c r="I327" s="10">
        <v>48.78</v>
      </c>
      <c r="J327" s="10">
        <v>10.11</v>
      </c>
      <c r="K327" s="10">
        <v>151.24</v>
      </c>
      <c r="L327" s="10">
        <v>377.86</v>
      </c>
      <c r="M327" s="10">
        <v>20.274000000000001</v>
      </c>
      <c r="N327" s="10">
        <v>15.25</v>
      </c>
      <c r="O327" s="10">
        <v>4.7</v>
      </c>
      <c r="P327" s="10">
        <v>108.5505</v>
      </c>
      <c r="Q327" s="10">
        <v>96.64</v>
      </c>
      <c r="R327" s="10">
        <v>70.39</v>
      </c>
      <c r="S327" s="10">
        <v>16.39</v>
      </c>
      <c r="T327" s="10">
        <v>116.75</v>
      </c>
      <c r="U327" s="10">
        <v>273.37</v>
      </c>
      <c r="V327" s="10">
        <v>286.51</v>
      </c>
      <c r="W327" s="10">
        <v>146.94999999999999</v>
      </c>
      <c r="X327" s="10">
        <v>66.03</v>
      </c>
      <c r="Z327" s="10">
        <v>217.42</v>
      </c>
      <c r="AA327" s="10">
        <v>37.976599999999998</v>
      </c>
      <c r="AC327" s="10">
        <v>199.59</v>
      </c>
      <c r="AE327" s="10">
        <v>9.9600000000000009</v>
      </c>
      <c r="AF327" s="10">
        <v>368.01</v>
      </c>
      <c r="AG327" s="10">
        <v>360.67</v>
      </c>
      <c r="AH327" s="10">
        <v>128.9</v>
      </c>
      <c r="AI327">
        <v>34.51</v>
      </c>
      <c r="AJ327" s="10">
        <v>5.67</v>
      </c>
      <c r="AK327" s="10">
        <v>99.49</v>
      </c>
      <c r="AL327" s="10">
        <v>20.34</v>
      </c>
      <c r="AM327" s="10">
        <v>88.53</v>
      </c>
      <c r="AN327" s="10">
        <v>13.32</v>
      </c>
      <c r="AO327" s="10">
        <v>48.59</v>
      </c>
      <c r="AP327" s="10">
        <v>148.47</v>
      </c>
    </row>
    <row r="328" spans="1:42" x14ac:dyDescent="0.2">
      <c r="A328" s="9">
        <v>44413</v>
      </c>
      <c r="B328" s="3">
        <v>4402.66</v>
      </c>
      <c r="C328" s="10">
        <v>238.21</v>
      </c>
      <c r="D328" s="10">
        <v>22.52</v>
      </c>
      <c r="E328" s="10">
        <v>57.2</v>
      </c>
      <c r="F328" s="10">
        <v>56.5</v>
      </c>
      <c r="G328" s="10">
        <v>18.27</v>
      </c>
      <c r="I328" s="10">
        <v>48.767000000000003</v>
      </c>
      <c r="J328" s="10">
        <v>10.220000000000001</v>
      </c>
      <c r="K328" s="10">
        <v>153.15</v>
      </c>
      <c r="L328" s="10">
        <v>384.3</v>
      </c>
      <c r="M328" s="10">
        <v>20.637</v>
      </c>
      <c r="N328" s="10">
        <v>15.6</v>
      </c>
      <c r="O328" s="10">
        <v>4.8499999999999996</v>
      </c>
      <c r="P328" s="10">
        <v>108.5843</v>
      </c>
      <c r="Q328" s="10">
        <v>98.13</v>
      </c>
      <c r="R328" s="10">
        <v>50.97</v>
      </c>
      <c r="S328" s="10">
        <v>16.059999999999999</v>
      </c>
      <c r="T328" s="10">
        <v>115.7</v>
      </c>
      <c r="U328" s="10">
        <v>276.99</v>
      </c>
      <c r="V328" s="10">
        <v>289.52</v>
      </c>
      <c r="W328" s="10">
        <v>147.06</v>
      </c>
      <c r="X328" s="10">
        <v>67.239999999999995</v>
      </c>
      <c r="Z328" s="10">
        <v>221.13</v>
      </c>
      <c r="AA328" s="10">
        <v>37.999600000000001</v>
      </c>
      <c r="AC328" s="10">
        <v>202.99</v>
      </c>
      <c r="AE328" s="10">
        <v>9.98</v>
      </c>
      <c r="AF328" s="10">
        <v>371.94</v>
      </c>
      <c r="AG328" s="10">
        <v>364.32</v>
      </c>
      <c r="AH328" s="10">
        <v>130.44999999999999</v>
      </c>
      <c r="AI328">
        <v>34.35</v>
      </c>
      <c r="AJ328" s="10">
        <v>5.88</v>
      </c>
      <c r="AK328" s="10">
        <v>99.59</v>
      </c>
      <c r="AL328" s="10">
        <v>21.4</v>
      </c>
      <c r="AM328" s="10">
        <v>84.74</v>
      </c>
      <c r="AN328" s="10">
        <v>13.71</v>
      </c>
      <c r="AO328" s="10">
        <v>50.1</v>
      </c>
      <c r="AP328" s="10">
        <v>149.93</v>
      </c>
    </row>
    <row r="329" spans="1:42" x14ac:dyDescent="0.2">
      <c r="A329" s="9">
        <v>44414</v>
      </c>
      <c r="B329" s="3">
        <v>4429.1000000000004</v>
      </c>
      <c r="C329" s="10">
        <v>233.0333</v>
      </c>
      <c r="D329" s="10">
        <v>21.82</v>
      </c>
      <c r="E329" s="10">
        <v>57.86</v>
      </c>
      <c r="F329" s="10">
        <v>56.64</v>
      </c>
      <c r="G329" s="10">
        <v>18.559999999999999</v>
      </c>
      <c r="I329" s="10">
        <v>48.542999999999999</v>
      </c>
      <c r="J329" s="10">
        <v>10.119999999999999</v>
      </c>
      <c r="K329" s="10">
        <v>157.5</v>
      </c>
      <c r="L329" s="10">
        <v>397.89</v>
      </c>
      <c r="M329" s="10">
        <v>20.366</v>
      </c>
      <c r="N329" s="10">
        <v>15.15</v>
      </c>
      <c r="O329" s="10">
        <v>4.63</v>
      </c>
      <c r="P329" s="10">
        <v>108.71080000000001</v>
      </c>
      <c r="Q329" s="10">
        <v>97.75</v>
      </c>
      <c r="R329" s="10">
        <v>55.01</v>
      </c>
      <c r="S329" s="10">
        <v>16.71</v>
      </c>
      <c r="T329" s="10">
        <v>114.29</v>
      </c>
      <c r="U329" s="10">
        <v>277.48</v>
      </c>
      <c r="V329" s="10">
        <v>289.45999999999998</v>
      </c>
      <c r="W329" s="10">
        <v>146.13999999999999</v>
      </c>
      <c r="X329" s="10">
        <v>67.58</v>
      </c>
      <c r="Z329" s="10">
        <v>221.97</v>
      </c>
      <c r="AA329" s="10">
        <v>37.743000000000002</v>
      </c>
      <c r="AC329" s="10">
        <v>200.67</v>
      </c>
      <c r="AE329" s="10">
        <v>9.94</v>
      </c>
      <c r="AF329" s="10">
        <v>374.53</v>
      </c>
      <c r="AG329" s="10">
        <v>366.88</v>
      </c>
      <c r="AH329" s="10">
        <v>129.71</v>
      </c>
      <c r="AI329">
        <v>33.520000000000003</v>
      </c>
      <c r="AJ329" s="10">
        <v>5.81</v>
      </c>
      <c r="AK329" s="10">
        <v>99.21</v>
      </c>
      <c r="AL329" s="10">
        <v>22.07</v>
      </c>
      <c r="AM329" s="10">
        <v>84.97</v>
      </c>
      <c r="AN329" s="10">
        <v>13.8</v>
      </c>
      <c r="AO329" s="10">
        <v>50.33</v>
      </c>
      <c r="AP329" s="10">
        <v>151.94</v>
      </c>
    </row>
    <row r="330" spans="1:42" x14ac:dyDescent="0.2">
      <c r="A330" s="9">
        <v>44417</v>
      </c>
      <c r="B330" s="3">
        <v>4436.5200000000004</v>
      </c>
      <c r="C330" s="10">
        <v>237.92</v>
      </c>
      <c r="D330" s="10">
        <v>22.93</v>
      </c>
      <c r="E330" s="10">
        <v>57.2</v>
      </c>
      <c r="F330" s="10">
        <v>56.65</v>
      </c>
      <c r="G330" s="10">
        <v>18.89</v>
      </c>
      <c r="I330" s="10">
        <v>48.468000000000004</v>
      </c>
      <c r="J330" s="10">
        <v>10.36</v>
      </c>
      <c r="K330" s="10">
        <v>157.33000000000001</v>
      </c>
      <c r="L330" s="10">
        <v>399.88</v>
      </c>
      <c r="M330" s="10">
        <v>20.295000000000002</v>
      </c>
      <c r="N330" s="10">
        <v>15.35</v>
      </c>
      <c r="O330" s="10">
        <v>4.6900000000000004</v>
      </c>
      <c r="P330" s="10">
        <v>109.9507</v>
      </c>
      <c r="Q330" s="10">
        <v>96.3</v>
      </c>
      <c r="R330" s="10">
        <v>56.83</v>
      </c>
      <c r="S330" s="10">
        <v>16.91</v>
      </c>
      <c r="T330" s="10">
        <v>114.24</v>
      </c>
      <c r="U330" s="10">
        <v>280</v>
      </c>
      <c r="V330" s="10">
        <v>288.33</v>
      </c>
      <c r="W330" s="10">
        <v>146.09</v>
      </c>
      <c r="X330" s="10">
        <v>66.84</v>
      </c>
      <c r="Z330" s="10">
        <v>224.78</v>
      </c>
      <c r="AA330" s="10">
        <v>37.501399999999997</v>
      </c>
      <c r="AC330" s="10">
        <v>200.4</v>
      </c>
      <c r="AE330" s="10">
        <v>10</v>
      </c>
      <c r="AF330" s="10">
        <v>370.68</v>
      </c>
      <c r="AG330" s="10">
        <v>369.32</v>
      </c>
      <c r="AH330" s="10">
        <v>130.01</v>
      </c>
      <c r="AI330">
        <v>32.909999999999997</v>
      </c>
      <c r="AJ330" s="10">
        <v>5.76</v>
      </c>
      <c r="AK330" s="10">
        <v>99.2</v>
      </c>
      <c r="AL330" s="10">
        <v>21.72</v>
      </c>
      <c r="AM330" s="10">
        <v>85.57</v>
      </c>
      <c r="AN330" s="10">
        <v>13.75</v>
      </c>
      <c r="AO330" s="10">
        <v>49.76</v>
      </c>
      <c r="AP330" s="10">
        <v>153.38</v>
      </c>
    </row>
    <row r="331" spans="1:42" x14ac:dyDescent="0.2">
      <c r="A331" s="9">
        <v>44418</v>
      </c>
      <c r="B331" s="3">
        <v>4432.3500000000004</v>
      </c>
      <c r="C331" s="10">
        <v>236.66329999999999</v>
      </c>
      <c r="D331" s="10">
        <v>22.92</v>
      </c>
      <c r="E331" s="10">
        <v>58.18</v>
      </c>
      <c r="F331" s="10">
        <v>56.8</v>
      </c>
      <c r="G331" s="10">
        <v>18.489999999999998</v>
      </c>
      <c r="I331" s="10">
        <v>48.225999999999999</v>
      </c>
      <c r="J331" s="10">
        <v>10.57</v>
      </c>
      <c r="K331" s="10">
        <v>159.26</v>
      </c>
      <c r="L331" s="10">
        <v>407.97</v>
      </c>
      <c r="M331" s="10">
        <v>19.936</v>
      </c>
      <c r="N331" s="10">
        <v>15.09</v>
      </c>
      <c r="O331" s="10">
        <v>4.7699999999999996</v>
      </c>
      <c r="P331" s="10">
        <v>111.0977</v>
      </c>
      <c r="Q331" s="10">
        <v>96.31</v>
      </c>
      <c r="R331" s="10">
        <v>53.94</v>
      </c>
      <c r="S331" s="10">
        <v>16.989999999999998</v>
      </c>
      <c r="T331" s="10">
        <v>113.82</v>
      </c>
      <c r="U331" s="10">
        <v>274.49</v>
      </c>
      <c r="V331" s="10">
        <v>286.44</v>
      </c>
      <c r="W331" s="10">
        <v>145.6</v>
      </c>
      <c r="X331" s="10">
        <v>65.8</v>
      </c>
      <c r="Z331" s="10">
        <v>215.48</v>
      </c>
      <c r="AA331" s="10">
        <v>37.335799999999999</v>
      </c>
      <c r="AC331" s="10">
        <v>196.46</v>
      </c>
      <c r="AE331" s="10">
        <v>10</v>
      </c>
      <c r="AF331" s="10">
        <v>367.84</v>
      </c>
      <c r="AG331" s="10">
        <v>376.62</v>
      </c>
      <c r="AH331" s="10">
        <v>129.35</v>
      </c>
      <c r="AI331">
        <v>32.93</v>
      </c>
      <c r="AJ331" s="10">
        <v>5.94</v>
      </c>
      <c r="AK331" s="10">
        <v>99.96</v>
      </c>
      <c r="AL331" s="10">
        <v>21.49</v>
      </c>
      <c r="AM331" s="10">
        <v>86.94</v>
      </c>
      <c r="AN331" s="10">
        <v>13.82</v>
      </c>
      <c r="AO331" s="10">
        <v>50.24</v>
      </c>
      <c r="AP331" s="10">
        <v>153.34</v>
      </c>
    </row>
    <row r="332" spans="1:42" x14ac:dyDescent="0.2">
      <c r="A332" s="9">
        <v>44419</v>
      </c>
      <c r="B332" s="3">
        <v>4436.75</v>
      </c>
      <c r="C332" s="10">
        <v>235.94</v>
      </c>
      <c r="D332" s="10">
        <v>22.35</v>
      </c>
      <c r="E332" s="10">
        <v>58.35</v>
      </c>
      <c r="F332" s="10">
        <v>56.73</v>
      </c>
      <c r="G332" s="10">
        <v>18.350000000000001</v>
      </c>
      <c r="I332" s="10">
        <v>48.354999999999997</v>
      </c>
      <c r="J332" s="10">
        <v>11.18</v>
      </c>
      <c r="K332" s="10">
        <v>161.16</v>
      </c>
      <c r="L332" s="10">
        <v>413.89</v>
      </c>
      <c r="M332" s="10">
        <v>19.699000000000002</v>
      </c>
      <c r="N332" s="10">
        <v>14.84</v>
      </c>
      <c r="O332" s="10">
        <v>4.84</v>
      </c>
      <c r="P332" s="10">
        <v>114.8342</v>
      </c>
      <c r="Q332" s="10">
        <v>96.1</v>
      </c>
      <c r="R332" s="10">
        <v>51.19</v>
      </c>
      <c r="S332" s="10">
        <v>16.899999999999999</v>
      </c>
      <c r="T332" s="10">
        <v>114.46</v>
      </c>
      <c r="U332" s="10">
        <v>275.87</v>
      </c>
      <c r="V332" s="10">
        <v>286.95</v>
      </c>
      <c r="W332" s="10">
        <v>145.86000000000001</v>
      </c>
      <c r="X332" s="10">
        <v>65.81</v>
      </c>
      <c r="Z332" s="10">
        <v>214</v>
      </c>
      <c r="AA332" s="10">
        <v>37.129199999999997</v>
      </c>
      <c r="AC332" s="10">
        <v>195.25</v>
      </c>
      <c r="AE332" s="10">
        <v>10</v>
      </c>
      <c r="AF332" s="10">
        <v>364.24</v>
      </c>
      <c r="AG332" s="10">
        <v>386.08</v>
      </c>
      <c r="AH332" s="10">
        <v>128.9</v>
      </c>
      <c r="AI332">
        <v>33.380000000000003</v>
      </c>
      <c r="AJ332" s="10">
        <v>5.95</v>
      </c>
      <c r="AK332" s="10">
        <v>99.76</v>
      </c>
      <c r="AL332" s="10">
        <v>21.49</v>
      </c>
      <c r="AM332" s="10">
        <v>86.1</v>
      </c>
      <c r="AN332" s="10">
        <v>13.93</v>
      </c>
      <c r="AO332" s="10">
        <v>50.68</v>
      </c>
      <c r="AP332" s="10">
        <v>153.41</v>
      </c>
    </row>
    <row r="333" spans="1:42" x14ac:dyDescent="0.2">
      <c r="A333" s="9">
        <v>44420</v>
      </c>
      <c r="B333" s="3">
        <v>4447.7</v>
      </c>
      <c r="C333" s="10">
        <v>240.75</v>
      </c>
      <c r="D333" s="10">
        <v>24.89</v>
      </c>
      <c r="E333" s="10">
        <v>57.35</v>
      </c>
      <c r="F333" s="10">
        <v>56.84</v>
      </c>
      <c r="G333" s="10">
        <v>18.39</v>
      </c>
      <c r="I333" s="10">
        <v>48.426000000000002</v>
      </c>
      <c r="J333" s="10">
        <v>10.54</v>
      </c>
      <c r="K333" s="10">
        <v>161.79</v>
      </c>
      <c r="L333" s="10">
        <v>415</v>
      </c>
      <c r="M333" s="10">
        <v>19.905000000000001</v>
      </c>
      <c r="N333" s="10">
        <v>14.66</v>
      </c>
      <c r="O333" s="10">
        <v>4.8899999999999997</v>
      </c>
      <c r="P333" s="10">
        <v>117.7103</v>
      </c>
      <c r="Q333" s="10">
        <v>95.6</v>
      </c>
      <c r="R333" s="10">
        <v>48.1</v>
      </c>
      <c r="S333" s="10">
        <v>17.46</v>
      </c>
      <c r="T333" s="10">
        <v>113.5</v>
      </c>
      <c r="U333" s="10">
        <v>286.27999999999997</v>
      </c>
      <c r="V333" s="10">
        <v>289.81</v>
      </c>
      <c r="W333" s="10">
        <v>148.88999999999999</v>
      </c>
      <c r="X333" s="10">
        <v>66.099999999999994</v>
      </c>
      <c r="Z333" s="10">
        <v>215.04</v>
      </c>
      <c r="AA333" s="10">
        <v>37.546999999999997</v>
      </c>
      <c r="AC333" s="10">
        <v>194.81</v>
      </c>
      <c r="AE333" s="10">
        <v>10.01</v>
      </c>
      <c r="AF333" s="10">
        <v>361.98</v>
      </c>
      <c r="AG333" s="10">
        <v>385.62</v>
      </c>
      <c r="AH333" s="10">
        <v>130.07</v>
      </c>
      <c r="AI333">
        <v>33.39</v>
      </c>
      <c r="AJ333" s="10">
        <v>5.97</v>
      </c>
      <c r="AK333" s="10">
        <v>100.01</v>
      </c>
      <c r="AL333" s="10">
        <v>21.65</v>
      </c>
      <c r="AM333" s="10">
        <v>79.16</v>
      </c>
      <c r="AN333" s="10">
        <v>13.9</v>
      </c>
      <c r="AO333" s="10">
        <v>50.47</v>
      </c>
      <c r="AP333" s="10">
        <v>153.41999999999999</v>
      </c>
    </row>
    <row r="334" spans="1:42" x14ac:dyDescent="0.2">
      <c r="A334" s="9">
        <v>44421</v>
      </c>
      <c r="B334" s="3">
        <v>4460.83</v>
      </c>
      <c r="C334" s="10">
        <v>239.0566</v>
      </c>
      <c r="D334" s="10">
        <v>24.9</v>
      </c>
      <c r="E334" s="10">
        <v>56.77</v>
      </c>
      <c r="F334" s="10">
        <v>57.23</v>
      </c>
      <c r="G334" s="10">
        <v>18.399999999999999</v>
      </c>
      <c r="I334" s="10">
        <v>48.616</v>
      </c>
      <c r="J334" s="10">
        <v>10.62</v>
      </c>
      <c r="K334" s="10">
        <v>159.97999999999999</v>
      </c>
      <c r="L334" s="10">
        <v>410.78</v>
      </c>
      <c r="M334" s="10">
        <v>20.187999999999999</v>
      </c>
      <c r="N334" s="10">
        <v>14.7</v>
      </c>
      <c r="O334" s="10">
        <v>4.67</v>
      </c>
      <c r="P334" s="10">
        <v>116.45359999999999</v>
      </c>
      <c r="Q334" s="10">
        <v>95.38</v>
      </c>
      <c r="R334" s="10">
        <v>50.63</v>
      </c>
      <c r="S334" s="10">
        <v>14.99</v>
      </c>
      <c r="T334" s="10">
        <v>114.8</v>
      </c>
      <c r="U334" s="10">
        <v>291.52</v>
      </c>
      <c r="V334" s="10">
        <v>292.85000000000002</v>
      </c>
      <c r="W334" s="10">
        <v>149.1</v>
      </c>
      <c r="X334" s="10">
        <v>66.040000000000006</v>
      </c>
      <c r="Z334" s="10">
        <v>211.48</v>
      </c>
      <c r="AA334" s="10">
        <v>37.7562</v>
      </c>
      <c r="AC334" s="10">
        <v>194.36</v>
      </c>
      <c r="AE334" s="10">
        <v>10.02</v>
      </c>
      <c r="AF334" s="10">
        <v>362.75</v>
      </c>
      <c r="AG334" s="10">
        <v>384</v>
      </c>
      <c r="AH334" s="10">
        <v>131.97999999999999</v>
      </c>
      <c r="AI334">
        <v>33.869999999999997</v>
      </c>
      <c r="AJ334" s="10">
        <v>6.04</v>
      </c>
      <c r="AK334" s="10">
        <v>101.59</v>
      </c>
      <c r="AL334" s="10">
        <v>21.24</v>
      </c>
      <c r="AM334" s="10">
        <v>79.44</v>
      </c>
      <c r="AN334" s="10">
        <v>13.59</v>
      </c>
      <c r="AO334" s="10">
        <v>50.26</v>
      </c>
      <c r="AP334" s="10">
        <v>153.84</v>
      </c>
    </row>
    <row r="335" spans="1:42" x14ac:dyDescent="0.2">
      <c r="A335" s="9">
        <v>44424</v>
      </c>
      <c r="B335" s="3">
        <v>4468</v>
      </c>
      <c r="C335" s="10">
        <v>228.72329999999999</v>
      </c>
      <c r="D335" s="10">
        <v>24.5</v>
      </c>
      <c r="E335" s="10">
        <v>55.94</v>
      </c>
      <c r="F335" s="10">
        <v>57.48</v>
      </c>
      <c r="G335" s="10">
        <v>17.98</v>
      </c>
      <c r="I335" s="10">
        <v>48.814</v>
      </c>
      <c r="J335" s="10">
        <v>10.210000000000001</v>
      </c>
      <c r="K335" s="10">
        <v>158.93</v>
      </c>
      <c r="L335" s="10">
        <v>408.35</v>
      </c>
      <c r="M335" s="10">
        <v>19.95</v>
      </c>
      <c r="N335" s="10">
        <v>12.25</v>
      </c>
      <c r="O335" s="10">
        <v>4.6399999999999997</v>
      </c>
      <c r="P335" s="10">
        <v>116.51260000000001</v>
      </c>
      <c r="Q335" s="10">
        <v>94.34</v>
      </c>
      <c r="R335" s="10">
        <v>47.19</v>
      </c>
      <c r="S335" s="10">
        <v>14.29</v>
      </c>
      <c r="T335" s="10">
        <v>114.76</v>
      </c>
      <c r="U335" s="10">
        <v>282.17</v>
      </c>
      <c r="V335" s="10">
        <v>294.60000000000002</v>
      </c>
      <c r="W335" s="10">
        <v>151.12</v>
      </c>
      <c r="X335" s="10">
        <v>65.400000000000006</v>
      </c>
      <c r="Z335" s="10">
        <v>208.83</v>
      </c>
      <c r="AA335" s="10">
        <v>37.547400000000003</v>
      </c>
      <c r="AC335" s="10">
        <v>190.97</v>
      </c>
      <c r="AE335" s="10">
        <v>10</v>
      </c>
      <c r="AF335" s="10">
        <v>363.56</v>
      </c>
      <c r="AG335" s="10">
        <v>383.03</v>
      </c>
      <c r="AH335" s="10">
        <v>133.69</v>
      </c>
      <c r="AI335">
        <v>34.03</v>
      </c>
      <c r="AJ335" s="10">
        <v>5.71</v>
      </c>
      <c r="AK335" s="10">
        <v>102.39</v>
      </c>
      <c r="AL335" s="10">
        <v>21.58</v>
      </c>
      <c r="AM335" s="10">
        <v>78.03</v>
      </c>
      <c r="AN335" s="10">
        <v>13.46</v>
      </c>
      <c r="AO335" s="10">
        <v>49.8</v>
      </c>
      <c r="AP335" s="10">
        <v>152.12</v>
      </c>
    </row>
    <row r="336" spans="1:42" x14ac:dyDescent="0.2">
      <c r="A336" s="9">
        <v>44425</v>
      </c>
      <c r="B336" s="3">
        <v>4479.71</v>
      </c>
      <c r="C336" s="10">
        <v>221.9033</v>
      </c>
      <c r="D336" s="10">
        <v>23.97</v>
      </c>
      <c r="E336" s="10">
        <v>55.56</v>
      </c>
      <c r="F336" s="10">
        <v>57.28</v>
      </c>
      <c r="G336" s="10">
        <v>18.149999999999999</v>
      </c>
      <c r="I336" s="10">
        <v>47.869</v>
      </c>
      <c r="J336" s="10">
        <v>10.029999999999999</v>
      </c>
      <c r="K336" s="10">
        <v>157.01</v>
      </c>
      <c r="L336" s="10">
        <v>404.97</v>
      </c>
      <c r="M336" s="10">
        <v>19.457999999999998</v>
      </c>
      <c r="N336" s="10">
        <v>13.06</v>
      </c>
      <c r="O336" s="10">
        <v>4.47</v>
      </c>
      <c r="P336" s="10">
        <v>114.49679999999999</v>
      </c>
      <c r="Q336" s="10">
        <v>92.92</v>
      </c>
      <c r="R336" s="10">
        <v>46.67</v>
      </c>
      <c r="S336" s="10">
        <v>13.75</v>
      </c>
      <c r="T336" s="10">
        <v>112.81</v>
      </c>
      <c r="U336" s="10">
        <v>278</v>
      </c>
      <c r="V336" s="10">
        <v>293.08</v>
      </c>
      <c r="W336" s="10">
        <v>150.19</v>
      </c>
      <c r="X336" s="10">
        <v>63.52</v>
      </c>
      <c r="Z336" s="10">
        <v>206.16</v>
      </c>
      <c r="AA336" s="10">
        <v>37.392200000000003</v>
      </c>
      <c r="AC336" s="10">
        <v>198.44</v>
      </c>
      <c r="AE336" s="10">
        <v>10.01</v>
      </c>
      <c r="AF336" s="10">
        <v>363.23</v>
      </c>
      <c r="AG336" s="10">
        <v>376.33</v>
      </c>
      <c r="AH336" s="10">
        <v>134.08000000000001</v>
      </c>
      <c r="AI336">
        <v>33.979999999999997</v>
      </c>
      <c r="AJ336" s="10">
        <v>5.71</v>
      </c>
      <c r="AK336" s="10">
        <v>102.5</v>
      </c>
      <c r="AL336" s="10">
        <v>21.79</v>
      </c>
      <c r="AM336" s="10">
        <v>76.83</v>
      </c>
      <c r="AN336" s="10">
        <v>12.99</v>
      </c>
      <c r="AO336" s="10">
        <v>48.95</v>
      </c>
      <c r="AP336" s="10">
        <v>153.79</v>
      </c>
    </row>
    <row r="337" spans="1:42" x14ac:dyDescent="0.2">
      <c r="A337" s="9">
        <v>44426</v>
      </c>
      <c r="B337" s="3">
        <v>4448.08</v>
      </c>
      <c r="C337" s="10">
        <v>229.66329999999999</v>
      </c>
      <c r="D337" s="10">
        <v>25.28</v>
      </c>
      <c r="E337" s="10">
        <v>54.39</v>
      </c>
      <c r="F337" s="10">
        <v>56.5</v>
      </c>
      <c r="G337" s="10">
        <v>18.010000000000002</v>
      </c>
      <c r="I337" s="10">
        <v>46.896999999999998</v>
      </c>
      <c r="J337" s="10">
        <v>10.1</v>
      </c>
      <c r="K337" s="10">
        <v>155.58000000000001</v>
      </c>
      <c r="L337" s="10">
        <v>398.8</v>
      </c>
      <c r="M337" s="10">
        <v>19.04</v>
      </c>
      <c r="N337" s="10">
        <v>12.93</v>
      </c>
      <c r="O337" s="10">
        <v>4.37</v>
      </c>
      <c r="P337" s="10">
        <v>112.9449</v>
      </c>
      <c r="Q337" s="10">
        <v>91.84</v>
      </c>
      <c r="R337" s="10">
        <v>49.8</v>
      </c>
      <c r="S337" s="10">
        <v>14.22</v>
      </c>
      <c r="T337" s="10">
        <v>111.43</v>
      </c>
      <c r="U337" s="10">
        <v>280</v>
      </c>
      <c r="V337" s="10">
        <v>290.73</v>
      </c>
      <c r="W337" s="10">
        <v>146.36000000000001</v>
      </c>
      <c r="X337" s="10">
        <v>63.19</v>
      </c>
      <c r="Z337" s="10">
        <v>205.42</v>
      </c>
      <c r="AA337" s="10">
        <v>37.029600000000002</v>
      </c>
      <c r="AC337" s="10">
        <v>194.77</v>
      </c>
      <c r="AE337" s="10">
        <v>9.98</v>
      </c>
      <c r="AF337" s="10">
        <v>360.95</v>
      </c>
      <c r="AG337" s="10">
        <v>371.61</v>
      </c>
      <c r="AH337" s="10">
        <v>132.5</v>
      </c>
      <c r="AI337">
        <v>34.020000000000003</v>
      </c>
      <c r="AJ337" s="10">
        <v>5.67</v>
      </c>
      <c r="AK337" s="10">
        <v>100.95</v>
      </c>
      <c r="AL337" s="10">
        <v>21.49</v>
      </c>
      <c r="AM337" s="10">
        <v>74.13</v>
      </c>
      <c r="AN337" s="10">
        <v>13</v>
      </c>
      <c r="AO337" s="10">
        <v>47.94</v>
      </c>
      <c r="AP337" s="10">
        <v>154.07</v>
      </c>
    </row>
    <row r="338" spans="1:42" x14ac:dyDescent="0.2">
      <c r="A338" s="9">
        <v>44427</v>
      </c>
      <c r="B338" s="3">
        <v>4400.2700000000004</v>
      </c>
      <c r="C338" s="10">
        <v>224.49</v>
      </c>
      <c r="D338" s="10">
        <v>24.16</v>
      </c>
      <c r="E338" s="10">
        <v>52.73</v>
      </c>
      <c r="F338" s="10">
        <v>56.86</v>
      </c>
      <c r="G338" s="10">
        <v>17.8</v>
      </c>
      <c r="I338" s="10">
        <v>47.353000000000002</v>
      </c>
      <c r="J338" s="10">
        <v>10.01</v>
      </c>
      <c r="K338" s="10">
        <v>154.28</v>
      </c>
      <c r="L338" s="10">
        <v>393.57</v>
      </c>
      <c r="M338" s="10">
        <v>19.797999999999998</v>
      </c>
      <c r="N338" s="10">
        <v>12.93</v>
      </c>
      <c r="O338" s="10">
        <v>4.1500000000000004</v>
      </c>
      <c r="P338" s="10">
        <v>111.2749</v>
      </c>
      <c r="Q338" s="10">
        <v>91.76</v>
      </c>
      <c r="R338" s="10">
        <v>44.69</v>
      </c>
      <c r="S338" s="10">
        <v>13.82</v>
      </c>
      <c r="T338" s="10">
        <v>110.37</v>
      </c>
      <c r="U338" s="10">
        <v>279.45</v>
      </c>
      <c r="V338" s="10">
        <v>296.77</v>
      </c>
      <c r="W338" s="10">
        <v>146.69999999999999</v>
      </c>
      <c r="X338" s="10">
        <v>62.2</v>
      </c>
      <c r="Z338" s="10">
        <v>205.08</v>
      </c>
      <c r="AA338" s="10">
        <v>37.4148</v>
      </c>
      <c r="AC338" s="10">
        <v>195.04</v>
      </c>
      <c r="AE338" s="10">
        <v>10</v>
      </c>
      <c r="AF338" s="10">
        <v>357.31</v>
      </c>
      <c r="AG338" s="10">
        <v>358.98</v>
      </c>
      <c r="AH338" s="10">
        <v>133.15</v>
      </c>
      <c r="AI338">
        <v>33.909999999999997</v>
      </c>
      <c r="AJ338" s="10">
        <v>5.46</v>
      </c>
      <c r="AK338" s="10">
        <v>101.42</v>
      </c>
      <c r="AL338" s="10">
        <v>22.03</v>
      </c>
      <c r="AM338" s="10">
        <v>72.42</v>
      </c>
      <c r="AN338" s="10">
        <v>12.67</v>
      </c>
      <c r="AO338" s="10">
        <v>47.25</v>
      </c>
      <c r="AP338" s="10">
        <v>149.97</v>
      </c>
    </row>
    <row r="339" spans="1:42" x14ac:dyDescent="0.2">
      <c r="A339" s="9">
        <v>44428</v>
      </c>
      <c r="B339" s="3">
        <v>4405.8</v>
      </c>
      <c r="C339" s="10">
        <v>226.7533</v>
      </c>
      <c r="D339" s="10">
        <v>24.01</v>
      </c>
      <c r="E339" s="10">
        <v>52.74</v>
      </c>
      <c r="F339" s="10">
        <v>56.64</v>
      </c>
      <c r="G339" s="10">
        <v>18.13</v>
      </c>
      <c r="I339" s="10">
        <v>47.517000000000003</v>
      </c>
      <c r="J339" s="10">
        <v>10.47</v>
      </c>
      <c r="K339" s="10">
        <v>154.72</v>
      </c>
      <c r="L339" s="10">
        <v>395.87</v>
      </c>
      <c r="M339" s="10">
        <v>20.815999999999999</v>
      </c>
      <c r="N339" s="10">
        <v>13.58</v>
      </c>
      <c r="O339" s="10">
        <v>4.17</v>
      </c>
      <c r="P339" s="10">
        <v>111.9665</v>
      </c>
      <c r="Q339" s="10">
        <v>92.66</v>
      </c>
      <c r="R339" s="10">
        <v>42.64</v>
      </c>
      <c r="S339" s="10">
        <v>14.04</v>
      </c>
      <c r="T339" s="10">
        <v>113.3</v>
      </c>
      <c r="U339" s="10">
        <v>266.67</v>
      </c>
      <c r="V339" s="10">
        <v>304.36</v>
      </c>
      <c r="W339" s="10">
        <v>148.19</v>
      </c>
      <c r="X339" s="10">
        <v>63.31</v>
      </c>
      <c r="Z339" s="10">
        <v>216.64</v>
      </c>
      <c r="AA339" s="10">
        <v>37.830800000000004</v>
      </c>
      <c r="AC339" s="10">
        <v>195.85</v>
      </c>
      <c r="AE339" s="10">
        <v>9.99</v>
      </c>
      <c r="AF339" s="10">
        <v>354.99</v>
      </c>
      <c r="AG339" s="10">
        <v>351.43</v>
      </c>
      <c r="AH339" s="10">
        <v>134.25</v>
      </c>
      <c r="AI339">
        <v>33.92</v>
      </c>
      <c r="AJ339" s="10">
        <v>5.51</v>
      </c>
      <c r="AK339" s="10">
        <v>101.42</v>
      </c>
      <c r="AL339" s="10">
        <v>23.7</v>
      </c>
      <c r="AM339" s="10">
        <v>72.52</v>
      </c>
      <c r="AN339" s="10">
        <v>12.57</v>
      </c>
      <c r="AO339" s="10">
        <v>48.51</v>
      </c>
      <c r="AP339" s="10">
        <v>147.41999999999999</v>
      </c>
    </row>
    <row r="340" spans="1:42" x14ac:dyDescent="0.2">
      <c r="A340" s="9">
        <v>44431</v>
      </c>
      <c r="B340" s="3">
        <v>4441.67</v>
      </c>
      <c r="C340" s="10">
        <v>235.4333</v>
      </c>
      <c r="D340" s="10">
        <v>24.82</v>
      </c>
      <c r="E340" s="10">
        <v>54.91</v>
      </c>
      <c r="F340" s="10">
        <v>56.44</v>
      </c>
      <c r="G340" s="10">
        <v>18.03</v>
      </c>
      <c r="I340" s="10">
        <v>48.244999999999997</v>
      </c>
      <c r="J340" s="10">
        <v>11.07</v>
      </c>
      <c r="K340" s="10">
        <v>156.69999999999999</v>
      </c>
      <c r="L340" s="10">
        <v>401.45</v>
      </c>
      <c r="M340" s="10">
        <v>21.957999999999998</v>
      </c>
      <c r="N340" s="10">
        <v>12.99</v>
      </c>
      <c r="O340" s="10">
        <v>4.4400000000000004</v>
      </c>
      <c r="P340" s="10">
        <v>112.1267</v>
      </c>
      <c r="Q340" s="10">
        <v>93.16</v>
      </c>
      <c r="R340" s="10">
        <v>45.29</v>
      </c>
      <c r="S340" s="10">
        <v>14.43</v>
      </c>
      <c r="T340" s="10">
        <v>115.77</v>
      </c>
      <c r="U340" s="10">
        <v>276.44</v>
      </c>
      <c r="V340" s="10">
        <v>304.64999999999998</v>
      </c>
      <c r="W340" s="10">
        <v>149.71</v>
      </c>
      <c r="X340" s="10">
        <v>64.42</v>
      </c>
      <c r="Z340" s="10">
        <v>221.5</v>
      </c>
      <c r="AA340" s="10">
        <v>38.24</v>
      </c>
      <c r="AC340" s="10">
        <v>198.4</v>
      </c>
      <c r="AE340" s="10">
        <v>9.9600000000000009</v>
      </c>
      <c r="AF340" s="10">
        <v>361.01</v>
      </c>
      <c r="AG340" s="10">
        <v>362.8</v>
      </c>
      <c r="AH340" s="10">
        <v>133.38999999999999</v>
      </c>
      <c r="AI340">
        <v>34.33</v>
      </c>
      <c r="AJ340" s="10">
        <v>5.7</v>
      </c>
      <c r="AK340" s="10">
        <v>100.85</v>
      </c>
      <c r="AL340" s="10">
        <v>24.31</v>
      </c>
      <c r="AM340" s="10">
        <v>73</v>
      </c>
      <c r="AN340" s="10">
        <v>12.73</v>
      </c>
      <c r="AO340" s="10">
        <v>49.05</v>
      </c>
      <c r="AP340" s="10">
        <v>148.84</v>
      </c>
    </row>
    <row r="341" spans="1:42" x14ac:dyDescent="0.2">
      <c r="A341" s="9">
        <v>44432</v>
      </c>
      <c r="B341" s="3">
        <v>4479.53</v>
      </c>
      <c r="C341" s="10">
        <v>236.16329999999999</v>
      </c>
      <c r="D341" s="10">
        <v>25.1</v>
      </c>
      <c r="E341" s="10">
        <v>55.36</v>
      </c>
      <c r="F341" s="10">
        <v>56.01</v>
      </c>
      <c r="G341" s="10">
        <v>18.45</v>
      </c>
      <c r="I341" s="10">
        <v>48.143000000000001</v>
      </c>
      <c r="J341" s="10">
        <v>11.57</v>
      </c>
      <c r="K341" s="10">
        <v>157.66999999999999</v>
      </c>
      <c r="L341" s="10">
        <v>408.56</v>
      </c>
      <c r="M341" s="10">
        <v>21.792999999999999</v>
      </c>
      <c r="N341" s="10">
        <v>12.4</v>
      </c>
      <c r="O341" s="10">
        <v>4.55</v>
      </c>
      <c r="P341" s="10">
        <v>113.4678</v>
      </c>
      <c r="Q341" s="10">
        <v>92.89</v>
      </c>
      <c r="R341" s="10">
        <v>49.38</v>
      </c>
      <c r="S341" s="10">
        <v>14.76</v>
      </c>
      <c r="T341" s="10">
        <v>118.07</v>
      </c>
      <c r="U341" s="10">
        <v>281.37</v>
      </c>
      <c r="V341" s="10">
        <v>302.62</v>
      </c>
      <c r="W341" s="10">
        <v>149.62</v>
      </c>
      <c r="X341" s="10">
        <v>64.45</v>
      </c>
      <c r="Z341" s="10">
        <v>224.88</v>
      </c>
      <c r="AA341" s="10">
        <v>38.410400000000003</v>
      </c>
      <c r="AC341" s="10">
        <v>199.73</v>
      </c>
      <c r="AE341" s="10">
        <v>9.98</v>
      </c>
      <c r="AF341" s="10">
        <v>361.78</v>
      </c>
      <c r="AG341" s="10">
        <v>367.98</v>
      </c>
      <c r="AH341" s="10">
        <v>130.75</v>
      </c>
      <c r="AI341">
        <v>34.32</v>
      </c>
      <c r="AJ341" s="10">
        <v>5.59</v>
      </c>
      <c r="AK341" s="10">
        <v>100.63</v>
      </c>
      <c r="AL341" s="10">
        <v>24.15</v>
      </c>
      <c r="AM341" s="10">
        <v>75.09</v>
      </c>
      <c r="AN341" s="10">
        <v>13.08</v>
      </c>
      <c r="AO341" s="10">
        <v>50.02</v>
      </c>
      <c r="AP341" s="10">
        <v>147.47999999999999</v>
      </c>
    </row>
    <row r="342" spans="1:42" x14ac:dyDescent="0.2">
      <c r="A342" s="9">
        <v>44433</v>
      </c>
      <c r="B342" s="3">
        <v>4486.2299999999996</v>
      </c>
      <c r="C342" s="10">
        <v>237.06659999999999</v>
      </c>
      <c r="D342" s="10">
        <v>24.35</v>
      </c>
      <c r="E342" s="10">
        <v>55.46</v>
      </c>
      <c r="F342" s="10">
        <v>56.07</v>
      </c>
      <c r="G342" s="10">
        <v>19</v>
      </c>
      <c r="I342" s="10">
        <v>48.341000000000001</v>
      </c>
      <c r="J342" s="10">
        <v>10.43</v>
      </c>
      <c r="K342" s="10">
        <v>160.91999999999999</v>
      </c>
      <c r="L342" s="10">
        <v>413.12</v>
      </c>
      <c r="M342" s="10">
        <v>22.213000000000001</v>
      </c>
      <c r="N342" s="10">
        <v>13.11</v>
      </c>
      <c r="O342" s="10">
        <v>4.66</v>
      </c>
      <c r="P342" s="10">
        <v>114.1932</v>
      </c>
      <c r="Q342" s="10">
        <v>94.49</v>
      </c>
      <c r="R342" s="10">
        <v>48.98</v>
      </c>
      <c r="S342" s="10">
        <v>14.85</v>
      </c>
      <c r="T342" s="10">
        <v>119.52</v>
      </c>
      <c r="U342" s="10">
        <v>283.76</v>
      </c>
      <c r="V342" s="10">
        <v>302.01</v>
      </c>
      <c r="W342" s="10">
        <v>148.36000000000001</v>
      </c>
      <c r="X342" s="10">
        <v>64.52</v>
      </c>
      <c r="Z342" s="10">
        <v>226.9</v>
      </c>
      <c r="AA342" s="10">
        <v>38.49</v>
      </c>
      <c r="AC342" s="10">
        <v>201.33</v>
      </c>
      <c r="AE342" s="10">
        <v>9.92</v>
      </c>
      <c r="AF342" s="10">
        <v>359.1</v>
      </c>
      <c r="AG342" s="10">
        <v>376.37</v>
      </c>
      <c r="AH342" s="10">
        <v>130.53</v>
      </c>
      <c r="AI342">
        <v>34.090000000000003</v>
      </c>
      <c r="AJ342" s="10">
        <v>5.52</v>
      </c>
      <c r="AK342" s="10">
        <v>101.24</v>
      </c>
      <c r="AL342" s="10">
        <v>25.81</v>
      </c>
      <c r="AM342" s="10">
        <v>75.400000000000006</v>
      </c>
      <c r="AN342" s="10">
        <v>13.17</v>
      </c>
      <c r="AO342" s="10">
        <v>50.21</v>
      </c>
      <c r="AP342" s="10">
        <v>145.88999999999999</v>
      </c>
    </row>
    <row r="343" spans="1:42" x14ac:dyDescent="0.2">
      <c r="A343" s="9">
        <v>44434</v>
      </c>
      <c r="B343" s="3">
        <v>4496.1899999999996</v>
      </c>
      <c r="C343" s="10">
        <v>233.72</v>
      </c>
      <c r="D343" s="10">
        <v>24.87</v>
      </c>
      <c r="E343" s="10">
        <v>54.71</v>
      </c>
      <c r="F343" s="10">
        <v>55.54</v>
      </c>
      <c r="G343" s="10">
        <v>18.489999999999998</v>
      </c>
      <c r="I343" s="10">
        <v>48.573999999999998</v>
      </c>
      <c r="J343" s="10">
        <v>9.9600000000000009</v>
      </c>
      <c r="K343" s="10">
        <v>161.75</v>
      </c>
      <c r="L343" s="10">
        <v>412.41</v>
      </c>
      <c r="M343" s="10">
        <v>22.068000000000001</v>
      </c>
      <c r="N343" s="10">
        <v>13.65</v>
      </c>
      <c r="O343" s="10">
        <v>4.5</v>
      </c>
      <c r="P343" s="10">
        <v>112.7509</v>
      </c>
      <c r="Q343" s="10">
        <v>93.64</v>
      </c>
      <c r="R343" s="10">
        <v>46.86</v>
      </c>
      <c r="S343" s="10">
        <v>14.36</v>
      </c>
      <c r="T343" s="10">
        <v>121.88</v>
      </c>
      <c r="U343" s="10">
        <v>305.26</v>
      </c>
      <c r="V343" s="10">
        <v>299.08999999999997</v>
      </c>
      <c r="W343" s="10">
        <v>147.54</v>
      </c>
      <c r="X343" s="10">
        <v>64.23</v>
      </c>
      <c r="Z343" s="10">
        <v>224.62</v>
      </c>
      <c r="AA343" s="10">
        <v>38.130600000000001</v>
      </c>
      <c r="AC343" s="10">
        <v>198.25</v>
      </c>
      <c r="AE343" s="10">
        <v>9.9600000000000009</v>
      </c>
      <c r="AF343" s="10">
        <v>352.86</v>
      </c>
      <c r="AG343" s="10">
        <v>379.81</v>
      </c>
      <c r="AH343" s="10">
        <v>130.62</v>
      </c>
      <c r="AI343">
        <v>34.130000000000003</v>
      </c>
      <c r="AJ343" s="10">
        <v>5.35</v>
      </c>
      <c r="AK343" s="10">
        <v>101.25</v>
      </c>
      <c r="AL343" s="10">
        <v>25.99</v>
      </c>
      <c r="AM343" s="10">
        <v>74.02</v>
      </c>
      <c r="AN343" s="10">
        <v>12.9</v>
      </c>
      <c r="AO343" s="10">
        <v>51.34</v>
      </c>
      <c r="AP343" s="10">
        <v>147.41999999999999</v>
      </c>
    </row>
    <row r="344" spans="1:42" x14ac:dyDescent="0.2">
      <c r="A344" s="9">
        <v>44435</v>
      </c>
      <c r="B344" s="3">
        <v>4470</v>
      </c>
      <c r="C344" s="10">
        <v>237.3066</v>
      </c>
      <c r="D344" s="10">
        <v>25.71</v>
      </c>
      <c r="E344" s="10">
        <v>55.77</v>
      </c>
      <c r="F344" s="10">
        <v>55.65</v>
      </c>
      <c r="G344" s="10">
        <v>18.68</v>
      </c>
      <c r="I344" s="10">
        <v>49.594000000000001</v>
      </c>
      <c r="J344" s="10">
        <v>10.35</v>
      </c>
      <c r="K344" s="10">
        <v>163.05000000000001</v>
      </c>
      <c r="L344" s="10">
        <v>419.69</v>
      </c>
      <c r="M344" s="10">
        <v>22.635999999999999</v>
      </c>
      <c r="N344" s="10">
        <v>14.05</v>
      </c>
      <c r="O344" s="10">
        <v>4.5599999999999996</v>
      </c>
      <c r="P344" s="10">
        <v>114.7161</v>
      </c>
      <c r="Q344" s="10">
        <v>95.62</v>
      </c>
      <c r="R344" s="10">
        <v>46.87</v>
      </c>
      <c r="S344" s="10">
        <v>14.04</v>
      </c>
      <c r="T344" s="10">
        <v>124.22</v>
      </c>
      <c r="U344" s="10">
        <v>297.70999999999998</v>
      </c>
      <c r="V344" s="10">
        <v>299.72000000000003</v>
      </c>
      <c r="W344" s="10">
        <v>148.6</v>
      </c>
      <c r="X344" s="10">
        <v>64.2</v>
      </c>
      <c r="Z344" s="10">
        <v>226.02</v>
      </c>
      <c r="AA344" s="10">
        <v>38.378999999999998</v>
      </c>
      <c r="AC344" s="10">
        <v>199.92</v>
      </c>
      <c r="AE344" s="10">
        <v>9.98</v>
      </c>
      <c r="AF344" s="10">
        <v>355.73</v>
      </c>
      <c r="AG344" s="10">
        <v>379.49</v>
      </c>
      <c r="AH344" s="10">
        <v>131.31</v>
      </c>
      <c r="AI344">
        <v>34.619999999999997</v>
      </c>
      <c r="AJ344" s="10">
        <v>5.47</v>
      </c>
      <c r="AK344" s="10">
        <v>102.1</v>
      </c>
      <c r="AL344" s="10">
        <v>25.05</v>
      </c>
      <c r="AM344" s="10">
        <v>75.83</v>
      </c>
      <c r="AN344" s="10">
        <v>13.31</v>
      </c>
      <c r="AO344" s="10">
        <v>52</v>
      </c>
      <c r="AP344" s="10">
        <v>146.88</v>
      </c>
    </row>
    <row r="345" spans="1:42" x14ac:dyDescent="0.2">
      <c r="A345" s="9">
        <v>44438</v>
      </c>
      <c r="B345" s="3">
        <v>4509.37</v>
      </c>
      <c r="C345" s="10">
        <v>243.63659999999999</v>
      </c>
      <c r="D345" s="10">
        <v>25.76</v>
      </c>
      <c r="E345" s="10">
        <v>55.16</v>
      </c>
      <c r="F345" s="10">
        <v>56.18</v>
      </c>
      <c r="G345" s="10">
        <v>18.850000000000001</v>
      </c>
      <c r="I345" s="10">
        <v>49.889000000000003</v>
      </c>
      <c r="J345" s="10">
        <v>10.029999999999999</v>
      </c>
      <c r="K345" s="10">
        <v>160.44</v>
      </c>
      <c r="L345" s="10">
        <v>413.6</v>
      </c>
      <c r="M345" s="10">
        <v>22.687999999999999</v>
      </c>
      <c r="N345" s="10">
        <v>15.26</v>
      </c>
      <c r="O345" s="10">
        <v>4.7</v>
      </c>
      <c r="P345" s="10">
        <v>114.1763</v>
      </c>
      <c r="Q345" s="10">
        <v>96.02</v>
      </c>
      <c r="R345" s="10">
        <v>43.64</v>
      </c>
      <c r="S345" s="10">
        <v>14.19</v>
      </c>
      <c r="T345" s="10">
        <v>124.41</v>
      </c>
      <c r="U345" s="10">
        <v>297.85000000000002</v>
      </c>
      <c r="V345" s="10">
        <v>303.58999999999997</v>
      </c>
      <c r="W345" s="10">
        <v>153.12</v>
      </c>
      <c r="X345" s="10">
        <v>64.31</v>
      </c>
      <c r="Z345" s="10">
        <v>233.12</v>
      </c>
      <c r="AA345" s="10">
        <v>38.321399999999997</v>
      </c>
      <c r="AC345" s="10">
        <v>199.49</v>
      </c>
      <c r="AE345" s="10">
        <v>9.98</v>
      </c>
      <c r="AF345" s="10">
        <v>353.05</v>
      </c>
      <c r="AG345" s="10">
        <v>381</v>
      </c>
      <c r="AH345" s="10">
        <v>133.72999999999999</v>
      </c>
      <c r="AI345">
        <v>34.46</v>
      </c>
      <c r="AJ345" s="10">
        <v>5.49</v>
      </c>
      <c r="AK345" s="10">
        <v>103.07</v>
      </c>
      <c r="AL345" s="10">
        <v>26.27</v>
      </c>
      <c r="AM345" s="10">
        <v>76.06</v>
      </c>
      <c r="AN345" s="10">
        <v>13.05</v>
      </c>
      <c r="AO345" s="10">
        <v>51.93</v>
      </c>
      <c r="AP345" s="10">
        <v>144.52000000000001</v>
      </c>
    </row>
    <row r="346" spans="1:42" x14ac:dyDescent="0.2">
      <c r="A346" s="9">
        <v>44439</v>
      </c>
      <c r="B346" s="3">
        <v>4528.79</v>
      </c>
      <c r="C346" s="10">
        <v>245.24</v>
      </c>
      <c r="D346" s="10">
        <v>26.34</v>
      </c>
      <c r="E346" s="10">
        <v>54.52</v>
      </c>
      <c r="F346" s="10">
        <v>56.31</v>
      </c>
      <c r="G346" s="10">
        <v>19.09</v>
      </c>
      <c r="I346" s="10">
        <v>49.720999999999997</v>
      </c>
      <c r="J346" s="10">
        <v>10.029999999999999</v>
      </c>
      <c r="K346" s="10">
        <v>159.94999999999999</v>
      </c>
      <c r="L346" s="10">
        <v>413.51</v>
      </c>
      <c r="M346" s="10">
        <v>22.385000000000002</v>
      </c>
      <c r="N346" s="10">
        <v>15.59</v>
      </c>
      <c r="O346" s="10">
        <v>4.62</v>
      </c>
      <c r="P346" s="10">
        <v>113.8305</v>
      </c>
      <c r="Q346" s="10">
        <v>96.3</v>
      </c>
      <c r="R346" s="10">
        <v>44.32</v>
      </c>
      <c r="S346" s="10">
        <v>14.18</v>
      </c>
      <c r="T346" s="10">
        <v>125.73</v>
      </c>
      <c r="U346" s="10">
        <v>304.35000000000002</v>
      </c>
      <c r="V346" s="10">
        <v>301.88</v>
      </c>
      <c r="W346" s="10">
        <v>151.83000000000001</v>
      </c>
      <c r="X346" s="10">
        <v>64.290000000000006</v>
      </c>
      <c r="Z346" s="10">
        <v>234.34</v>
      </c>
      <c r="AA346" s="10">
        <v>38.066600000000001</v>
      </c>
      <c r="AC346" s="10">
        <v>200.29</v>
      </c>
      <c r="AE346" s="10">
        <v>9.99</v>
      </c>
      <c r="AF346" s="10">
        <v>346.23</v>
      </c>
      <c r="AG346" s="10">
        <v>378.03</v>
      </c>
      <c r="AH346" s="10">
        <v>134.66</v>
      </c>
      <c r="AI346">
        <v>34.53</v>
      </c>
      <c r="AJ346" s="10">
        <v>5.51</v>
      </c>
      <c r="AK346" s="10">
        <v>103</v>
      </c>
      <c r="AL346" s="10">
        <v>26.75</v>
      </c>
      <c r="AM346" s="10">
        <v>75.069999999999993</v>
      </c>
      <c r="AN346" s="10">
        <v>13.03</v>
      </c>
      <c r="AO346" s="10">
        <v>52.11</v>
      </c>
      <c r="AP346" s="10">
        <v>146.88</v>
      </c>
    </row>
    <row r="347" spans="1:42" x14ac:dyDescent="0.2">
      <c r="A347" s="9">
        <v>44440</v>
      </c>
      <c r="B347" s="3">
        <v>4522.68</v>
      </c>
      <c r="C347" s="10">
        <v>244.69659999999999</v>
      </c>
      <c r="D347" s="10">
        <v>26.2</v>
      </c>
      <c r="E347" s="10">
        <v>53.77</v>
      </c>
      <c r="F347" s="10">
        <v>56.69</v>
      </c>
      <c r="G347" s="10">
        <v>19.149999999999999</v>
      </c>
      <c r="I347" s="10">
        <v>49.316000000000003</v>
      </c>
      <c r="J347" s="10">
        <v>10.14</v>
      </c>
      <c r="K347" s="10">
        <v>159.72</v>
      </c>
      <c r="L347" s="10">
        <v>413.66</v>
      </c>
      <c r="M347" s="10">
        <v>22.440999999999999</v>
      </c>
      <c r="N347" s="10">
        <v>15.69</v>
      </c>
      <c r="O347" s="10">
        <v>4.5999999999999996</v>
      </c>
      <c r="P347" s="10">
        <v>113.628</v>
      </c>
      <c r="Q347" s="10">
        <v>97.35</v>
      </c>
      <c r="R347" s="10">
        <v>44.57</v>
      </c>
      <c r="S347" s="10">
        <v>14.57</v>
      </c>
      <c r="T347" s="10">
        <v>127.52</v>
      </c>
      <c r="U347" s="10">
        <v>301.02</v>
      </c>
      <c r="V347" s="10">
        <v>301.83</v>
      </c>
      <c r="W347" s="10">
        <v>152.51</v>
      </c>
      <c r="X347" s="10">
        <v>64.52</v>
      </c>
      <c r="Z347" s="10">
        <v>238.38</v>
      </c>
      <c r="AA347" s="10">
        <v>37.966799999999999</v>
      </c>
      <c r="AC347" s="10">
        <v>197.14</v>
      </c>
      <c r="AE347" s="10">
        <v>9.9700000000000006</v>
      </c>
      <c r="AF347" s="10">
        <v>349.57</v>
      </c>
      <c r="AG347" s="10">
        <v>376.71</v>
      </c>
      <c r="AH347" s="10">
        <v>137.79</v>
      </c>
      <c r="AI347">
        <v>34.549999999999997</v>
      </c>
      <c r="AJ347" s="10">
        <v>5.6</v>
      </c>
      <c r="AK347" s="10">
        <v>103.56</v>
      </c>
      <c r="AL347" s="10">
        <v>27.69</v>
      </c>
      <c r="AM347" s="10">
        <v>74.91</v>
      </c>
      <c r="AN347" s="10">
        <v>13.11</v>
      </c>
      <c r="AO347" s="10">
        <v>52.35</v>
      </c>
      <c r="AP347" s="10">
        <v>144.84</v>
      </c>
    </row>
    <row r="348" spans="1:42" x14ac:dyDescent="0.2">
      <c r="A348" s="9">
        <v>44441</v>
      </c>
      <c r="B348" s="3">
        <v>4524.09</v>
      </c>
      <c r="C348" s="10">
        <v>244.13</v>
      </c>
      <c r="D348" s="10">
        <v>26.51</v>
      </c>
      <c r="E348" s="10">
        <v>55.08</v>
      </c>
      <c r="F348" s="10">
        <v>56.77</v>
      </c>
      <c r="G348" s="10">
        <v>19.28</v>
      </c>
      <c r="I348" s="10">
        <v>49.19</v>
      </c>
      <c r="J348" s="10">
        <v>11.63</v>
      </c>
      <c r="K348" s="10">
        <v>160.46</v>
      </c>
      <c r="L348" s="10">
        <v>414.5</v>
      </c>
      <c r="M348" s="10">
        <v>22.396000000000001</v>
      </c>
      <c r="N348" s="10">
        <v>18.27</v>
      </c>
      <c r="O348" s="10">
        <v>4.59</v>
      </c>
      <c r="P348" s="10">
        <v>114.9522</v>
      </c>
      <c r="Q348" s="10">
        <v>97.9</v>
      </c>
      <c r="R348" s="10">
        <v>44.49</v>
      </c>
      <c r="S348" s="10">
        <v>15.06</v>
      </c>
      <c r="T348" s="10">
        <v>128.32</v>
      </c>
      <c r="U348" s="10">
        <v>306.89</v>
      </c>
      <c r="V348" s="10">
        <v>301.14999999999998</v>
      </c>
      <c r="W348" s="10">
        <v>153.65</v>
      </c>
      <c r="X348" s="10">
        <v>64.45</v>
      </c>
      <c r="Z348" s="10">
        <v>254.03</v>
      </c>
      <c r="AA348" s="10">
        <v>38.055999999999997</v>
      </c>
      <c r="AC348" s="10">
        <v>199.22</v>
      </c>
      <c r="AE348" s="10">
        <v>9.9700000000000006</v>
      </c>
      <c r="AF348" s="10">
        <v>341.28</v>
      </c>
      <c r="AG348" s="10">
        <v>384.95</v>
      </c>
      <c r="AH348" s="10">
        <v>138.47</v>
      </c>
      <c r="AI348">
        <v>34.450000000000003</v>
      </c>
      <c r="AJ348" s="10">
        <v>5.47</v>
      </c>
      <c r="AK348" s="10">
        <v>105.64</v>
      </c>
      <c r="AL348" s="10">
        <v>27.53</v>
      </c>
      <c r="AM348" s="10">
        <v>75.28</v>
      </c>
      <c r="AN348" s="10">
        <v>13.01</v>
      </c>
      <c r="AO348" s="10">
        <v>52.59</v>
      </c>
      <c r="AP348" s="10">
        <v>147.03</v>
      </c>
    </row>
    <row r="349" spans="1:42" x14ac:dyDescent="0.2">
      <c r="A349" s="9">
        <v>44442</v>
      </c>
      <c r="B349" s="3">
        <v>4536.95</v>
      </c>
      <c r="C349" s="10">
        <v>244.52330000000001</v>
      </c>
      <c r="D349" s="10">
        <v>26.64</v>
      </c>
      <c r="E349" s="10">
        <v>54.87</v>
      </c>
      <c r="F349" s="10">
        <v>56.73</v>
      </c>
      <c r="G349" s="10">
        <v>19.11</v>
      </c>
      <c r="I349" s="10">
        <v>49.768000000000001</v>
      </c>
      <c r="J349" s="10">
        <v>13.52</v>
      </c>
      <c r="K349" s="10">
        <v>159.49</v>
      </c>
      <c r="L349" s="10">
        <v>411.31</v>
      </c>
      <c r="M349" s="10">
        <v>22.843</v>
      </c>
      <c r="N349" s="10">
        <v>18.21</v>
      </c>
      <c r="O349" s="10">
        <v>4.53</v>
      </c>
      <c r="P349" s="10">
        <v>115.6354</v>
      </c>
      <c r="Q349" s="10">
        <v>98.56</v>
      </c>
      <c r="R349" s="10">
        <v>43.35</v>
      </c>
      <c r="S349" s="10">
        <v>15.16</v>
      </c>
      <c r="T349" s="10">
        <v>129</v>
      </c>
      <c r="U349" s="10">
        <v>310</v>
      </c>
      <c r="V349" s="10">
        <v>301.14</v>
      </c>
      <c r="W349" s="10">
        <v>154.30000000000001</v>
      </c>
      <c r="X349" s="10">
        <v>64.44</v>
      </c>
      <c r="Z349" s="10">
        <v>249.04</v>
      </c>
      <c r="AA349" s="10">
        <v>38.400199999999998</v>
      </c>
      <c r="AC349" s="10">
        <v>198.05</v>
      </c>
      <c r="AE349" s="10">
        <v>9.98</v>
      </c>
      <c r="AF349" s="10">
        <v>340.23</v>
      </c>
      <c r="AG349" s="10">
        <v>389.34</v>
      </c>
      <c r="AH349" s="10">
        <v>138.99</v>
      </c>
      <c r="AI349">
        <v>34.82</v>
      </c>
      <c r="AJ349" s="10">
        <v>5.25</v>
      </c>
      <c r="AK349" s="10">
        <v>106.1</v>
      </c>
      <c r="AL349" s="10">
        <v>27.86</v>
      </c>
      <c r="AM349" s="10">
        <v>75.87</v>
      </c>
      <c r="AN349" s="10">
        <v>12.89</v>
      </c>
      <c r="AO349" s="10">
        <v>52</v>
      </c>
      <c r="AP349" s="10">
        <v>146.09</v>
      </c>
    </row>
    <row r="350" spans="1:42" x14ac:dyDescent="0.2">
      <c r="A350" s="9">
        <v>44446</v>
      </c>
      <c r="B350" s="3">
        <v>4535.43</v>
      </c>
      <c r="C350" s="10">
        <v>250.97329999999999</v>
      </c>
      <c r="D350" s="10">
        <v>26.7</v>
      </c>
      <c r="E350" s="10">
        <v>54.55</v>
      </c>
      <c r="F350" s="10">
        <v>55.67</v>
      </c>
      <c r="G350" s="10">
        <v>18.84</v>
      </c>
      <c r="I350" s="10">
        <v>49.658999999999999</v>
      </c>
      <c r="J350" s="10">
        <v>14.5</v>
      </c>
      <c r="K350" s="10">
        <v>159.21</v>
      </c>
      <c r="L350" s="10">
        <v>410.32</v>
      </c>
      <c r="M350" s="10">
        <v>22.661999999999999</v>
      </c>
      <c r="N350" s="10">
        <v>16.190000000000001</v>
      </c>
      <c r="O350" s="10">
        <v>4.58</v>
      </c>
      <c r="P350" s="10">
        <v>112.43040000000001</v>
      </c>
      <c r="Q350" s="10">
        <v>97.98</v>
      </c>
      <c r="R350" s="10">
        <v>42.13</v>
      </c>
      <c r="S350" s="10">
        <v>15.84</v>
      </c>
      <c r="T350" s="10">
        <v>127.07</v>
      </c>
      <c r="U350" s="10">
        <v>312.49</v>
      </c>
      <c r="V350" s="10">
        <v>300.18</v>
      </c>
      <c r="W350" s="10">
        <v>156.69</v>
      </c>
      <c r="X350" s="10">
        <v>62.77</v>
      </c>
      <c r="Z350" s="10">
        <v>254.72</v>
      </c>
      <c r="AA350" s="10">
        <v>37.8964</v>
      </c>
      <c r="AC350" s="10">
        <v>192.2</v>
      </c>
      <c r="AE350" s="10">
        <v>10.01</v>
      </c>
      <c r="AF350" s="10">
        <v>344.71</v>
      </c>
      <c r="AG350" s="10">
        <v>371.74</v>
      </c>
      <c r="AH350" s="10">
        <v>137.65</v>
      </c>
      <c r="AI350">
        <v>34.130000000000003</v>
      </c>
      <c r="AJ350" s="10">
        <v>5.19</v>
      </c>
      <c r="AK350" s="10">
        <v>106.06</v>
      </c>
      <c r="AL350" s="10">
        <v>28.17</v>
      </c>
      <c r="AM350" s="10">
        <v>74.56</v>
      </c>
      <c r="AN350" s="10">
        <v>12.95</v>
      </c>
      <c r="AO350" s="10">
        <v>50.91</v>
      </c>
      <c r="AP350" s="10">
        <v>146.32</v>
      </c>
    </row>
    <row r="351" spans="1:42" x14ac:dyDescent="0.2">
      <c r="A351" s="9">
        <v>44447</v>
      </c>
      <c r="B351" s="3">
        <v>4520.03</v>
      </c>
      <c r="C351" s="10">
        <v>251.29</v>
      </c>
      <c r="D351" s="10">
        <v>25.58</v>
      </c>
      <c r="E351" s="10">
        <v>54.05</v>
      </c>
      <c r="F351" s="10">
        <v>56.42</v>
      </c>
      <c r="G351" s="10">
        <v>19.2</v>
      </c>
      <c r="I351" s="10">
        <v>49.438000000000002</v>
      </c>
      <c r="J351" s="10">
        <v>15.09</v>
      </c>
      <c r="K351" s="10">
        <v>158.5</v>
      </c>
      <c r="L351" s="10">
        <v>405</v>
      </c>
      <c r="M351" s="10">
        <v>22.338999999999999</v>
      </c>
      <c r="N351" s="10">
        <v>16.510000000000002</v>
      </c>
      <c r="O351" s="10">
        <v>4.4800000000000004</v>
      </c>
      <c r="P351" s="10">
        <v>114.5558</v>
      </c>
      <c r="Q351" s="10">
        <v>98.08</v>
      </c>
      <c r="R351" s="10">
        <v>40.049999999999997</v>
      </c>
      <c r="S351" s="10">
        <v>15.47</v>
      </c>
      <c r="T351" s="10">
        <v>128.31</v>
      </c>
      <c r="U351" s="10">
        <v>318.10000000000002</v>
      </c>
      <c r="V351" s="10">
        <v>300.20999999999998</v>
      </c>
      <c r="W351" s="10">
        <v>155.11000000000001</v>
      </c>
      <c r="X351" s="10">
        <v>63.07</v>
      </c>
      <c r="Z351" s="10">
        <v>249.68</v>
      </c>
      <c r="AA351" s="10">
        <v>38.113999999999997</v>
      </c>
      <c r="AC351" s="10">
        <v>191.37</v>
      </c>
      <c r="AE351" s="10">
        <v>10</v>
      </c>
      <c r="AF351" s="10">
        <v>351.04</v>
      </c>
      <c r="AG351" s="10">
        <v>370.23</v>
      </c>
      <c r="AH351" s="10">
        <v>138.54</v>
      </c>
      <c r="AI351">
        <v>34.04</v>
      </c>
      <c r="AJ351" s="10">
        <v>5.0599999999999996</v>
      </c>
      <c r="AK351" s="10">
        <v>103.68</v>
      </c>
      <c r="AL351" s="10">
        <v>26.42</v>
      </c>
      <c r="AM351" s="10">
        <v>73.55</v>
      </c>
      <c r="AN351" s="10">
        <v>13.03</v>
      </c>
      <c r="AO351" s="10">
        <v>50.55</v>
      </c>
      <c r="AP351" s="10">
        <v>147.03</v>
      </c>
    </row>
    <row r="352" spans="1:42" x14ac:dyDescent="0.2">
      <c r="A352" s="9">
        <v>44448</v>
      </c>
      <c r="B352" s="3">
        <v>4514.07</v>
      </c>
      <c r="C352" s="10">
        <v>251.62</v>
      </c>
      <c r="D352" s="10">
        <v>26.13</v>
      </c>
      <c r="E352" s="10">
        <v>54.09</v>
      </c>
      <c r="F352" s="10">
        <v>55.86</v>
      </c>
      <c r="G352" s="10">
        <v>18.899999999999999</v>
      </c>
      <c r="I352" s="10">
        <v>49.348999999999997</v>
      </c>
      <c r="J352" s="10">
        <v>20.72</v>
      </c>
      <c r="K352" s="10">
        <v>159.19</v>
      </c>
      <c r="L352" s="10">
        <v>404.58</v>
      </c>
      <c r="M352" s="10">
        <v>22.177</v>
      </c>
      <c r="N352" s="10">
        <v>17.600000000000001</v>
      </c>
      <c r="O352" s="10">
        <v>4.24</v>
      </c>
      <c r="P352" s="10">
        <v>114.32810000000001</v>
      </c>
      <c r="Q352" s="10">
        <v>98.14</v>
      </c>
      <c r="R352" s="10">
        <v>41.28</v>
      </c>
      <c r="S352" s="10">
        <v>15.69</v>
      </c>
      <c r="T352" s="10">
        <v>129.41</v>
      </c>
      <c r="U352" s="10">
        <v>319.97000000000003</v>
      </c>
      <c r="V352" s="10">
        <v>297.25</v>
      </c>
      <c r="W352" s="10">
        <v>154.07</v>
      </c>
      <c r="X352" s="10">
        <v>62.91</v>
      </c>
      <c r="Z352" s="10">
        <v>246.01</v>
      </c>
      <c r="AA352" s="10">
        <v>38.194000000000003</v>
      </c>
      <c r="AC352" s="10">
        <v>188.09</v>
      </c>
      <c r="AE352" s="10">
        <v>10.07</v>
      </c>
      <c r="AF352" s="10">
        <v>351.41</v>
      </c>
      <c r="AG352" s="10">
        <v>364.84</v>
      </c>
      <c r="AH352" s="10">
        <v>134.72</v>
      </c>
      <c r="AI352">
        <v>34.18</v>
      </c>
      <c r="AJ352" s="10">
        <v>5.0599999999999996</v>
      </c>
      <c r="AK352" s="10">
        <v>102.58</v>
      </c>
      <c r="AL352" s="10">
        <v>26</v>
      </c>
      <c r="AM352" s="10">
        <v>72.06</v>
      </c>
      <c r="AN352" s="10">
        <v>12.76</v>
      </c>
      <c r="AO352" s="10">
        <v>50.08</v>
      </c>
      <c r="AP352" s="10">
        <v>147.72999999999999</v>
      </c>
    </row>
    <row r="353" spans="1:42" x14ac:dyDescent="0.2">
      <c r="A353" s="9">
        <v>44449</v>
      </c>
      <c r="B353" s="3">
        <v>4493.28</v>
      </c>
      <c r="C353" s="10">
        <v>245.42330000000001</v>
      </c>
      <c r="D353" s="10">
        <v>26.28</v>
      </c>
      <c r="E353" s="10">
        <v>53.98</v>
      </c>
      <c r="F353" s="10">
        <v>55.61</v>
      </c>
      <c r="G353" s="10">
        <v>18.440000000000001</v>
      </c>
      <c r="I353" s="10">
        <v>49.814999999999998</v>
      </c>
      <c r="J353" s="10">
        <v>18.690000000000001</v>
      </c>
      <c r="K353" s="10">
        <v>157.36000000000001</v>
      </c>
      <c r="L353" s="10">
        <v>403.48</v>
      </c>
      <c r="M353" s="10">
        <v>22.478000000000002</v>
      </c>
      <c r="N353" s="10">
        <v>17.5</v>
      </c>
      <c r="O353" s="10">
        <v>4.17</v>
      </c>
      <c r="P353" s="10">
        <v>112.4472</v>
      </c>
      <c r="Q353" s="10">
        <v>96.91</v>
      </c>
      <c r="R353" s="10">
        <v>41.17</v>
      </c>
      <c r="S353" s="10">
        <v>15.29</v>
      </c>
      <c r="T353" s="10">
        <v>128.74</v>
      </c>
      <c r="U353" s="10">
        <v>318.54000000000002</v>
      </c>
      <c r="V353" s="10">
        <v>295.70999999999998</v>
      </c>
      <c r="W353" s="10">
        <v>148.97</v>
      </c>
      <c r="X353" s="10">
        <v>62.76</v>
      </c>
      <c r="Z353" s="10">
        <v>247.76</v>
      </c>
      <c r="AA353" s="10">
        <v>38.020600000000002</v>
      </c>
      <c r="AC353" s="10">
        <v>188.57</v>
      </c>
      <c r="AE353" s="10">
        <v>10</v>
      </c>
      <c r="AF353" s="10">
        <v>347.39</v>
      </c>
      <c r="AG353" s="10">
        <v>363.07</v>
      </c>
      <c r="AH353" s="10">
        <v>133.63</v>
      </c>
      <c r="AI353">
        <v>34.04</v>
      </c>
      <c r="AJ353" s="10">
        <v>5.01</v>
      </c>
      <c r="AK353" s="10">
        <v>103.57</v>
      </c>
      <c r="AL353" s="10">
        <v>25.99</v>
      </c>
      <c r="AM353" s="10">
        <v>73.180000000000007</v>
      </c>
      <c r="AN353" s="10">
        <v>12.68</v>
      </c>
      <c r="AO353" s="10">
        <v>51.91</v>
      </c>
      <c r="AP353" s="10">
        <v>146.74</v>
      </c>
    </row>
    <row r="354" spans="1:42" x14ac:dyDescent="0.2">
      <c r="A354" s="9">
        <v>44452</v>
      </c>
      <c r="B354" s="3">
        <v>4458.58</v>
      </c>
      <c r="C354" s="10">
        <v>247.66659999999999</v>
      </c>
      <c r="D354" s="10">
        <v>25.83</v>
      </c>
      <c r="E354" s="10">
        <v>55.37</v>
      </c>
      <c r="F354" s="10">
        <v>56.07</v>
      </c>
      <c r="G354" s="10">
        <v>18.600000000000001</v>
      </c>
      <c r="I354" s="10">
        <v>49.896000000000001</v>
      </c>
      <c r="J354" s="10">
        <v>15.4</v>
      </c>
      <c r="K354" s="10">
        <v>159.86000000000001</v>
      </c>
      <c r="L354" s="10">
        <v>409.26</v>
      </c>
      <c r="M354" s="10">
        <v>22.152000000000001</v>
      </c>
      <c r="N354" s="10">
        <v>17.11</v>
      </c>
      <c r="O354" s="10">
        <v>4.5999999999999996</v>
      </c>
      <c r="P354" s="10">
        <v>113.4847</v>
      </c>
      <c r="Q354" s="10">
        <v>98.01</v>
      </c>
      <c r="R354" s="10">
        <v>40.6</v>
      </c>
      <c r="S354" s="10">
        <v>15.01</v>
      </c>
      <c r="T354" s="10">
        <v>129.21</v>
      </c>
      <c r="U354" s="10">
        <v>318.45</v>
      </c>
      <c r="V354" s="10">
        <v>296.99</v>
      </c>
      <c r="W354" s="10">
        <v>149.55000000000001</v>
      </c>
      <c r="X354" s="10">
        <v>63.32</v>
      </c>
      <c r="Z354" s="10">
        <v>244.22</v>
      </c>
      <c r="AA354" s="10">
        <v>37.343800000000002</v>
      </c>
      <c r="AC354" s="10">
        <v>190.72</v>
      </c>
      <c r="AE354" s="10">
        <v>10.02</v>
      </c>
      <c r="AF354" s="10">
        <v>347.82</v>
      </c>
      <c r="AG354" s="10">
        <v>361.52</v>
      </c>
      <c r="AH354" s="10">
        <v>132.78</v>
      </c>
      <c r="AI354">
        <v>34.14</v>
      </c>
      <c r="AJ354" s="10">
        <v>4.99</v>
      </c>
      <c r="AK354" s="10">
        <v>102.59</v>
      </c>
      <c r="AL354" s="10">
        <v>25.45</v>
      </c>
      <c r="AM354" s="10">
        <v>73.78</v>
      </c>
      <c r="AN354" s="10">
        <v>12.99</v>
      </c>
      <c r="AO354" s="10">
        <v>53.98</v>
      </c>
      <c r="AP354" s="10">
        <v>146.71</v>
      </c>
    </row>
    <row r="355" spans="1:42" x14ac:dyDescent="0.2">
      <c r="A355" s="9">
        <v>44453</v>
      </c>
      <c r="B355" s="3">
        <v>4468.7299999999996</v>
      </c>
      <c r="C355" s="10">
        <v>248.16329999999999</v>
      </c>
      <c r="D355" s="10">
        <v>26.26</v>
      </c>
      <c r="E355" s="10">
        <v>54.58</v>
      </c>
      <c r="F355" s="10">
        <v>55.69</v>
      </c>
      <c r="G355" s="10">
        <v>18</v>
      </c>
      <c r="I355" s="10">
        <v>50.186999999999998</v>
      </c>
      <c r="J355" s="10">
        <v>15.78</v>
      </c>
      <c r="K355" s="10">
        <v>157.07</v>
      </c>
      <c r="L355" s="10">
        <v>403.69</v>
      </c>
      <c r="M355" s="10">
        <v>22.242000000000001</v>
      </c>
      <c r="N355" s="10">
        <v>17.77</v>
      </c>
      <c r="O355" s="10">
        <v>4.29</v>
      </c>
      <c r="P355" s="10">
        <v>112.1858</v>
      </c>
      <c r="Q355" s="10">
        <v>96.46</v>
      </c>
      <c r="R355" s="10">
        <v>40.020000000000003</v>
      </c>
      <c r="S355" s="10">
        <v>14.5</v>
      </c>
      <c r="T355" s="10">
        <v>130.6</v>
      </c>
      <c r="U355" s="10">
        <v>319.25</v>
      </c>
      <c r="V355" s="10">
        <v>299.79000000000002</v>
      </c>
      <c r="W355" s="10">
        <v>148.12</v>
      </c>
      <c r="X355" s="10">
        <v>63.39</v>
      </c>
      <c r="Z355" s="10">
        <v>243.81</v>
      </c>
      <c r="AA355" s="10">
        <v>37.195799999999998</v>
      </c>
      <c r="AC355" s="10">
        <v>188.41</v>
      </c>
      <c r="AE355" s="10">
        <v>10</v>
      </c>
      <c r="AF355" s="10">
        <v>345.8</v>
      </c>
      <c r="AG355" s="10">
        <v>355.98</v>
      </c>
      <c r="AH355" s="10">
        <v>132.55000000000001</v>
      </c>
      <c r="AI355">
        <v>34.369999999999997</v>
      </c>
      <c r="AJ355" s="10">
        <v>4.9000000000000004</v>
      </c>
      <c r="AK355" s="10">
        <v>101.96</v>
      </c>
      <c r="AL355" s="10">
        <v>25</v>
      </c>
      <c r="AM355" s="10">
        <v>72.7</v>
      </c>
      <c r="AN355" s="10">
        <v>12.86</v>
      </c>
      <c r="AO355" s="10">
        <v>54.02</v>
      </c>
      <c r="AP355" s="10">
        <v>143.9</v>
      </c>
    </row>
    <row r="356" spans="1:42" x14ac:dyDescent="0.2">
      <c r="A356" s="9">
        <v>44454</v>
      </c>
      <c r="B356" s="3">
        <v>4443.05</v>
      </c>
      <c r="C356" s="10">
        <v>251.94329999999999</v>
      </c>
      <c r="D356" s="10">
        <v>27.08</v>
      </c>
      <c r="E356" s="10">
        <v>56.42</v>
      </c>
      <c r="F356" s="10">
        <v>55.88</v>
      </c>
      <c r="G356" s="10">
        <v>18.440000000000001</v>
      </c>
      <c r="I356" s="10">
        <v>50.973999999999997</v>
      </c>
      <c r="J356" s="10">
        <v>15.39</v>
      </c>
      <c r="K356" s="10">
        <v>158.16</v>
      </c>
      <c r="L356" s="10">
        <v>401.95</v>
      </c>
      <c r="M356" s="10">
        <v>22.341000000000001</v>
      </c>
      <c r="N356" s="10">
        <v>17.829999999999998</v>
      </c>
      <c r="O356" s="10">
        <v>4.5</v>
      </c>
      <c r="P356" s="10">
        <v>114.7076</v>
      </c>
      <c r="Q356" s="10">
        <v>97.41</v>
      </c>
      <c r="R356" s="10">
        <v>41.87</v>
      </c>
      <c r="S356" s="10">
        <v>15.45</v>
      </c>
      <c r="T356" s="10">
        <v>134.6</v>
      </c>
      <c r="U356" s="10">
        <v>324.08</v>
      </c>
      <c r="V356" s="10">
        <v>304.82</v>
      </c>
      <c r="W356" s="10">
        <v>149.03</v>
      </c>
      <c r="X356" s="10">
        <v>64.62</v>
      </c>
      <c r="Z356" s="10">
        <v>242.87</v>
      </c>
      <c r="AA356" s="10">
        <v>37.601599999999998</v>
      </c>
      <c r="AC356" s="10">
        <v>188.86</v>
      </c>
      <c r="AE356" s="10">
        <v>10.01</v>
      </c>
      <c r="AF356" s="10">
        <v>344.75</v>
      </c>
      <c r="AG356" s="10">
        <v>359.77</v>
      </c>
      <c r="AH356" s="10">
        <v>133.29</v>
      </c>
      <c r="AI356">
        <v>34.159999999999997</v>
      </c>
      <c r="AJ356" s="10">
        <v>5</v>
      </c>
      <c r="AK356" s="10">
        <v>104</v>
      </c>
      <c r="AL356" s="10">
        <v>25.43</v>
      </c>
      <c r="AM356" s="10">
        <v>73.56</v>
      </c>
      <c r="AN356" s="10">
        <v>13.22</v>
      </c>
      <c r="AO356" s="10">
        <v>55.08</v>
      </c>
      <c r="AP356" s="10">
        <v>146.13</v>
      </c>
    </row>
    <row r="357" spans="1:42" x14ac:dyDescent="0.2">
      <c r="A357" s="9">
        <v>44455</v>
      </c>
      <c r="B357" s="3">
        <v>4480.7</v>
      </c>
      <c r="C357" s="10">
        <v>252.33</v>
      </c>
      <c r="D357" s="10">
        <v>28.63</v>
      </c>
      <c r="E357" s="10">
        <v>55.82</v>
      </c>
      <c r="F357" s="10">
        <v>55.35</v>
      </c>
      <c r="G357" s="10">
        <v>17.899999999999999</v>
      </c>
      <c r="I357" s="10">
        <v>50.734999999999999</v>
      </c>
      <c r="J357" s="10">
        <v>15.89</v>
      </c>
      <c r="K357" s="10">
        <v>158.09</v>
      </c>
      <c r="L357" s="10">
        <v>396.68</v>
      </c>
      <c r="M357" s="10">
        <v>22.242000000000001</v>
      </c>
      <c r="N357" s="10">
        <v>17.489999999999998</v>
      </c>
      <c r="O357" s="10">
        <v>4.51</v>
      </c>
      <c r="P357" s="10">
        <v>112.7593</v>
      </c>
      <c r="Q357" s="10">
        <v>97.29</v>
      </c>
      <c r="R357" s="10">
        <v>41.95</v>
      </c>
      <c r="S357" s="10">
        <v>15.5</v>
      </c>
      <c r="T357" s="10">
        <v>135.04</v>
      </c>
      <c r="U357" s="10">
        <v>323.52</v>
      </c>
      <c r="V357" s="10">
        <v>305.22000000000003</v>
      </c>
      <c r="W357" s="10">
        <v>148.79</v>
      </c>
      <c r="X357" s="10">
        <v>66.64</v>
      </c>
      <c r="Z357" s="10">
        <v>242.02</v>
      </c>
      <c r="AA357" s="10">
        <v>38.357599999999998</v>
      </c>
      <c r="AC357" s="10">
        <v>187.1</v>
      </c>
      <c r="AE357" s="10">
        <v>10.050000000000001</v>
      </c>
      <c r="AF357" s="10">
        <v>346.31</v>
      </c>
      <c r="AG357" s="10">
        <v>355.33</v>
      </c>
      <c r="AH357" s="10">
        <v>132.58000000000001</v>
      </c>
      <c r="AI357">
        <v>33.39</v>
      </c>
      <c r="AJ357" s="10">
        <v>4.97</v>
      </c>
      <c r="AK357" s="10">
        <v>102.83</v>
      </c>
      <c r="AL357" s="10">
        <v>25.55</v>
      </c>
      <c r="AM357" s="10">
        <v>70.14</v>
      </c>
      <c r="AN357" s="10">
        <v>13.4</v>
      </c>
      <c r="AO357" s="10">
        <v>55</v>
      </c>
      <c r="AP357" s="10">
        <v>145.18</v>
      </c>
    </row>
    <row r="358" spans="1:42" x14ac:dyDescent="0.2">
      <c r="A358" s="9">
        <v>44456</v>
      </c>
      <c r="B358" s="3">
        <v>4473.75</v>
      </c>
      <c r="C358" s="10">
        <v>253.16329999999999</v>
      </c>
      <c r="D358" s="10">
        <v>28.71</v>
      </c>
      <c r="E358" s="10">
        <v>55.16</v>
      </c>
      <c r="F358" s="10">
        <v>54.44</v>
      </c>
      <c r="G358" s="10">
        <v>17.79</v>
      </c>
      <c r="I358" s="10">
        <v>50.6</v>
      </c>
      <c r="J358" s="10">
        <v>15.41</v>
      </c>
      <c r="K358" s="10">
        <v>157.68</v>
      </c>
      <c r="L358" s="10">
        <v>391.46</v>
      </c>
      <c r="M358" s="10">
        <v>21.9</v>
      </c>
      <c r="N358" s="10">
        <v>17.5</v>
      </c>
      <c r="O358" s="10">
        <v>4.5199999999999996</v>
      </c>
      <c r="P358" s="10">
        <v>110.1109</v>
      </c>
      <c r="Q358" s="10">
        <v>95.78</v>
      </c>
      <c r="R358" s="10">
        <v>42.38</v>
      </c>
      <c r="S358" s="10">
        <v>15.09</v>
      </c>
      <c r="T358" s="10">
        <v>133.63</v>
      </c>
      <c r="U358" s="10">
        <v>322.8</v>
      </c>
      <c r="V358" s="10">
        <v>299.87</v>
      </c>
      <c r="W358" s="10">
        <v>146.06</v>
      </c>
      <c r="X358" s="10">
        <v>66.48</v>
      </c>
      <c r="Z358" s="10">
        <v>248.1</v>
      </c>
      <c r="AA358" s="10">
        <v>38.180399999999999</v>
      </c>
      <c r="AC358" s="10">
        <v>188.3</v>
      </c>
      <c r="AE358" s="10">
        <v>10.06</v>
      </c>
      <c r="AF358" s="10">
        <v>343.04</v>
      </c>
      <c r="AG358" s="10">
        <v>349.09</v>
      </c>
      <c r="AH358" s="10">
        <v>130.11000000000001</v>
      </c>
      <c r="AI358">
        <v>33.340000000000003</v>
      </c>
      <c r="AJ358" s="10">
        <v>5.05</v>
      </c>
      <c r="AK358" s="10">
        <v>101.86</v>
      </c>
      <c r="AL358" s="10">
        <v>25.75</v>
      </c>
      <c r="AM358" s="10">
        <v>68.040000000000006</v>
      </c>
      <c r="AN358" s="10">
        <v>13.55</v>
      </c>
      <c r="AO358" s="10">
        <v>55.09</v>
      </c>
      <c r="AP358" s="10">
        <v>142.83000000000001</v>
      </c>
    </row>
    <row r="359" spans="1:42" x14ac:dyDescent="0.2">
      <c r="A359" s="9">
        <v>44459</v>
      </c>
      <c r="B359" s="3">
        <v>4432.99</v>
      </c>
      <c r="C359" s="10">
        <v>243.39</v>
      </c>
      <c r="D359" s="10">
        <v>26.55</v>
      </c>
      <c r="E359" s="10">
        <v>53.69</v>
      </c>
      <c r="F359" s="10">
        <v>54.06</v>
      </c>
      <c r="G359" s="10">
        <v>17.350000000000001</v>
      </c>
      <c r="I359" s="10">
        <v>49.481999999999999</v>
      </c>
      <c r="J359" s="10">
        <v>14.81</v>
      </c>
      <c r="K359" s="10">
        <v>152.96</v>
      </c>
      <c r="L359" s="10">
        <v>378.13</v>
      </c>
      <c r="M359" s="10">
        <v>21.113</v>
      </c>
      <c r="N359" s="10">
        <v>17.149999999999999</v>
      </c>
      <c r="O359" s="10">
        <v>4.2300000000000004</v>
      </c>
      <c r="P359" s="10">
        <v>107.85890000000001</v>
      </c>
      <c r="Q359" s="10">
        <v>94.53</v>
      </c>
      <c r="R359" s="10">
        <v>40.700000000000003</v>
      </c>
      <c r="S359" s="10">
        <v>14.57</v>
      </c>
      <c r="T359" s="10">
        <v>123.96</v>
      </c>
      <c r="U359" s="10">
        <v>310.07</v>
      </c>
      <c r="V359" s="10">
        <v>294.3</v>
      </c>
      <c r="W359" s="10">
        <v>142.94</v>
      </c>
      <c r="X359" s="10">
        <v>62.45</v>
      </c>
      <c r="Z359" s="10">
        <v>237.76</v>
      </c>
      <c r="AA359" s="10">
        <v>37.686599999999999</v>
      </c>
      <c r="AC359" s="10">
        <v>185.67</v>
      </c>
      <c r="AE359" s="10">
        <v>10.01</v>
      </c>
      <c r="AF359" s="10">
        <v>339.69</v>
      </c>
      <c r="AG359" s="10">
        <v>339.73</v>
      </c>
      <c r="AH359" s="10">
        <v>129.06</v>
      </c>
      <c r="AI359">
        <v>33.58</v>
      </c>
      <c r="AJ359" s="10">
        <v>4.8499999999999996</v>
      </c>
      <c r="AK359" s="10">
        <v>100.99</v>
      </c>
      <c r="AL359" s="10">
        <v>25.39</v>
      </c>
      <c r="AM359" s="10">
        <v>66.069999999999993</v>
      </c>
      <c r="AN359" s="10">
        <v>12.82</v>
      </c>
      <c r="AO359" s="10">
        <v>54.77</v>
      </c>
      <c r="AP359" s="10">
        <v>143.19999999999999</v>
      </c>
    </row>
    <row r="360" spans="1:42" x14ac:dyDescent="0.2">
      <c r="A360" s="9">
        <v>44460</v>
      </c>
      <c r="B360" s="3">
        <v>4357.7299999999996</v>
      </c>
      <c r="C360" s="10">
        <v>246.46</v>
      </c>
      <c r="D360" s="10">
        <v>26.62</v>
      </c>
      <c r="E360" s="10">
        <v>53.64</v>
      </c>
      <c r="F360" s="10">
        <v>54.05</v>
      </c>
      <c r="G360" s="10">
        <v>17.39</v>
      </c>
      <c r="I360" s="10">
        <v>49.098999999999997</v>
      </c>
      <c r="J360" s="10">
        <v>14.47</v>
      </c>
      <c r="K360" s="10">
        <v>152.97999999999999</v>
      </c>
      <c r="L360" s="10">
        <v>375.84</v>
      </c>
      <c r="M360" s="10">
        <v>21.245999999999999</v>
      </c>
      <c r="N360" s="10">
        <v>17.489999999999998</v>
      </c>
      <c r="O360" s="10">
        <v>4.17</v>
      </c>
      <c r="P360" s="10">
        <v>106.8974</v>
      </c>
      <c r="Q360" s="10">
        <v>93.73</v>
      </c>
      <c r="R360" s="10">
        <v>42.29</v>
      </c>
      <c r="S360" s="10">
        <v>15.17</v>
      </c>
      <c r="T360" s="10">
        <v>127.57</v>
      </c>
      <c r="U360" s="10">
        <v>314.27</v>
      </c>
      <c r="V360" s="10">
        <v>294.8</v>
      </c>
      <c r="W360" s="10">
        <v>143.43</v>
      </c>
      <c r="X360" s="10">
        <v>63.54</v>
      </c>
      <c r="Z360" s="10">
        <v>234.51</v>
      </c>
      <c r="AA360" s="10">
        <v>37.948399999999999</v>
      </c>
      <c r="AC360" s="10">
        <v>185.8</v>
      </c>
      <c r="AE360" s="10">
        <v>10.050000000000001</v>
      </c>
      <c r="AF360" s="10">
        <v>337.38</v>
      </c>
      <c r="AG360" s="10">
        <v>336.95</v>
      </c>
      <c r="AH360" s="10">
        <v>128.85</v>
      </c>
      <c r="AI360">
        <v>33.79</v>
      </c>
      <c r="AJ360" s="10">
        <v>4.8899999999999997</v>
      </c>
      <c r="AK360" s="10">
        <v>100.51</v>
      </c>
      <c r="AL360" s="10">
        <v>24.98</v>
      </c>
      <c r="AM360" s="10">
        <v>65.37</v>
      </c>
      <c r="AN360" s="10">
        <v>12.77</v>
      </c>
      <c r="AO360" s="10">
        <v>55.71</v>
      </c>
      <c r="AP360" s="10">
        <v>145.80000000000001</v>
      </c>
    </row>
    <row r="361" spans="1:42" x14ac:dyDescent="0.2">
      <c r="A361" s="9">
        <v>44461</v>
      </c>
      <c r="B361" s="3">
        <v>4354.1899999999996</v>
      </c>
      <c r="C361" s="10">
        <v>250.64660000000001</v>
      </c>
      <c r="D361" s="10">
        <v>27.43</v>
      </c>
      <c r="E361" s="10">
        <v>55.21</v>
      </c>
      <c r="F361" s="10">
        <v>54.13</v>
      </c>
      <c r="G361" s="10">
        <v>17.43</v>
      </c>
      <c r="I361" s="10">
        <v>50.058999999999997</v>
      </c>
      <c r="J361" s="10">
        <v>14.54</v>
      </c>
      <c r="K361" s="10">
        <v>155.91</v>
      </c>
      <c r="L361" s="10">
        <v>385.47</v>
      </c>
      <c r="M361" s="10">
        <v>21.940999999999999</v>
      </c>
      <c r="N361" s="10">
        <v>17.34</v>
      </c>
      <c r="O361" s="10">
        <v>4.28</v>
      </c>
      <c r="P361" s="10">
        <v>110.10250000000001</v>
      </c>
      <c r="Q361" s="10">
        <v>95.85</v>
      </c>
      <c r="R361" s="10">
        <v>46.88</v>
      </c>
      <c r="S361" s="10">
        <v>16.84</v>
      </c>
      <c r="T361" s="10">
        <v>125.82</v>
      </c>
      <c r="U361" s="10">
        <v>315.11</v>
      </c>
      <c r="V361" s="10">
        <v>298.58</v>
      </c>
      <c r="W361" s="10">
        <v>145.85</v>
      </c>
      <c r="X361" s="10">
        <v>63.6</v>
      </c>
      <c r="Z361" s="10">
        <v>235.35</v>
      </c>
      <c r="AA361" s="10">
        <v>38.700800000000001</v>
      </c>
      <c r="AC361" s="10">
        <v>184.27</v>
      </c>
      <c r="AE361" s="10">
        <v>9.99</v>
      </c>
      <c r="AF361" s="10">
        <v>343.41</v>
      </c>
      <c r="AG361" s="10">
        <v>340.84</v>
      </c>
      <c r="AH361" s="10">
        <v>130.01</v>
      </c>
      <c r="AI361">
        <v>33.65</v>
      </c>
      <c r="AJ361" s="10">
        <v>4.9000000000000004</v>
      </c>
      <c r="AK361" s="10">
        <v>100.51</v>
      </c>
      <c r="AL361" s="10">
        <v>25.68</v>
      </c>
      <c r="AM361" s="10">
        <v>66.59</v>
      </c>
      <c r="AN361" s="10">
        <v>13.23</v>
      </c>
      <c r="AO361" s="10">
        <v>55.38</v>
      </c>
      <c r="AP361" s="10">
        <v>142.59</v>
      </c>
    </row>
    <row r="362" spans="1:42" x14ac:dyDescent="0.2">
      <c r="A362" s="9">
        <v>44462</v>
      </c>
      <c r="B362" s="3">
        <v>4395.6400000000003</v>
      </c>
      <c r="C362" s="10">
        <v>251.2133</v>
      </c>
      <c r="D362" s="10">
        <v>28.77</v>
      </c>
      <c r="E362" s="10">
        <v>57.08</v>
      </c>
      <c r="F362" s="10">
        <v>54.04</v>
      </c>
      <c r="G362" s="10">
        <v>17.61</v>
      </c>
      <c r="I362" s="10">
        <v>50.43</v>
      </c>
      <c r="J362" s="10">
        <v>14.15</v>
      </c>
      <c r="K362" s="10">
        <v>161.18</v>
      </c>
      <c r="L362" s="10">
        <v>391.86</v>
      </c>
      <c r="M362" s="10">
        <v>22.481999999999999</v>
      </c>
      <c r="N362" s="10">
        <v>17.18</v>
      </c>
      <c r="O362" s="10">
        <v>4.4000000000000004</v>
      </c>
      <c r="P362" s="10">
        <v>113.70399999999999</v>
      </c>
      <c r="Q362" s="10">
        <v>96.05</v>
      </c>
      <c r="R362" s="10">
        <v>45.94</v>
      </c>
      <c r="S362" s="10">
        <v>17.14</v>
      </c>
      <c r="T362" s="10">
        <v>127.09</v>
      </c>
      <c r="U362" s="10">
        <v>321.5</v>
      </c>
      <c r="V362" s="10">
        <v>299.56</v>
      </c>
      <c r="W362" s="10">
        <v>146.83000000000001</v>
      </c>
      <c r="X362" s="10">
        <v>63.65</v>
      </c>
      <c r="Z362" s="10">
        <v>234.86</v>
      </c>
      <c r="AA362" s="10">
        <v>38.881</v>
      </c>
      <c r="AC362" s="10">
        <v>185.09</v>
      </c>
      <c r="AE362" s="10">
        <v>10.01</v>
      </c>
      <c r="AF362" s="10">
        <v>354.07</v>
      </c>
      <c r="AG362" s="10">
        <v>351.5</v>
      </c>
      <c r="AH362" s="10">
        <v>128.84</v>
      </c>
      <c r="AI362">
        <v>33.270000000000003</v>
      </c>
      <c r="AJ362" s="10">
        <v>5.05</v>
      </c>
      <c r="AK362" s="10">
        <v>101.45</v>
      </c>
      <c r="AL362" s="10">
        <v>25.62</v>
      </c>
      <c r="AM362" s="10">
        <v>67.05</v>
      </c>
      <c r="AN362" s="10">
        <v>13.71</v>
      </c>
      <c r="AO362" s="10">
        <v>55.78</v>
      </c>
      <c r="AP362" s="10">
        <v>143.56</v>
      </c>
    </row>
    <row r="363" spans="1:42" x14ac:dyDescent="0.2">
      <c r="A363" s="9">
        <v>44463</v>
      </c>
      <c r="B363" s="3">
        <v>4448.9799999999996</v>
      </c>
      <c r="C363" s="10">
        <v>258.13</v>
      </c>
      <c r="D363" s="10">
        <v>28.56</v>
      </c>
      <c r="E363" s="10">
        <v>57.59</v>
      </c>
      <c r="F363" s="10">
        <v>53.89</v>
      </c>
      <c r="G363" s="10">
        <v>17.559999999999999</v>
      </c>
      <c r="I363" s="10">
        <v>50.491999999999997</v>
      </c>
      <c r="J363" s="10">
        <v>14.05</v>
      </c>
      <c r="K363" s="10">
        <v>163.04</v>
      </c>
      <c r="L363" s="10">
        <v>390.85</v>
      </c>
      <c r="M363" s="10">
        <v>22.081</v>
      </c>
      <c r="N363" s="10">
        <v>16.98</v>
      </c>
      <c r="O363" s="10">
        <v>4.3600000000000003</v>
      </c>
      <c r="P363" s="10">
        <v>114.7076</v>
      </c>
      <c r="Q363" s="10">
        <v>96.52</v>
      </c>
      <c r="R363" s="10">
        <v>44.91</v>
      </c>
      <c r="S363" s="10">
        <v>17.64</v>
      </c>
      <c r="T363" s="10">
        <v>125.1</v>
      </c>
      <c r="U363" s="10">
        <v>316.47000000000003</v>
      </c>
      <c r="V363" s="10">
        <v>299.35000000000002</v>
      </c>
      <c r="W363" s="10">
        <v>146.91999999999999</v>
      </c>
      <c r="X363" s="10">
        <v>62.03</v>
      </c>
      <c r="Z363" s="10">
        <v>230.2</v>
      </c>
      <c r="AA363" s="10">
        <v>38.744399999999999</v>
      </c>
      <c r="AC363" s="10">
        <v>183.61</v>
      </c>
      <c r="AE363" s="10">
        <v>11.3</v>
      </c>
      <c r="AF363" s="10">
        <v>358.16</v>
      </c>
      <c r="AG363" s="10">
        <v>349.25</v>
      </c>
      <c r="AH363" s="10">
        <v>127.9</v>
      </c>
      <c r="AI363">
        <v>33.25</v>
      </c>
      <c r="AJ363" s="10">
        <v>5.08</v>
      </c>
      <c r="AK363" s="10">
        <v>101.82</v>
      </c>
      <c r="AL363" s="10">
        <v>24.51</v>
      </c>
      <c r="AM363" s="10">
        <v>66.77</v>
      </c>
      <c r="AN363" s="10">
        <v>13.78</v>
      </c>
      <c r="AO363" s="10">
        <v>55.96</v>
      </c>
      <c r="AP363" s="10">
        <v>140.6</v>
      </c>
    </row>
    <row r="364" spans="1:42" x14ac:dyDescent="0.2">
      <c r="A364" s="9">
        <v>44466</v>
      </c>
      <c r="B364" s="3">
        <v>4455.4799999999996</v>
      </c>
      <c r="C364" s="10">
        <v>263.78660000000002</v>
      </c>
      <c r="D364" s="10">
        <v>27.47</v>
      </c>
      <c r="E364" s="10">
        <v>59.3</v>
      </c>
      <c r="F364" s="10">
        <v>53.61</v>
      </c>
      <c r="G364" s="10">
        <v>17.11</v>
      </c>
      <c r="I364" s="10">
        <v>50.484999999999999</v>
      </c>
      <c r="J364" s="10">
        <v>14.32</v>
      </c>
      <c r="K364" s="10">
        <v>166.98</v>
      </c>
      <c r="L364" s="10">
        <v>399.81</v>
      </c>
      <c r="M364" s="10">
        <v>21.66</v>
      </c>
      <c r="N364" s="10">
        <v>17.8</v>
      </c>
      <c r="O364" s="10">
        <v>4.59</v>
      </c>
      <c r="P364" s="10">
        <v>116.6223</v>
      </c>
      <c r="Q364" s="10">
        <v>97.1</v>
      </c>
      <c r="R364" s="10">
        <v>44.76</v>
      </c>
      <c r="S364" s="10">
        <v>17.7</v>
      </c>
      <c r="T364" s="10">
        <v>123.34</v>
      </c>
      <c r="U364" s="10">
        <v>311.2</v>
      </c>
      <c r="V364" s="10">
        <v>294.17</v>
      </c>
      <c r="W364" s="10">
        <v>145.37</v>
      </c>
      <c r="X364" s="10">
        <v>61.53</v>
      </c>
      <c r="Z364" s="10">
        <v>232.94</v>
      </c>
      <c r="AA364" s="10">
        <v>37.99</v>
      </c>
      <c r="AC364" s="10">
        <v>183.41</v>
      </c>
      <c r="AE364" s="10">
        <v>11.94</v>
      </c>
      <c r="AF364" s="10">
        <v>356.77</v>
      </c>
      <c r="AG364" s="10">
        <v>352.42</v>
      </c>
      <c r="AH364" s="10">
        <v>126.19</v>
      </c>
      <c r="AI364">
        <v>33.32</v>
      </c>
      <c r="AJ364" s="10">
        <v>5.19</v>
      </c>
      <c r="AK364" s="10">
        <v>102.51</v>
      </c>
      <c r="AL364" s="10">
        <v>24.78</v>
      </c>
      <c r="AM364" s="10">
        <v>67.540000000000006</v>
      </c>
      <c r="AN364" s="10">
        <v>14.16</v>
      </c>
      <c r="AO364" s="10">
        <v>56.03</v>
      </c>
      <c r="AP364" s="10">
        <v>142.08000000000001</v>
      </c>
    </row>
    <row r="365" spans="1:42" x14ac:dyDescent="0.2">
      <c r="A365" s="9">
        <v>44467</v>
      </c>
      <c r="B365" s="3">
        <v>4443.1099999999997</v>
      </c>
      <c r="C365" s="10">
        <v>259.1866</v>
      </c>
      <c r="D365" s="10">
        <v>25.34</v>
      </c>
      <c r="E365" s="10">
        <v>59.92</v>
      </c>
      <c r="F365" s="10">
        <v>52.64</v>
      </c>
      <c r="G365" s="10">
        <v>16.77</v>
      </c>
      <c r="I365" s="10">
        <v>49.101999999999997</v>
      </c>
      <c r="J365" s="10">
        <v>15.56</v>
      </c>
      <c r="K365" s="10">
        <v>166.08</v>
      </c>
      <c r="L365" s="10">
        <v>389.5</v>
      </c>
      <c r="M365" s="10">
        <v>20.699000000000002</v>
      </c>
      <c r="N365" s="10">
        <v>17.25</v>
      </c>
      <c r="O365" s="10">
        <v>4.8600000000000003</v>
      </c>
      <c r="P365" s="10">
        <v>114.7667</v>
      </c>
      <c r="Q365" s="10">
        <v>97.08</v>
      </c>
      <c r="R365" s="10">
        <v>44.62</v>
      </c>
      <c r="S365" s="10">
        <v>17.04</v>
      </c>
      <c r="T365" s="10">
        <v>118.18</v>
      </c>
      <c r="U365" s="10">
        <v>298</v>
      </c>
      <c r="V365" s="10">
        <v>283.52</v>
      </c>
      <c r="W365" s="10">
        <v>141.91</v>
      </c>
      <c r="X365" s="10">
        <v>60.02</v>
      </c>
      <c r="Z365" s="10">
        <v>227.34</v>
      </c>
      <c r="AA365" s="10">
        <v>36.787999999999997</v>
      </c>
      <c r="AC365" s="10">
        <v>181.6</v>
      </c>
      <c r="AE365" s="10">
        <v>11.07</v>
      </c>
      <c r="AF365" s="10">
        <v>351.18</v>
      </c>
      <c r="AG365" s="10">
        <v>353.94</v>
      </c>
      <c r="AH365" s="10">
        <v>125.58</v>
      </c>
      <c r="AI365">
        <v>32.979999999999997</v>
      </c>
      <c r="AJ365" s="10">
        <v>5.05</v>
      </c>
      <c r="AK365" s="10">
        <v>98.42</v>
      </c>
      <c r="AL365" s="10">
        <v>24.11</v>
      </c>
      <c r="AM365" s="10">
        <v>65.83</v>
      </c>
      <c r="AN365" s="10">
        <v>14.31</v>
      </c>
      <c r="AO365" s="10">
        <v>55.59</v>
      </c>
      <c r="AP365" s="10">
        <v>142.71</v>
      </c>
    </row>
    <row r="366" spans="1:42" x14ac:dyDescent="0.2">
      <c r="A366" s="9">
        <v>44468</v>
      </c>
      <c r="B366" s="3">
        <v>4352.63</v>
      </c>
      <c r="C366" s="10">
        <v>260.4366</v>
      </c>
      <c r="D366" s="10">
        <v>24.52</v>
      </c>
      <c r="E366" s="10">
        <v>59.88</v>
      </c>
      <c r="F366" s="10">
        <v>52.96</v>
      </c>
      <c r="G366" s="10">
        <v>16.95</v>
      </c>
      <c r="I366" s="10">
        <v>48.948</v>
      </c>
      <c r="J366" s="10">
        <v>14.66</v>
      </c>
      <c r="K366" s="10">
        <v>165.95</v>
      </c>
      <c r="L366" s="10">
        <v>384.89</v>
      </c>
      <c r="M366" s="10">
        <v>20.516999999999999</v>
      </c>
      <c r="N366" s="10">
        <v>17.57</v>
      </c>
      <c r="O366" s="10">
        <v>5.03</v>
      </c>
      <c r="P366" s="10">
        <v>115.06189999999999</v>
      </c>
      <c r="Q366" s="10">
        <v>98.61</v>
      </c>
      <c r="R366" s="10">
        <v>43.13</v>
      </c>
      <c r="S366" s="10">
        <v>16.010000000000002</v>
      </c>
      <c r="T366" s="10">
        <v>118.92</v>
      </c>
      <c r="U366" s="10">
        <v>293.8</v>
      </c>
      <c r="V366" s="10">
        <v>284</v>
      </c>
      <c r="W366" s="10">
        <v>142.83000000000001</v>
      </c>
      <c r="X366" s="10">
        <v>60.84</v>
      </c>
      <c r="Z366" s="10">
        <v>220.32</v>
      </c>
      <c r="AA366" s="10">
        <v>36.930799999999998</v>
      </c>
      <c r="AC366" s="10">
        <v>182.22</v>
      </c>
      <c r="AE366" s="10">
        <v>10.93</v>
      </c>
      <c r="AF366" s="10">
        <v>353.19</v>
      </c>
      <c r="AG366" s="10">
        <v>350.87</v>
      </c>
      <c r="AH366" s="10">
        <v>126.44</v>
      </c>
      <c r="AI366">
        <v>32.85</v>
      </c>
      <c r="AJ366" s="10">
        <v>5.0199999999999996</v>
      </c>
      <c r="AK366" s="10">
        <v>99.49</v>
      </c>
      <c r="AL366" s="10">
        <v>24.36</v>
      </c>
      <c r="AM366" s="10">
        <v>65.739999999999995</v>
      </c>
      <c r="AN366" s="10">
        <v>14.3</v>
      </c>
      <c r="AO366" s="10">
        <v>56.09</v>
      </c>
      <c r="AP366" s="10">
        <v>139.74</v>
      </c>
    </row>
    <row r="367" spans="1:42" x14ac:dyDescent="0.2">
      <c r="A367" s="9">
        <v>44469</v>
      </c>
      <c r="B367" s="3">
        <v>4359.46</v>
      </c>
      <c r="C367" s="10">
        <v>258.49329999999998</v>
      </c>
      <c r="D367" s="10">
        <v>24.04</v>
      </c>
      <c r="E367" s="10">
        <v>58.82</v>
      </c>
      <c r="F367" s="10">
        <v>52.47</v>
      </c>
      <c r="G367" s="10">
        <v>17.100000000000001</v>
      </c>
      <c r="I367" s="10">
        <v>48.493000000000002</v>
      </c>
      <c r="J367" s="10">
        <v>16.13</v>
      </c>
      <c r="K367" s="10">
        <v>163.69</v>
      </c>
      <c r="L367" s="10">
        <v>378.03</v>
      </c>
      <c r="M367" s="10">
        <v>20.716000000000001</v>
      </c>
      <c r="N367" s="10">
        <v>17.39</v>
      </c>
      <c r="O367" s="10">
        <v>5.03</v>
      </c>
      <c r="P367" s="10">
        <v>111.7809</v>
      </c>
      <c r="Q367" s="10">
        <v>97.36</v>
      </c>
      <c r="R367" s="10">
        <v>42.08</v>
      </c>
      <c r="S367" s="10">
        <v>15.88</v>
      </c>
      <c r="T367" s="10">
        <v>116.34</v>
      </c>
      <c r="U367" s="10">
        <v>302.43</v>
      </c>
      <c r="V367" s="10">
        <v>281.92</v>
      </c>
      <c r="W367" s="10">
        <v>141.5</v>
      </c>
      <c r="X367" s="10">
        <v>60.88</v>
      </c>
      <c r="Z367" s="10">
        <v>225.34</v>
      </c>
      <c r="AA367" s="10">
        <v>36.3504</v>
      </c>
      <c r="AC367" s="10">
        <v>181.39</v>
      </c>
      <c r="AE367" s="10">
        <v>10.4</v>
      </c>
      <c r="AF367" s="10">
        <v>347.68</v>
      </c>
      <c r="AG367" s="10">
        <v>335.07</v>
      </c>
      <c r="AH367" s="10">
        <v>125.43</v>
      </c>
      <c r="AI367">
        <v>33.409999999999997</v>
      </c>
      <c r="AJ367" s="10">
        <v>5.3</v>
      </c>
      <c r="AK367" s="10">
        <v>94.79</v>
      </c>
      <c r="AL367" s="10">
        <v>24.26</v>
      </c>
      <c r="AM367" s="10">
        <v>66.819999999999993</v>
      </c>
      <c r="AN367" s="10">
        <v>14.16</v>
      </c>
      <c r="AO367" s="10">
        <v>56.26</v>
      </c>
      <c r="AP367" s="10">
        <v>138.6</v>
      </c>
    </row>
    <row r="368" spans="1:42" x14ac:dyDescent="0.2">
      <c r="A368" s="9">
        <v>44470</v>
      </c>
      <c r="B368" s="3">
        <v>4307.54</v>
      </c>
      <c r="C368" s="10">
        <v>258.40660000000003</v>
      </c>
      <c r="D368" s="10">
        <v>24.33</v>
      </c>
      <c r="E368" s="10">
        <v>60.93</v>
      </c>
      <c r="F368" s="10">
        <v>53.02</v>
      </c>
      <c r="G368" s="10">
        <v>16.850000000000001</v>
      </c>
      <c r="I368" s="10">
        <v>48.734999999999999</v>
      </c>
      <c r="J368" s="10">
        <v>15.98</v>
      </c>
      <c r="K368" s="10">
        <v>167.13</v>
      </c>
      <c r="L368" s="10">
        <v>380</v>
      </c>
      <c r="M368" s="10">
        <v>20.742000000000001</v>
      </c>
      <c r="N368" s="10">
        <v>17.649999999999999</v>
      </c>
      <c r="O368" s="10">
        <v>5.45</v>
      </c>
      <c r="P368" s="10">
        <v>113.5774</v>
      </c>
      <c r="Q368" s="10">
        <v>100.45</v>
      </c>
      <c r="R368" s="10">
        <v>41.9</v>
      </c>
      <c r="S368" s="10">
        <v>16.45</v>
      </c>
      <c r="T368" s="10">
        <v>115.75</v>
      </c>
      <c r="U368" s="10">
        <v>303.72000000000003</v>
      </c>
      <c r="V368" s="10">
        <v>289.10000000000002</v>
      </c>
      <c r="W368" s="10">
        <v>142.65</v>
      </c>
      <c r="X368" s="10">
        <v>61.68</v>
      </c>
      <c r="Z368" s="10">
        <v>229.33</v>
      </c>
      <c r="AA368" s="10">
        <v>36.572000000000003</v>
      </c>
      <c r="AC368" s="10">
        <v>180.35</v>
      </c>
      <c r="AE368" s="10">
        <v>9.1999999999999993</v>
      </c>
      <c r="AF368" s="10">
        <v>360.18</v>
      </c>
      <c r="AG368" s="10">
        <v>342.2</v>
      </c>
      <c r="AH368" s="10">
        <v>126.43</v>
      </c>
      <c r="AI368">
        <v>33.49</v>
      </c>
      <c r="AJ368" s="10">
        <v>5.21</v>
      </c>
      <c r="AK368" s="10">
        <v>96.08</v>
      </c>
      <c r="AL368" s="10">
        <v>24.82</v>
      </c>
      <c r="AM368" s="10">
        <v>66.81</v>
      </c>
      <c r="AN368" s="10">
        <v>14.16</v>
      </c>
      <c r="AO368" s="10">
        <v>57.65</v>
      </c>
      <c r="AP368" s="10">
        <v>138.07</v>
      </c>
    </row>
    <row r="369" spans="1:42" x14ac:dyDescent="0.2">
      <c r="A369" s="9">
        <v>44473</v>
      </c>
      <c r="B369" s="3">
        <v>4357.04</v>
      </c>
      <c r="C369" s="10">
        <v>260.51</v>
      </c>
      <c r="D369" s="10">
        <v>23.17</v>
      </c>
      <c r="E369" s="10">
        <v>61.72</v>
      </c>
      <c r="F369" s="10">
        <v>52.99</v>
      </c>
      <c r="G369" s="10">
        <v>17.02</v>
      </c>
      <c r="I369" s="10">
        <v>47.594999999999999</v>
      </c>
      <c r="J369" s="10">
        <v>14.79</v>
      </c>
      <c r="K369" s="10">
        <v>166.95</v>
      </c>
      <c r="L369" s="10">
        <v>374.15</v>
      </c>
      <c r="M369" s="10">
        <v>19.731999999999999</v>
      </c>
      <c r="N369" s="10">
        <v>16.809999999999999</v>
      </c>
      <c r="O369" s="10">
        <v>5.74</v>
      </c>
      <c r="P369" s="10">
        <v>110.7941</v>
      </c>
      <c r="Q369" s="10">
        <v>99.04</v>
      </c>
      <c r="R369" s="10">
        <v>40.93</v>
      </c>
      <c r="S369" s="10">
        <v>16.09</v>
      </c>
      <c r="T369" s="10">
        <v>110.95</v>
      </c>
      <c r="U369" s="10">
        <v>294.68</v>
      </c>
      <c r="V369" s="10">
        <v>283.11</v>
      </c>
      <c r="W369" s="10">
        <v>139.13999999999999</v>
      </c>
      <c r="X369" s="10">
        <v>60.27</v>
      </c>
      <c r="Z369" s="10">
        <v>221.91</v>
      </c>
      <c r="AA369" s="10">
        <v>36.095399999999998</v>
      </c>
      <c r="AC369" s="10">
        <v>177.4</v>
      </c>
      <c r="AE369" s="10">
        <v>7.51</v>
      </c>
      <c r="AF369" s="10">
        <v>344.2</v>
      </c>
      <c r="AG369" s="10">
        <v>338.44</v>
      </c>
      <c r="AH369" s="10">
        <v>126.83</v>
      </c>
      <c r="AI369">
        <v>33.65</v>
      </c>
      <c r="AJ369" s="10">
        <v>5.33</v>
      </c>
      <c r="AK369" s="10">
        <v>96.19</v>
      </c>
      <c r="AL369" s="10">
        <v>24.86</v>
      </c>
      <c r="AM369" s="10">
        <v>66.56</v>
      </c>
      <c r="AN369" s="10">
        <v>14.35</v>
      </c>
      <c r="AO369" s="10">
        <v>57.58</v>
      </c>
      <c r="AP369" s="10">
        <v>137</v>
      </c>
    </row>
    <row r="370" spans="1:42" x14ac:dyDescent="0.2">
      <c r="A370" s="9">
        <v>44474</v>
      </c>
      <c r="B370" s="3">
        <v>4300.46</v>
      </c>
      <c r="C370" s="10">
        <v>260.19659999999999</v>
      </c>
      <c r="D370" s="10">
        <v>23.21</v>
      </c>
      <c r="E370" s="10">
        <v>61.62</v>
      </c>
      <c r="F370" s="10">
        <v>53.08</v>
      </c>
      <c r="G370" s="10">
        <v>17.36</v>
      </c>
      <c r="I370" s="10">
        <v>48.542000000000002</v>
      </c>
      <c r="J370" s="10">
        <v>14.59</v>
      </c>
      <c r="K370" s="10">
        <v>168.66</v>
      </c>
      <c r="L370" s="10">
        <v>385.81</v>
      </c>
      <c r="M370" s="10">
        <v>20.451000000000001</v>
      </c>
      <c r="N370" s="10">
        <v>16.14</v>
      </c>
      <c r="O370" s="10">
        <v>6.05</v>
      </c>
      <c r="P370" s="10">
        <v>111.5701</v>
      </c>
      <c r="Q370" s="10">
        <v>99.88</v>
      </c>
      <c r="R370" s="10">
        <v>42.01</v>
      </c>
      <c r="S370" s="10">
        <v>16.25</v>
      </c>
      <c r="T370" s="10">
        <v>114.81</v>
      </c>
      <c r="U370" s="10">
        <v>300.27999999999997</v>
      </c>
      <c r="V370" s="10">
        <v>288.76</v>
      </c>
      <c r="W370" s="10">
        <v>141.11000000000001</v>
      </c>
      <c r="X370" s="10">
        <v>61.88</v>
      </c>
      <c r="Z370" s="10">
        <v>225.82</v>
      </c>
      <c r="AA370" s="10">
        <v>36.602400000000003</v>
      </c>
      <c r="AC370" s="10">
        <v>177.01</v>
      </c>
      <c r="AE370" s="10">
        <v>7.73</v>
      </c>
      <c r="AF370" s="10">
        <v>343.21</v>
      </c>
      <c r="AG370" s="10">
        <v>338.29</v>
      </c>
      <c r="AH370" s="10">
        <v>126.43</v>
      </c>
      <c r="AI370">
        <v>33.5</v>
      </c>
      <c r="AJ370" s="10">
        <v>5.54</v>
      </c>
      <c r="AK370" s="10">
        <v>96.39</v>
      </c>
      <c r="AL370" s="10">
        <v>25.04</v>
      </c>
      <c r="AM370" s="10">
        <v>66.38</v>
      </c>
      <c r="AN370" s="10">
        <v>14.29</v>
      </c>
      <c r="AO370" s="10">
        <v>57.94</v>
      </c>
      <c r="AP370" s="10">
        <v>133.09</v>
      </c>
    </row>
    <row r="371" spans="1:42" x14ac:dyDescent="0.2">
      <c r="A371" s="9">
        <v>44475</v>
      </c>
      <c r="B371" s="3">
        <v>4345.72</v>
      </c>
      <c r="C371" s="10">
        <v>260.91660000000002</v>
      </c>
      <c r="D371" s="10">
        <v>23.58</v>
      </c>
      <c r="E371" s="10">
        <v>60.49</v>
      </c>
      <c r="F371" s="10">
        <v>53.71</v>
      </c>
      <c r="G371" s="10">
        <v>17.579999999999998</v>
      </c>
      <c r="I371" s="10">
        <v>48.878</v>
      </c>
      <c r="J371" s="10">
        <v>14</v>
      </c>
      <c r="K371" s="10">
        <v>169.02</v>
      </c>
      <c r="L371" s="10">
        <v>388.05</v>
      </c>
      <c r="M371" s="10">
        <v>20.7</v>
      </c>
      <c r="N371" s="10">
        <v>16.43</v>
      </c>
      <c r="O371" s="10">
        <v>6.19</v>
      </c>
      <c r="P371" s="10">
        <v>111.5363</v>
      </c>
      <c r="Q371" s="10">
        <v>97.09</v>
      </c>
      <c r="R371" s="10">
        <v>42.06</v>
      </c>
      <c r="S371" s="10">
        <v>16.62</v>
      </c>
      <c r="T371" s="10">
        <v>113.87</v>
      </c>
      <c r="U371" s="10">
        <v>309.62</v>
      </c>
      <c r="V371" s="10">
        <v>293.11</v>
      </c>
      <c r="W371" s="10">
        <v>142</v>
      </c>
      <c r="X371" s="10">
        <v>61.86</v>
      </c>
      <c r="Z371" s="10">
        <v>232.02</v>
      </c>
      <c r="AA371" s="10">
        <v>36.677799999999998</v>
      </c>
      <c r="AC371" s="10">
        <v>180.91</v>
      </c>
      <c r="AE371" s="10">
        <v>7.25</v>
      </c>
      <c r="AF371" s="10">
        <v>348.69</v>
      </c>
      <c r="AG371" s="10">
        <v>338.4</v>
      </c>
      <c r="AH371" s="10">
        <v>127.79</v>
      </c>
      <c r="AI371">
        <v>33.590000000000003</v>
      </c>
      <c r="AJ371" s="10">
        <v>6.12</v>
      </c>
      <c r="AK371" s="10">
        <v>96.64</v>
      </c>
      <c r="AL371" s="10">
        <v>24.67</v>
      </c>
      <c r="AM371" s="10">
        <v>67.069999999999993</v>
      </c>
      <c r="AN371" s="10">
        <v>14.12</v>
      </c>
      <c r="AO371" s="10">
        <v>58.28</v>
      </c>
      <c r="AP371" s="10">
        <v>132.71</v>
      </c>
    </row>
    <row r="372" spans="1:42" x14ac:dyDescent="0.2">
      <c r="A372" s="9">
        <v>44476</v>
      </c>
      <c r="B372" s="3">
        <v>4363.55</v>
      </c>
      <c r="C372" s="10">
        <v>264.53660000000002</v>
      </c>
      <c r="D372" s="10">
        <v>23.73</v>
      </c>
      <c r="E372" s="10">
        <v>60.66</v>
      </c>
      <c r="F372" s="10">
        <v>53.88</v>
      </c>
      <c r="G372" s="10">
        <v>17.95</v>
      </c>
      <c r="I372" s="10">
        <v>49.392000000000003</v>
      </c>
      <c r="J372" s="10">
        <v>15.46</v>
      </c>
      <c r="K372" s="10">
        <v>170.09</v>
      </c>
      <c r="L372" s="10">
        <v>390.62</v>
      </c>
      <c r="M372" s="10">
        <v>21.074999999999999</v>
      </c>
      <c r="N372" s="10">
        <v>16.100000000000001</v>
      </c>
      <c r="O372" s="10">
        <v>6.26</v>
      </c>
      <c r="P372" s="10">
        <v>113.7377</v>
      </c>
      <c r="Q372" s="10">
        <v>98.64</v>
      </c>
      <c r="R372" s="10">
        <v>41.84</v>
      </c>
      <c r="S372" s="10">
        <v>16.399999999999999</v>
      </c>
      <c r="T372" s="10">
        <v>115.28</v>
      </c>
      <c r="U372" s="10">
        <v>320.05</v>
      </c>
      <c r="V372" s="10">
        <v>294.85000000000002</v>
      </c>
      <c r="W372" s="10">
        <v>143.29</v>
      </c>
      <c r="X372" s="10">
        <v>63.38</v>
      </c>
      <c r="Z372" s="10">
        <v>234.9</v>
      </c>
      <c r="AA372" s="10">
        <v>36.933399999999999</v>
      </c>
      <c r="AC372" s="10">
        <v>180.02</v>
      </c>
      <c r="AE372" s="10">
        <v>7.63</v>
      </c>
      <c r="AF372" s="10">
        <v>353.91</v>
      </c>
      <c r="AG372" s="10">
        <v>344.09</v>
      </c>
      <c r="AH372" s="10">
        <v>129.38</v>
      </c>
      <c r="AI372">
        <v>33.4</v>
      </c>
      <c r="AJ372" s="10">
        <v>6.54</v>
      </c>
      <c r="AK372" s="10">
        <v>95.65</v>
      </c>
      <c r="AL372" s="10">
        <v>25.07</v>
      </c>
      <c r="AM372" s="10">
        <v>68.13</v>
      </c>
      <c r="AN372" s="10">
        <v>14.89</v>
      </c>
      <c r="AO372" s="10">
        <v>58.24</v>
      </c>
      <c r="AP372" s="10">
        <v>127.74</v>
      </c>
    </row>
    <row r="373" spans="1:42" x14ac:dyDescent="0.2">
      <c r="A373" s="9">
        <v>44477</v>
      </c>
      <c r="B373" s="3">
        <v>4399.76</v>
      </c>
      <c r="C373" s="10">
        <v>261.83</v>
      </c>
      <c r="D373" s="10">
        <v>23.5</v>
      </c>
      <c r="E373" s="10">
        <v>62.18</v>
      </c>
      <c r="F373" s="10">
        <v>54.12</v>
      </c>
      <c r="G373" s="10">
        <v>17.899999999999999</v>
      </c>
      <c r="I373" s="10">
        <v>49.284999999999997</v>
      </c>
      <c r="J373" s="10">
        <v>14.71</v>
      </c>
      <c r="K373" s="10">
        <v>170.22</v>
      </c>
      <c r="L373" s="10">
        <v>392.81</v>
      </c>
      <c r="M373" s="10">
        <v>20.831</v>
      </c>
      <c r="N373" s="10">
        <v>14.81</v>
      </c>
      <c r="O373" s="10">
        <v>6.31</v>
      </c>
      <c r="P373" s="10">
        <v>114.15940000000001</v>
      </c>
      <c r="Q373" s="10">
        <v>97.1</v>
      </c>
      <c r="R373" s="10">
        <v>41.78</v>
      </c>
      <c r="S373" s="10">
        <v>16.21</v>
      </c>
      <c r="T373" s="10">
        <v>116.43</v>
      </c>
      <c r="U373" s="10">
        <v>313.52</v>
      </c>
      <c r="V373" s="10">
        <v>294.85000000000002</v>
      </c>
      <c r="W373" s="10">
        <v>142.9</v>
      </c>
      <c r="X373" s="10">
        <v>65.510000000000005</v>
      </c>
      <c r="Z373" s="10">
        <v>232.88</v>
      </c>
      <c r="AA373" s="10">
        <v>36.352200000000003</v>
      </c>
      <c r="AC373" s="10">
        <v>178.94</v>
      </c>
      <c r="AE373" s="10">
        <v>8.41</v>
      </c>
      <c r="AF373" s="10">
        <v>354.96</v>
      </c>
      <c r="AG373" s="10">
        <v>343.17</v>
      </c>
      <c r="AH373" s="10">
        <v>128.53</v>
      </c>
      <c r="AI373">
        <v>33.42</v>
      </c>
      <c r="AJ373" s="10">
        <v>6.33</v>
      </c>
      <c r="AK373" s="10">
        <v>95.35</v>
      </c>
      <c r="AL373" s="10">
        <v>24.98</v>
      </c>
      <c r="AM373" s="10">
        <v>68.47</v>
      </c>
      <c r="AN373" s="10">
        <v>15.12</v>
      </c>
      <c r="AO373" s="10">
        <v>58.82</v>
      </c>
      <c r="AP373" s="10">
        <v>119.57</v>
      </c>
    </row>
    <row r="374" spans="1:42" x14ac:dyDescent="0.2">
      <c r="A374" s="9">
        <v>44480</v>
      </c>
      <c r="B374" s="3">
        <v>4391.34</v>
      </c>
      <c r="C374" s="10">
        <v>263.98</v>
      </c>
      <c r="D374" s="10">
        <v>23.53</v>
      </c>
      <c r="E374" s="10">
        <v>61.56</v>
      </c>
      <c r="F374" s="10">
        <v>54.23</v>
      </c>
      <c r="G374" s="10">
        <v>17.57</v>
      </c>
      <c r="I374" s="10">
        <v>49.234000000000002</v>
      </c>
      <c r="J374" s="10">
        <v>14.05</v>
      </c>
      <c r="K374" s="10">
        <v>166.64</v>
      </c>
      <c r="L374" s="10">
        <v>385.24</v>
      </c>
      <c r="M374" s="10">
        <v>20.695</v>
      </c>
      <c r="N374" s="10">
        <v>14.16</v>
      </c>
      <c r="O374" s="10">
        <v>6.37</v>
      </c>
      <c r="P374" s="10">
        <v>113.0123</v>
      </c>
      <c r="Q374" s="10">
        <v>97.69</v>
      </c>
      <c r="R374" s="10">
        <v>42.07</v>
      </c>
      <c r="S374" s="10">
        <v>18.39</v>
      </c>
      <c r="T374" s="10">
        <v>114.54</v>
      </c>
      <c r="U374" s="10">
        <v>309.79000000000002</v>
      </c>
      <c r="V374" s="10">
        <v>294.23</v>
      </c>
      <c r="W374" s="10">
        <v>142.81</v>
      </c>
      <c r="X374" s="10">
        <v>65.430000000000007</v>
      </c>
      <c r="Z374" s="10">
        <v>231.89</v>
      </c>
      <c r="AA374" s="10">
        <v>35.677199999999999</v>
      </c>
      <c r="AC374" s="10">
        <v>179.58</v>
      </c>
      <c r="AE374" s="10">
        <v>8.44</v>
      </c>
      <c r="AF374" s="10">
        <v>347.15</v>
      </c>
      <c r="AG374" s="10">
        <v>332.59</v>
      </c>
      <c r="AH374" s="10">
        <v>128.94</v>
      </c>
      <c r="AI374">
        <v>33.36</v>
      </c>
      <c r="AJ374" s="10">
        <v>6.34</v>
      </c>
      <c r="AK374" s="10">
        <v>95.12</v>
      </c>
      <c r="AL374" s="10">
        <v>24.31</v>
      </c>
      <c r="AM374" s="10">
        <v>69.81</v>
      </c>
      <c r="AN374" s="10">
        <v>15.09</v>
      </c>
      <c r="AO374" s="10">
        <v>58.28</v>
      </c>
      <c r="AP374" s="10">
        <v>121.39</v>
      </c>
    </row>
    <row r="375" spans="1:42" x14ac:dyDescent="0.2">
      <c r="A375" s="9">
        <v>44481</v>
      </c>
      <c r="B375" s="3">
        <v>4361.1899999999996</v>
      </c>
      <c r="C375" s="10">
        <v>268.57330000000002</v>
      </c>
      <c r="D375" s="10">
        <v>23.69</v>
      </c>
      <c r="E375" s="10">
        <v>61.24</v>
      </c>
      <c r="F375" s="10">
        <v>54.23</v>
      </c>
      <c r="G375" s="10">
        <v>17.84</v>
      </c>
      <c r="I375" s="10">
        <v>48.527999999999999</v>
      </c>
      <c r="J375" s="10">
        <v>13.5</v>
      </c>
      <c r="K375" s="10">
        <v>165.36</v>
      </c>
      <c r="L375" s="10">
        <v>386.53</v>
      </c>
      <c r="M375" s="10">
        <v>20.670999999999999</v>
      </c>
      <c r="N375" s="10">
        <v>14.08</v>
      </c>
      <c r="O375" s="10">
        <v>6.04</v>
      </c>
      <c r="P375" s="10">
        <v>112.1773</v>
      </c>
      <c r="Q375" s="10">
        <v>98.03</v>
      </c>
      <c r="R375" s="10">
        <v>40.53</v>
      </c>
      <c r="S375" s="10">
        <v>18.97</v>
      </c>
      <c r="T375" s="10">
        <v>115.94</v>
      </c>
      <c r="U375" s="10">
        <v>312.94</v>
      </c>
      <c r="V375" s="10">
        <v>292.88</v>
      </c>
      <c r="W375" s="10">
        <v>141.51</v>
      </c>
      <c r="X375" s="10">
        <v>65.290000000000006</v>
      </c>
      <c r="Z375" s="10">
        <v>235.3</v>
      </c>
      <c r="AA375" s="10">
        <v>36.071399999999997</v>
      </c>
      <c r="AC375" s="10">
        <v>180.21</v>
      </c>
      <c r="AE375" s="10">
        <v>8.5299999999999994</v>
      </c>
      <c r="AF375" s="10">
        <v>345.34</v>
      </c>
      <c r="AG375" s="10">
        <v>330.6</v>
      </c>
      <c r="AH375" s="10">
        <v>132.29</v>
      </c>
      <c r="AI375">
        <v>33.520000000000003</v>
      </c>
      <c r="AJ375" s="10">
        <v>6.28</v>
      </c>
      <c r="AK375" s="10">
        <v>95.58</v>
      </c>
      <c r="AL375" s="10">
        <v>24.52</v>
      </c>
      <c r="AM375" s="10">
        <v>69.290000000000006</v>
      </c>
      <c r="AN375" s="10">
        <v>15.64</v>
      </c>
      <c r="AO375" s="10">
        <v>59.22</v>
      </c>
      <c r="AP375" s="10">
        <v>128.56</v>
      </c>
    </row>
    <row r="376" spans="1:42" x14ac:dyDescent="0.2">
      <c r="A376" s="9">
        <v>44482</v>
      </c>
      <c r="B376" s="3">
        <v>4350.6499999999996</v>
      </c>
      <c r="C376" s="10">
        <v>270.36</v>
      </c>
      <c r="D376" s="10">
        <v>24.13</v>
      </c>
      <c r="E376" s="10">
        <v>61.07</v>
      </c>
      <c r="F376" s="10">
        <v>54.24</v>
      </c>
      <c r="G376" s="10">
        <v>19.809999999999999</v>
      </c>
      <c r="I376" s="10">
        <v>48.500999999999998</v>
      </c>
      <c r="J376" s="10">
        <v>13.25</v>
      </c>
      <c r="K376" s="10">
        <v>161</v>
      </c>
      <c r="L376" s="10">
        <v>386.31</v>
      </c>
      <c r="M376" s="10">
        <v>20.939</v>
      </c>
      <c r="N376" s="10">
        <v>14.5</v>
      </c>
      <c r="O376" s="10">
        <v>6.37</v>
      </c>
      <c r="P376" s="10">
        <v>112.4051</v>
      </c>
      <c r="Q376" s="10">
        <v>98.3</v>
      </c>
      <c r="R376" s="10">
        <v>40.520000000000003</v>
      </c>
      <c r="S376" s="10">
        <v>18.920000000000002</v>
      </c>
      <c r="T376" s="10">
        <v>118.69</v>
      </c>
      <c r="U376" s="10">
        <v>327.85</v>
      </c>
      <c r="V376" s="10">
        <v>296.31</v>
      </c>
      <c r="W376" s="10">
        <v>140.91</v>
      </c>
      <c r="X376" s="10">
        <v>65.77</v>
      </c>
      <c r="Z376" s="10">
        <v>243.83</v>
      </c>
      <c r="AA376" s="10">
        <v>36.210999999999999</v>
      </c>
      <c r="AC376" s="10">
        <v>181.34</v>
      </c>
      <c r="AE376" s="10">
        <v>9.24</v>
      </c>
      <c r="AF376" s="10">
        <v>342.35</v>
      </c>
      <c r="AG376" s="10">
        <v>329</v>
      </c>
      <c r="AH376" s="10">
        <v>133.9</v>
      </c>
      <c r="AI376">
        <v>34.11</v>
      </c>
      <c r="AJ376" s="10">
        <v>6.14</v>
      </c>
      <c r="AK376" s="10">
        <v>97.47</v>
      </c>
      <c r="AL376" s="10">
        <v>23.72</v>
      </c>
      <c r="AM376" s="10">
        <v>69.05</v>
      </c>
      <c r="AN376" s="10">
        <v>15.51</v>
      </c>
      <c r="AO376" s="10">
        <v>58.88</v>
      </c>
      <c r="AP376" s="10">
        <v>126.56</v>
      </c>
    </row>
    <row r="377" spans="1:42" x14ac:dyDescent="0.2">
      <c r="A377" s="9">
        <v>44483</v>
      </c>
      <c r="B377" s="3">
        <v>4363.8</v>
      </c>
      <c r="C377" s="10">
        <v>272.77330000000001</v>
      </c>
      <c r="D377" s="10">
        <v>24.35</v>
      </c>
      <c r="E377" s="10">
        <v>62</v>
      </c>
      <c r="F377" s="10">
        <v>54.61</v>
      </c>
      <c r="G377" s="10">
        <v>19.57</v>
      </c>
      <c r="I377" s="10">
        <v>49.76</v>
      </c>
      <c r="J377" s="10">
        <v>13.57</v>
      </c>
      <c r="K377" s="10">
        <v>163.47</v>
      </c>
      <c r="L377" s="10">
        <v>391.2</v>
      </c>
      <c r="M377" s="10">
        <v>21.745999999999999</v>
      </c>
      <c r="N377" s="10">
        <v>15.42</v>
      </c>
      <c r="O377" s="10">
        <v>6.28</v>
      </c>
      <c r="P377" s="10">
        <v>113.4256</v>
      </c>
      <c r="Q377" s="10">
        <v>101.07</v>
      </c>
      <c r="R377" s="10">
        <v>40.93</v>
      </c>
      <c r="S377" s="10">
        <v>19.62</v>
      </c>
      <c r="T377" s="10">
        <v>122.03</v>
      </c>
      <c r="U377" s="10">
        <v>332.12</v>
      </c>
      <c r="V377" s="10">
        <v>302.75</v>
      </c>
      <c r="W377" s="10">
        <v>143.76</v>
      </c>
      <c r="X377" s="10">
        <v>66.81</v>
      </c>
      <c r="Z377" s="10">
        <v>247.37</v>
      </c>
      <c r="AA377" s="10">
        <v>36.813800000000001</v>
      </c>
      <c r="AC377" s="10">
        <v>181.9</v>
      </c>
      <c r="AE377" s="10">
        <v>9.82</v>
      </c>
      <c r="AF377" s="10">
        <v>344.58</v>
      </c>
      <c r="AG377" s="10">
        <v>329.77</v>
      </c>
      <c r="AH377" s="10">
        <v>135.72999999999999</v>
      </c>
      <c r="AI377">
        <v>34.200000000000003</v>
      </c>
      <c r="AJ377" s="10">
        <v>6.08</v>
      </c>
      <c r="AK377" s="10">
        <v>98.85</v>
      </c>
      <c r="AL377" s="10">
        <v>24.34</v>
      </c>
      <c r="AM377" s="10">
        <v>71.09</v>
      </c>
      <c r="AN377" s="10">
        <v>15.45</v>
      </c>
      <c r="AO377" s="10">
        <v>59.48</v>
      </c>
      <c r="AP377" s="10">
        <v>125.17</v>
      </c>
    </row>
    <row r="378" spans="1:42" x14ac:dyDescent="0.2">
      <c r="A378" s="9">
        <v>44484</v>
      </c>
      <c r="B378" s="3">
        <v>4438.26</v>
      </c>
      <c r="C378" s="10">
        <v>281.01</v>
      </c>
      <c r="D378" s="10">
        <v>24</v>
      </c>
      <c r="E378" s="10">
        <v>62.59</v>
      </c>
      <c r="F378" s="10">
        <v>54.48</v>
      </c>
      <c r="G378" s="10">
        <v>19.68</v>
      </c>
      <c r="I378" s="10">
        <v>50.325000000000003</v>
      </c>
      <c r="J378" s="10">
        <v>12.8</v>
      </c>
      <c r="K378" s="10">
        <v>166.61</v>
      </c>
      <c r="L378" s="10">
        <v>406.07</v>
      </c>
      <c r="M378" s="10">
        <v>21.861999999999998</v>
      </c>
      <c r="N378" s="10">
        <v>15.85</v>
      </c>
      <c r="O378" s="10">
        <v>6.43</v>
      </c>
      <c r="P378" s="10">
        <v>112.98699999999999</v>
      </c>
      <c r="Q378" s="10">
        <v>101.47</v>
      </c>
      <c r="R378" s="10">
        <v>41.03</v>
      </c>
      <c r="S378" s="10">
        <v>19.38</v>
      </c>
      <c r="T378" s="10">
        <v>123.03</v>
      </c>
      <c r="U378" s="10">
        <v>333.57</v>
      </c>
      <c r="V378" s="10">
        <v>304.20999999999998</v>
      </c>
      <c r="W378" s="10">
        <v>144.84</v>
      </c>
      <c r="X378" s="10">
        <v>66.209999999999994</v>
      </c>
      <c r="Z378" s="10">
        <v>247.4</v>
      </c>
      <c r="AA378" s="10">
        <v>36.618600000000001</v>
      </c>
      <c r="AC378" s="10">
        <v>181.77</v>
      </c>
      <c r="AE378" s="10">
        <v>10.050000000000001</v>
      </c>
      <c r="AF378" s="10">
        <v>356</v>
      </c>
      <c r="AG378" s="10">
        <v>332.76</v>
      </c>
      <c r="AH378" s="10">
        <v>136.97999999999999</v>
      </c>
      <c r="AI378">
        <v>33.659999999999997</v>
      </c>
      <c r="AJ378" s="10">
        <v>6.03</v>
      </c>
      <c r="AK378" s="10">
        <v>98.37</v>
      </c>
      <c r="AL378" s="10">
        <v>24.46</v>
      </c>
      <c r="AM378" s="10">
        <v>70.430000000000007</v>
      </c>
      <c r="AN378" s="10">
        <v>15.7</v>
      </c>
      <c r="AO378" s="10">
        <v>59.49</v>
      </c>
      <c r="AP378" s="10">
        <v>128.4</v>
      </c>
    </row>
    <row r="379" spans="1:42" x14ac:dyDescent="0.2">
      <c r="A379" s="9">
        <v>44487</v>
      </c>
      <c r="B379" s="3">
        <v>4471.37</v>
      </c>
      <c r="C379" s="10">
        <v>290.03660000000002</v>
      </c>
      <c r="D379" s="10">
        <v>24.26</v>
      </c>
      <c r="E379" s="10">
        <v>62.56</v>
      </c>
      <c r="F379" s="10">
        <v>53.94</v>
      </c>
      <c r="G379" s="10">
        <v>19.329999999999998</v>
      </c>
      <c r="I379" s="10">
        <v>50.335999999999999</v>
      </c>
      <c r="J379" s="10">
        <v>12.4</v>
      </c>
      <c r="K379" s="10">
        <v>166.55</v>
      </c>
      <c r="L379" s="10">
        <v>413.69</v>
      </c>
      <c r="M379" s="10">
        <v>22.222000000000001</v>
      </c>
      <c r="N379" s="10">
        <v>14.82</v>
      </c>
      <c r="O379" s="10">
        <v>6.58</v>
      </c>
      <c r="P379" s="10">
        <v>113.07980000000001</v>
      </c>
      <c r="Q379" s="10">
        <v>102.05</v>
      </c>
      <c r="R379" s="10">
        <v>40.65</v>
      </c>
      <c r="S379" s="10">
        <v>20.85</v>
      </c>
      <c r="T379" s="10">
        <v>123.81</v>
      </c>
      <c r="U379" s="10">
        <v>337.88</v>
      </c>
      <c r="V379" s="10">
        <v>307.29000000000002</v>
      </c>
      <c r="W379" s="10">
        <v>146.55000000000001</v>
      </c>
      <c r="X379" s="10">
        <v>67.13</v>
      </c>
      <c r="Z379" s="10">
        <v>248.82</v>
      </c>
      <c r="AA379" s="10">
        <v>37.053400000000003</v>
      </c>
      <c r="AC379" s="10">
        <v>180.8</v>
      </c>
      <c r="AE379" s="10">
        <v>10.69</v>
      </c>
      <c r="AF379" s="10">
        <v>358.44</v>
      </c>
      <c r="AG379" s="10">
        <v>331.84</v>
      </c>
      <c r="AH379" s="10">
        <v>139.79</v>
      </c>
      <c r="AI379">
        <v>33.57</v>
      </c>
      <c r="AJ379" s="10">
        <v>5.95</v>
      </c>
      <c r="AK379" s="10">
        <v>97.45</v>
      </c>
      <c r="AL379" s="10">
        <v>23.81</v>
      </c>
      <c r="AM379" s="10">
        <v>70.180000000000007</v>
      </c>
      <c r="AN379" s="10">
        <v>15.56</v>
      </c>
      <c r="AO379" s="10">
        <v>59.7</v>
      </c>
      <c r="AP379" s="10">
        <v>128.13</v>
      </c>
    </row>
    <row r="380" spans="1:42" x14ac:dyDescent="0.2">
      <c r="A380" s="9">
        <v>44488</v>
      </c>
      <c r="B380" s="3">
        <v>4486.46</v>
      </c>
      <c r="C380" s="10">
        <v>288.08999999999997</v>
      </c>
      <c r="D380" s="10">
        <v>24.69</v>
      </c>
      <c r="E380" s="10">
        <v>63.5</v>
      </c>
      <c r="F380" s="10">
        <v>54.15</v>
      </c>
      <c r="G380" s="10">
        <v>19.21</v>
      </c>
      <c r="I380" s="10">
        <v>51.039000000000001</v>
      </c>
      <c r="J380" s="10">
        <v>12.36</v>
      </c>
      <c r="K380" s="10">
        <v>168.57</v>
      </c>
      <c r="L380" s="10">
        <v>412.16</v>
      </c>
      <c r="M380" s="10">
        <v>22.29</v>
      </c>
      <c r="N380" s="10">
        <v>15.45</v>
      </c>
      <c r="O380" s="10">
        <v>6.63</v>
      </c>
      <c r="P380" s="10">
        <v>112.869</v>
      </c>
      <c r="Q380" s="10">
        <v>101.94</v>
      </c>
      <c r="R380" s="10">
        <v>41.7</v>
      </c>
      <c r="S380" s="10">
        <v>20.22</v>
      </c>
      <c r="T380" s="10">
        <v>126.79</v>
      </c>
      <c r="U380" s="10">
        <v>339.74</v>
      </c>
      <c r="V380" s="10">
        <v>308.23</v>
      </c>
      <c r="W380" s="10">
        <v>148.76</v>
      </c>
      <c r="X380" s="10">
        <v>68.510000000000005</v>
      </c>
      <c r="Z380" s="10">
        <v>255.61</v>
      </c>
      <c r="AA380" s="10">
        <v>36.822800000000001</v>
      </c>
      <c r="AC380" s="10">
        <v>185.41</v>
      </c>
      <c r="AE380" s="10">
        <v>10.91</v>
      </c>
      <c r="AF380" s="10">
        <v>362.1</v>
      </c>
      <c r="AG380" s="10">
        <v>343.09</v>
      </c>
      <c r="AH380" s="10">
        <v>139.12</v>
      </c>
      <c r="AI380">
        <v>33.68</v>
      </c>
      <c r="AJ380" s="10">
        <v>6.03</v>
      </c>
      <c r="AK380" s="10">
        <v>95.79</v>
      </c>
      <c r="AL380" s="10">
        <v>23.76</v>
      </c>
      <c r="AM380" s="10">
        <v>70.89</v>
      </c>
      <c r="AN380" s="10">
        <v>15.42</v>
      </c>
      <c r="AO380" s="10">
        <v>59.97</v>
      </c>
      <c r="AP380" s="10">
        <v>131.47</v>
      </c>
    </row>
    <row r="381" spans="1:42" x14ac:dyDescent="0.2">
      <c r="A381" s="9">
        <v>44489</v>
      </c>
      <c r="B381" s="3">
        <v>4519.63</v>
      </c>
      <c r="C381" s="10">
        <v>288.60000000000002</v>
      </c>
      <c r="D381" s="10">
        <v>24.22</v>
      </c>
      <c r="E381" s="10">
        <v>63.85</v>
      </c>
      <c r="F381" s="10">
        <v>54.63</v>
      </c>
      <c r="G381" s="10">
        <v>19.309999999999999</v>
      </c>
      <c r="I381" s="10">
        <v>50.939</v>
      </c>
      <c r="J381" s="10">
        <v>12.72</v>
      </c>
      <c r="K381" s="10">
        <v>170.84</v>
      </c>
      <c r="L381" s="10">
        <v>407.89</v>
      </c>
      <c r="M381" s="10">
        <v>22.103000000000002</v>
      </c>
      <c r="N381" s="10">
        <v>16.25</v>
      </c>
      <c r="O381" s="10">
        <v>6.93</v>
      </c>
      <c r="P381" s="10">
        <v>115.0535</v>
      </c>
      <c r="Q381" s="10">
        <v>102.2</v>
      </c>
      <c r="R381" s="10">
        <v>41.83</v>
      </c>
      <c r="S381" s="10">
        <v>21.05</v>
      </c>
      <c r="T381" s="10">
        <v>128.69</v>
      </c>
      <c r="U381" s="10">
        <v>334.13</v>
      </c>
      <c r="V381" s="10">
        <v>307.41000000000003</v>
      </c>
      <c r="W381" s="10">
        <v>149.26</v>
      </c>
      <c r="X381" s="10">
        <v>70.58</v>
      </c>
      <c r="Z381" s="10">
        <v>251.18</v>
      </c>
      <c r="AA381" s="10">
        <v>36.461799999999997</v>
      </c>
      <c r="AC381" s="10">
        <v>185.49</v>
      </c>
      <c r="AE381" s="10">
        <v>10.44</v>
      </c>
      <c r="AF381" s="10">
        <v>356.77</v>
      </c>
      <c r="AG381" s="10">
        <v>344.05</v>
      </c>
      <c r="AH381" s="10">
        <v>143.41999999999999</v>
      </c>
      <c r="AI381">
        <v>33.979999999999997</v>
      </c>
      <c r="AJ381" s="10">
        <v>6</v>
      </c>
      <c r="AK381" s="10">
        <v>97.02</v>
      </c>
      <c r="AL381" s="10">
        <v>25.27</v>
      </c>
      <c r="AM381" s="10">
        <v>68.13</v>
      </c>
      <c r="AN381" s="10">
        <v>16.04</v>
      </c>
      <c r="AO381" s="10">
        <v>60.27</v>
      </c>
      <c r="AP381" s="10">
        <v>132.55000000000001</v>
      </c>
    </row>
    <row r="382" spans="1:42" x14ac:dyDescent="0.2">
      <c r="A382" s="9">
        <v>44490</v>
      </c>
      <c r="B382" s="3">
        <v>4536.1899999999996</v>
      </c>
      <c r="C382" s="10">
        <v>298</v>
      </c>
      <c r="D382" s="10">
        <v>24.78</v>
      </c>
      <c r="E382" s="10">
        <v>62.69</v>
      </c>
      <c r="F382" s="10">
        <v>54.35</v>
      </c>
      <c r="G382" s="10">
        <v>19.100000000000001</v>
      </c>
      <c r="I382" s="10">
        <v>51.414999999999999</v>
      </c>
      <c r="J382" s="10">
        <v>12.66</v>
      </c>
      <c r="K382" s="10">
        <v>169.5</v>
      </c>
      <c r="L382" s="10">
        <v>407.59</v>
      </c>
      <c r="M382" s="10">
        <v>22.692</v>
      </c>
      <c r="N382" s="10">
        <v>16.79</v>
      </c>
      <c r="O382" s="10">
        <v>6.82</v>
      </c>
      <c r="P382" s="10">
        <v>115.4414</v>
      </c>
      <c r="Q382" s="10">
        <v>102.35</v>
      </c>
      <c r="R382" s="10">
        <v>41.28</v>
      </c>
      <c r="S382" s="10">
        <v>20.99</v>
      </c>
      <c r="T382" s="10">
        <v>132.52000000000001</v>
      </c>
      <c r="U382" s="10">
        <v>342.05</v>
      </c>
      <c r="V382" s="10">
        <v>310.76</v>
      </c>
      <c r="W382" s="10">
        <v>149.47999999999999</v>
      </c>
      <c r="X382" s="10">
        <v>73.12</v>
      </c>
      <c r="Z382" s="10">
        <v>255</v>
      </c>
      <c r="AA382" s="10">
        <v>36.876600000000003</v>
      </c>
      <c r="AC382" s="10">
        <v>187.09</v>
      </c>
      <c r="AE382" s="10">
        <v>10.18</v>
      </c>
      <c r="AF382" s="10">
        <v>356.21</v>
      </c>
      <c r="AG382" s="10">
        <v>342.93</v>
      </c>
      <c r="AH382" s="10">
        <v>144.94</v>
      </c>
      <c r="AI382">
        <v>33.950000000000003</v>
      </c>
      <c r="AJ382" s="10">
        <v>5.93</v>
      </c>
      <c r="AK382" s="10">
        <v>96.52</v>
      </c>
      <c r="AL382" s="10">
        <v>25.75</v>
      </c>
      <c r="AM382" s="10">
        <v>65.540000000000006</v>
      </c>
      <c r="AN382" s="10">
        <v>16.55</v>
      </c>
      <c r="AO382" s="10">
        <v>60.24</v>
      </c>
      <c r="AP382" s="10">
        <v>129.79</v>
      </c>
    </row>
    <row r="383" spans="1:42" x14ac:dyDescent="0.2">
      <c r="A383" s="9">
        <v>44491</v>
      </c>
      <c r="B383" s="3">
        <v>4549.78</v>
      </c>
      <c r="C383" s="10">
        <v>303.22660000000002</v>
      </c>
      <c r="D383" s="10">
        <v>24.43</v>
      </c>
      <c r="E383" s="10">
        <v>63.12</v>
      </c>
      <c r="F383" s="10">
        <v>54.45</v>
      </c>
      <c r="G383" s="10">
        <v>19.11</v>
      </c>
      <c r="I383" s="10">
        <v>51.540999999999997</v>
      </c>
      <c r="J383" s="10">
        <v>13</v>
      </c>
      <c r="K383" s="10">
        <v>171.78</v>
      </c>
      <c r="L383" s="10">
        <v>414.32</v>
      </c>
      <c r="M383" s="10">
        <v>22.725999999999999</v>
      </c>
      <c r="N383" s="10">
        <v>17</v>
      </c>
      <c r="O383" s="10">
        <v>6.75</v>
      </c>
      <c r="P383" s="10">
        <v>115.492</v>
      </c>
      <c r="Q383" s="10">
        <v>103.92</v>
      </c>
      <c r="R383" s="10">
        <v>39.590000000000003</v>
      </c>
      <c r="S383" s="10">
        <v>20.58</v>
      </c>
      <c r="T383" s="10">
        <v>137.63</v>
      </c>
      <c r="U383" s="10">
        <v>339.78</v>
      </c>
      <c r="V383" s="10">
        <v>309.16000000000003</v>
      </c>
      <c r="W383" s="10">
        <v>148.69</v>
      </c>
      <c r="X383" s="10">
        <v>73.540000000000006</v>
      </c>
      <c r="Z383" s="10">
        <v>252.96</v>
      </c>
      <c r="AA383" s="10">
        <v>35.844200000000001</v>
      </c>
      <c r="AC383" s="10">
        <v>183.52</v>
      </c>
      <c r="AE383" s="10">
        <v>9.66</v>
      </c>
      <c r="AF383" s="10">
        <v>358.67</v>
      </c>
      <c r="AG383" s="10">
        <v>340.71</v>
      </c>
      <c r="AH383" s="10">
        <v>144</v>
      </c>
      <c r="AI383">
        <v>34.15</v>
      </c>
      <c r="AJ383" s="10">
        <v>5.76</v>
      </c>
      <c r="AK383" s="10">
        <v>96.88</v>
      </c>
      <c r="AL383" s="10">
        <v>26.43</v>
      </c>
      <c r="AM383" s="10">
        <v>65.88</v>
      </c>
      <c r="AN383" s="10">
        <v>16.28</v>
      </c>
      <c r="AO383" s="10">
        <v>60.05</v>
      </c>
      <c r="AP383" s="10">
        <v>132.33000000000001</v>
      </c>
    </row>
    <row r="384" spans="1:42" x14ac:dyDescent="0.2">
      <c r="A384" s="9">
        <v>44494</v>
      </c>
      <c r="B384" s="3">
        <v>4544.8999999999996</v>
      </c>
      <c r="C384" s="10">
        <v>341.62</v>
      </c>
      <c r="D384" s="10">
        <v>25.41</v>
      </c>
      <c r="E384" s="10">
        <v>64.349999999999994</v>
      </c>
      <c r="F384" s="10">
        <v>54.23</v>
      </c>
      <c r="G384" s="10">
        <v>19.5</v>
      </c>
      <c r="I384" s="10">
        <v>52.207000000000001</v>
      </c>
      <c r="J384" s="10">
        <v>12.99</v>
      </c>
      <c r="K384" s="10">
        <v>170.94</v>
      </c>
      <c r="L384" s="10">
        <v>414.75</v>
      </c>
      <c r="M384" s="10">
        <v>23.166</v>
      </c>
      <c r="N384" s="10">
        <v>16.97</v>
      </c>
      <c r="O384" s="10">
        <v>6.91</v>
      </c>
      <c r="P384" s="10">
        <v>117.35599999999999</v>
      </c>
      <c r="Q384" s="10">
        <v>104.9</v>
      </c>
      <c r="R384" s="10">
        <v>39.01</v>
      </c>
      <c r="S384" s="10">
        <v>20.69</v>
      </c>
      <c r="T384" s="10">
        <v>139.57</v>
      </c>
      <c r="U384" s="10">
        <v>341.5</v>
      </c>
      <c r="V384" s="10">
        <v>308.13</v>
      </c>
      <c r="W384" s="10">
        <v>148.63999999999999</v>
      </c>
      <c r="X384" s="10">
        <v>74.86</v>
      </c>
      <c r="Z384" s="10">
        <v>257.89</v>
      </c>
      <c r="AA384" s="10">
        <v>35.499600000000001</v>
      </c>
      <c r="AC384" s="10">
        <v>184.99</v>
      </c>
      <c r="AE384" s="10">
        <v>10.28</v>
      </c>
      <c r="AF384" s="10">
        <v>360.86</v>
      </c>
      <c r="AG384" s="10">
        <v>352.72</v>
      </c>
      <c r="AH384" s="10">
        <v>145.1</v>
      </c>
      <c r="AI384">
        <v>34.39</v>
      </c>
      <c r="AJ384" s="10">
        <v>5.86</v>
      </c>
      <c r="AK384" s="10">
        <v>96.54</v>
      </c>
      <c r="AL384" s="10">
        <v>26.84</v>
      </c>
      <c r="AM384" s="10">
        <v>66.83</v>
      </c>
      <c r="AN384" s="10">
        <v>16</v>
      </c>
      <c r="AO384" s="10">
        <v>60.29</v>
      </c>
      <c r="AP384" s="10">
        <v>131.83000000000001</v>
      </c>
    </row>
    <row r="385" spans="1:42" x14ac:dyDescent="0.2">
      <c r="A385" s="9">
        <v>44495</v>
      </c>
      <c r="B385" s="3">
        <v>4566.4799999999996</v>
      </c>
      <c r="C385" s="10">
        <v>339.47660000000002</v>
      </c>
      <c r="D385" s="10">
        <v>25.52</v>
      </c>
      <c r="E385" s="10">
        <v>65.84</v>
      </c>
      <c r="F385" s="10">
        <v>54.47</v>
      </c>
      <c r="G385" s="10">
        <v>19.5</v>
      </c>
      <c r="I385" s="10">
        <v>53.387</v>
      </c>
      <c r="J385" s="10">
        <v>13.22</v>
      </c>
      <c r="K385" s="10">
        <v>171.4</v>
      </c>
      <c r="L385" s="10">
        <v>417.61</v>
      </c>
      <c r="M385" s="10">
        <v>24.716999999999999</v>
      </c>
      <c r="N385" s="10">
        <v>16.95</v>
      </c>
      <c r="O385" s="10">
        <v>6.84</v>
      </c>
      <c r="P385" s="10">
        <v>116.6223</v>
      </c>
      <c r="Q385" s="10">
        <v>104.59</v>
      </c>
      <c r="R385" s="10">
        <v>39.57</v>
      </c>
      <c r="S385" s="10">
        <v>19.96</v>
      </c>
      <c r="T385" s="10">
        <v>142.16</v>
      </c>
      <c r="U385" s="10">
        <v>342.24</v>
      </c>
      <c r="V385" s="10">
        <v>310.11</v>
      </c>
      <c r="W385" s="10">
        <v>149.32</v>
      </c>
      <c r="X385" s="10">
        <v>76.55</v>
      </c>
      <c r="Z385" s="10">
        <v>252.2</v>
      </c>
      <c r="AA385" s="10">
        <v>34.9696</v>
      </c>
      <c r="AC385" s="10">
        <v>184.07</v>
      </c>
      <c r="AE385" s="10">
        <v>10.52</v>
      </c>
      <c r="AF385" s="10">
        <v>357.32</v>
      </c>
      <c r="AG385" s="10">
        <v>341.15</v>
      </c>
      <c r="AH385" s="10">
        <v>146.22999999999999</v>
      </c>
      <c r="AI385">
        <v>34.130000000000003</v>
      </c>
      <c r="AJ385" s="10">
        <v>5.81</v>
      </c>
      <c r="AK385" s="10">
        <v>96.2</v>
      </c>
      <c r="AL385" s="10">
        <v>26.91</v>
      </c>
      <c r="AM385" s="10">
        <v>66.03</v>
      </c>
      <c r="AN385" s="10">
        <v>15.94</v>
      </c>
      <c r="AO385" s="10">
        <v>60.58</v>
      </c>
      <c r="AP385" s="10">
        <v>129.47999999999999</v>
      </c>
    </row>
    <row r="386" spans="1:42" x14ac:dyDescent="0.2">
      <c r="A386" s="9">
        <v>44496</v>
      </c>
      <c r="B386" s="3">
        <v>4574.79</v>
      </c>
      <c r="C386" s="10">
        <v>345.95330000000001</v>
      </c>
      <c r="D386" s="10">
        <v>25.06</v>
      </c>
      <c r="E386" s="10">
        <v>64.13</v>
      </c>
      <c r="F386" s="10">
        <v>55.52</v>
      </c>
      <c r="G386" s="10">
        <v>19.66</v>
      </c>
      <c r="I386" s="10">
        <v>52.311</v>
      </c>
      <c r="J386" s="10">
        <v>12.84</v>
      </c>
      <c r="K386" s="10">
        <v>167.83</v>
      </c>
      <c r="L386" s="10">
        <v>410.99</v>
      </c>
      <c r="M386" s="10">
        <v>24.451000000000001</v>
      </c>
      <c r="N386" s="10">
        <v>16.940000000000001</v>
      </c>
      <c r="O386" s="10">
        <v>6.47</v>
      </c>
      <c r="P386" s="10">
        <v>114.7076</v>
      </c>
      <c r="Q386" s="10">
        <v>103.52</v>
      </c>
      <c r="R386" s="10">
        <v>35.44</v>
      </c>
      <c r="S386" s="10">
        <v>19.25</v>
      </c>
      <c r="T386" s="10">
        <v>136.49</v>
      </c>
      <c r="U386" s="10">
        <v>347.1</v>
      </c>
      <c r="V386" s="10">
        <v>323.17</v>
      </c>
      <c r="W386" s="10">
        <v>148.85</v>
      </c>
      <c r="X386" s="10">
        <v>76.34</v>
      </c>
      <c r="Z386" s="10">
        <v>273.13</v>
      </c>
      <c r="AA386" s="10">
        <v>35.321199999999997</v>
      </c>
      <c r="AC386" s="10">
        <v>180.94</v>
      </c>
      <c r="AE386" s="10">
        <v>12.28</v>
      </c>
      <c r="AF386" s="10">
        <v>335.72</v>
      </c>
      <c r="AG386" s="10">
        <v>338.23</v>
      </c>
      <c r="AH386" s="10">
        <v>143.86000000000001</v>
      </c>
      <c r="AI386">
        <v>34.22</v>
      </c>
      <c r="AJ386" s="10">
        <v>5.68</v>
      </c>
      <c r="AK386" s="10">
        <v>94.87</v>
      </c>
      <c r="AL386" s="10">
        <v>26.64</v>
      </c>
      <c r="AM386" s="10">
        <v>64.44</v>
      </c>
      <c r="AN386" s="10">
        <v>15.51</v>
      </c>
      <c r="AO386" s="10">
        <v>59.86</v>
      </c>
      <c r="AP386" s="10">
        <v>128.26</v>
      </c>
    </row>
    <row r="387" spans="1:42" x14ac:dyDescent="0.2">
      <c r="A387" s="9">
        <v>44497</v>
      </c>
      <c r="B387" s="3">
        <v>4551.68</v>
      </c>
      <c r="C387" s="10">
        <v>359.01330000000002</v>
      </c>
      <c r="D387" s="10">
        <v>25.64</v>
      </c>
      <c r="E387" s="10">
        <v>64.31</v>
      </c>
      <c r="F387" s="10">
        <v>56.04</v>
      </c>
      <c r="G387" s="10">
        <v>19.850000000000001</v>
      </c>
      <c r="I387" s="10">
        <v>52.957000000000001</v>
      </c>
      <c r="J387" s="10">
        <v>13.37</v>
      </c>
      <c r="K387" s="10">
        <v>170.36</v>
      </c>
      <c r="L387" s="10">
        <v>414.82</v>
      </c>
      <c r="M387" s="10">
        <v>24.940999999999999</v>
      </c>
      <c r="N387" s="10">
        <v>17.16</v>
      </c>
      <c r="O387" s="10">
        <v>6.55</v>
      </c>
      <c r="P387" s="10">
        <v>117.47410000000001</v>
      </c>
      <c r="Q387" s="10">
        <v>105</v>
      </c>
      <c r="R387" s="10">
        <v>35.47</v>
      </c>
      <c r="S387" s="10">
        <v>19.91</v>
      </c>
      <c r="T387" s="10">
        <v>139.37</v>
      </c>
      <c r="U387" s="10">
        <v>348</v>
      </c>
      <c r="V387" s="10">
        <v>324.35000000000002</v>
      </c>
      <c r="W387" s="10">
        <v>152.57</v>
      </c>
      <c r="X387" s="10">
        <v>79.25</v>
      </c>
      <c r="Z387" s="10">
        <v>288.95</v>
      </c>
      <c r="AA387" s="10">
        <v>35.552599999999998</v>
      </c>
      <c r="AC387" s="10">
        <v>182</v>
      </c>
      <c r="AE387" s="10">
        <v>13.63</v>
      </c>
      <c r="AF387" s="10">
        <v>333.03</v>
      </c>
      <c r="AG387" s="10">
        <v>349.7</v>
      </c>
      <c r="AH387" s="10">
        <v>146.66999999999999</v>
      </c>
      <c r="AI387">
        <v>34.22</v>
      </c>
      <c r="AJ387" s="10">
        <v>5.91</v>
      </c>
      <c r="AK387" s="10">
        <v>95.97</v>
      </c>
      <c r="AL387" s="10">
        <v>27.03</v>
      </c>
      <c r="AM387" s="10">
        <v>64.5</v>
      </c>
      <c r="AN387" s="10">
        <v>16.86</v>
      </c>
      <c r="AO387" s="10">
        <v>61.27</v>
      </c>
      <c r="AP387" s="10">
        <v>127.96</v>
      </c>
    </row>
    <row r="388" spans="1:42" x14ac:dyDescent="0.2">
      <c r="A388" s="9">
        <v>44498</v>
      </c>
      <c r="B388" s="3">
        <v>4596.42</v>
      </c>
      <c r="C388" s="10">
        <v>371.33330000000001</v>
      </c>
      <c r="D388" s="10">
        <v>25.88</v>
      </c>
      <c r="E388" s="10">
        <v>64.47</v>
      </c>
      <c r="F388" s="10">
        <v>56.37</v>
      </c>
      <c r="G388" s="10">
        <v>19.59</v>
      </c>
      <c r="I388" s="10">
        <v>53.167000000000002</v>
      </c>
      <c r="J388" s="10">
        <v>14.05</v>
      </c>
      <c r="K388" s="10">
        <v>169.89</v>
      </c>
      <c r="L388" s="10">
        <v>413.35</v>
      </c>
      <c r="M388" s="10">
        <v>25.567</v>
      </c>
      <c r="N388" s="10">
        <v>17.28</v>
      </c>
      <c r="O388" s="10">
        <v>6.38</v>
      </c>
      <c r="P388" s="10">
        <v>118.43559999999999</v>
      </c>
      <c r="Q388" s="10">
        <v>104.08</v>
      </c>
      <c r="R388" s="10">
        <v>34.97</v>
      </c>
      <c r="S388" s="10">
        <v>20.09</v>
      </c>
      <c r="T388" s="10">
        <v>138.41999999999999</v>
      </c>
      <c r="U388" s="10">
        <v>353.84</v>
      </c>
      <c r="V388" s="10">
        <v>331.62</v>
      </c>
      <c r="W388" s="10">
        <v>149.80000000000001</v>
      </c>
      <c r="X388" s="10">
        <v>79.67</v>
      </c>
      <c r="Z388" s="10">
        <v>289.39999999999998</v>
      </c>
      <c r="AA388" s="10">
        <v>35.580599999999997</v>
      </c>
      <c r="AC388" s="10">
        <v>184.93</v>
      </c>
      <c r="AE388" s="10">
        <v>15.04</v>
      </c>
      <c r="AF388" s="10">
        <v>335.52</v>
      </c>
      <c r="AG388" s="10">
        <v>342.31</v>
      </c>
      <c r="AH388" s="10">
        <v>144.96</v>
      </c>
      <c r="AI388">
        <v>33.93</v>
      </c>
      <c r="AJ388" s="10">
        <v>5.9</v>
      </c>
      <c r="AK388" s="10">
        <v>94.54</v>
      </c>
      <c r="AL388" s="10">
        <v>27.33</v>
      </c>
      <c r="AM388" s="10">
        <v>63.27</v>
      </c>
      <c r="AN388" s="10">
        <v>17.079999999999998</v>
      </c>
      <c r="AO388" s="10">
        <v>61.09</v>
      </c>
      <c r="AP388" s="10">
        <v>125.96</v>
      </c>
    </row>
    <row r="389" spans="1:42" x14ac:dyDescent="0.2">
      <c r="A389" s="9">
        <v>44501</v>
      </c>
      <c r="B389" s="3">
        <v>4605.38</v>
      </c>
      <c r="C389" s="10">
        <v>402.86329999999998</v>
      </c>
      <c r="D389" s="10">
        <v>26.56</v>
      </c>
      <c r="E389" s="10">
        <v>65.63</v>
      </c>
      <c r="F389" s="10">
        <v>56.17</v>
      </c>
      <c r="G389" s="10">
        <v>20.010000000000002</v>
      </c>
      <c r="I389" s="10">
        <v>52.805</v>
      </c>
      <c r="J389" s="10">
        <v>14.26</v>
      </c>
      <c r="K389" s="10">
        <v>169.8</v>
      </c>
      <c r="L389" s="10">
        <v>416.7</v>
      </c>
      <c r="M389" s="10">
        <v>25.827000000000002</v>
      </c>
      <c r="N389" s="10">
        <v>17.14</v>
      </c>
      <c r="O389" s="10">
        <v>6.32</v>
      </c>
      <c r="P389" s="10">
        <v>118.6802</v>
      </c>
      <c r="Q389" s="10">
        <v>101.23</v>
      </c>
      <c r="R389" s="10">
        <v>34.85</v>
      </c>
      <c r="S389" s="10">
        <v>22.62</v>
      </c>
      <c r="T389" s="10">
        <v>137.57</v>
      </c>
      <c r="U389" s="10">
        <v>357.73</v>
      </c>
      <c r="V389" s="10">
        <v>329.37</v>
      </c>
      <c r="W389" s="10">
        <v>148.96</v>
      </c>
      <c r="X389" s="10">
        <v>77.650000000000006</v>
      </c>
      <c r="Z389" s="10">
        <v>300.95</v>
      </c>
      <c r="AA389" s="10">
        <v>36.023800000000001</v>
      </c>
      <c r="AC389" s="10">
        <v>185.4</v>
      </c>
      <c r="AE389" s="10">
        <v>15.66</v>
      </c>
      <c r="AF389" s="10">
        <v>334.05</v>
      </c>
      <c r="AG389" s="10">
        <v>358.75</v>
      </c>
      <c r="AH389" s="10">
        <v>144.72999999999999</v>
      </c>
      <c r="AI389">
        <v>34.1</v>
      </c>
      <c r="AJ389" s="10">
        <v>6.17</v>
      </c>
      <c r="AK389" s="10">
        <v>93.42</v>
      </c>
      <c r="AL389" s="10">
        <v>27.92</v>
      </c>
      <c r="AM389" s="10">
        <v>63.39</v>
      </c>
      <c r="AN389" s="10">
        <v>17.95</v>
      </c>
      <c r="AO389" s="10">
        <v>61.82</v>
      </c>
      <c r="AP389" s="10">
        <v>127</v>
      </c>
    </row>
    <row r="390" spans="1:42" x14ac:dyDescent="0.2">
      <c r="A390" s="9">
        <v>44502</v>
      </c>
      <c r="B390" s="3">
        <v>4613.67</v>
      </c>
      <c r="C390" s="10">
        <v>390.66660000000002</v>
      </c>
      <c r="D390" s="10">
        <v>25.92</v>
      </c>
      <c r="E390" s="10">
        <v>64.819999999999993</v>
      </c>
      <c r="F390" s="10">
        <v>56.1</v>
      </c>
      <c r="G390" s="10">
        <v>19.87</v>
      </c>
      <c r="I390" s="10">
        <v>53.707000000000001</v>
      </c>
      <c r="J390" s="10">
        <v>14.25</v>
      </c>
      <c r="K390" s="10">
        <v>170.47</v>
      </c>
      <c r="L390" s="10">
        <v>423.85</v>
      </c>
      <c r="M390" s="10">
        <v>26.401</v>
      </c>
      <c r="N390" s="10">
        <v>16.89</v>
      </c>
      <c r="O390" s="10">
        <v>6.01</v>
      </c>
      <c r="P390" s="10">
        <v>118.61279999999999</v>
      </c>
      <c r="Q390" s="10">
        <v>102.12</v>
      </c>
      <c r="R390" s="10">
        <v>34.99</v>
      </c>
      <c r="S390" s="10">
        <v>22.68</v>
      </c>
      <c r="T390" s="10">
        <v>143.93</v>
      </c>
      <c r="U390" s="10">
        <v>359.64</v>
      </c>
      <c r="V390" s="10">
        <v>333.13</v>
      </c>
      <c r="W390" s="10">
        <v>150.02000000000001</v>
      </c>
      <c r="X390" s="10">
        <v>80.760000000000005</v>
      </c>
      <c r="Z390" s="10">
        <v>298.2</v>
      </c>
      <c r="AA390" s="10">
        <v>35.992800000000003</v>
      </c>
      <c r="AC390" s="10">
        <v>181.4</v>
      </c>
      <c r="AE390" s="10">
        <v>15</v>
      </c>
      <c r="AF390" s="10">
        <v>328.48</v>
      </c>
      <c r="AG390" s="10">
        <v>355.3</v>
      </c>
      <c r="AH390" s="10">
        <v>147.03</v>
      </c>
      <c r="AI390">
        <v>34.03</v>
      </c>
      <c r="AJ390" s="10">
        <v>6.31</v>
      </c>
      <c r="AK390" s="10">
        <v>94.02</v>
      </c>
      <c r="AL390" s="10">
        <v>27.49</v>
      </c>
      <c r="AM390" s="10">
        <v>61.94</v>
      </c>
      <c r="AN390" s="10">
        <v>18.010000000000002</v>
      </c>
      <c r="AO390" s="10">
        <v>61.79</v>
      </c>
      <c r="AP390" s="10">
        <v>124.72</v>
      </c>
    </row>
    <row r="391" spans="1:42" x14ac:dyDescent="0.2">
      <c r="A391" s="9">
        <v>44503</v>
      </c>
      <c r="B391" s="3">
        <v>4630.6499999999996</v>
      </c>
      <c r="C391" s="10">
        <v>404.62</v>
      </c>
      <c r="D391" s="10">
        <v>26.12</v>
      </c>
      <c r="E391" s="10">
        <v>63.93</v>
      </c>
      <c r="F391" s="10">
        <v>56.29</v>
      </c>
      <c r="G391" s="10">
        <v>19.68</v>
      </c>
      <c r="I391" s="10">
        <v>54.237000000000002</v>
      </c>
      <c r="J391" s="10">
        <v>14.91</v>
      </c>
      <c r="K391" s="10">
        <v>170.53</v>
      </c>
      <c r="L391" s="10">
        <v>417.9</v>
      </c>
      <c r="M391" s="10">
        <v>26.597999999999999</v>
      </c>
      <c r="N391" s="10">
        <v>16.88</v>
      </c>
      <c r="O391" s="10">
        <v>5.92</v>
      </c>
      <c r="P391" s="10">
        <v>119.0514</v>
      </c>
      <c r="Q391" s="10">
        <v>104.82</v>
      </c>
      <c r="R391" s="10">
        <v>37.04</v>
      </c>
      <c r="S391" s="10">
        <v>22.96</v>
      </c>
      <c r="T391" s="10">
        <v>144.5</v>
      </c>
      <c r="U391" s="10">
        <v>353.14</v>
      </c>
      <c r="V391" s="10">
        <v>334</v>
      </c>
      <c r="W391" s="10">
        <v>151.49</v>
      </c>
      <c r="X391" s="10">
        <v>83.4</v>
      </c>
      <c r="Z391" s="10">
        <v>298.08</v>
      </c>
      <c r="AA391" s="10">
        <v>35.542200000000001</v>
      </c>
      <c r="AC391" s="10">
        <v>189.07</v>
      </c>
      <c r="AE391" s="10">
        <v>15.35</v>
      </c>
      <c r="AF391" s="10">
        <v>329.43</v>
      </c>
      <c r="AG391" s="10">
        <v>343.05</v>
      </c>
      <c r="AH391" s="10">
        <v>147.65</v>
      </c>
      <c r="AI391">
        <v>33.75</v>
      </c>
      <c r="AJ391" s="10">
        <v>6.37</v>
      </c>
      <c r="AK391" s="10">
        <v>94.73</v>
      </c>
      <c r="AL391" s="10">
        <v>27.93</v>
      </c>
      <c r="AM391" s="10">
        <v>62.11</v>
      </c>
      <c r="AN391" s="10">
        <v>18.63</v>
      </c>
      <c r="AO391" s="10">
        <v>60.94</v>
      </c>
      <c r="AP391" s="10">
        <v>129.46</v>
      </c>
    </row>
    <row r="392" spans="1:42" x14ac:dyDescent="0.2">
      <c r="A392" s="9">
        <v>44504</v>
      </c>
      <c r="B392" s="3">
        <v>4660.57</v>
      </c>
      <c r="C392" s="10">
        <v>409.97</v>
      </c>
      <c r="D392" s="10">
        <v>26.47</v>
      </c>
      <c r="E392" s="10">
        <v>64.41</v>
      </c>
      <c r="F392" s="10">
        <v>56.6</v>
      </c>
      <c r="G392" s="10">
        <v>19.21</v>
      </c>
      <c r="I392" s="10">
        <v>54.862000000000002</v>
      </c>
      <c r="J392" s="10">
        <v>15.74</v>
      </c>
      <c r="K392" s="10">
        <v>168.29</v>
      </c>
      <c r="L392" s="10">
        <v>408.07</v>
      </c>
      <c r="M392" s="10">
        <v>29.800999999999998</v>
      </c>
      <c r="N392" s="10">
        <v>16.97</v>
      </c>
      <c r="O392" s="10">
        <v>5.78</v>
      </c>
      <c r="P392" s="10">
        <v>119.5574</v>
      </c>
      <c r="Q392" s="10">
        <v>105.38</v>
      </c>
      <c r="R392" s="10">
        <v>37.07</v>
      </c>
      <c r="S392" s="10">
        <v>23.29</v>
      </c>
      <c r="T392" s="10">
        <v>144.53</v>
      </c>
      <c r="U392" s="10">
        <v>356.79</v>
      </c>
      <c r="V392" s="10">
        <v>336.44</v>
      </c>
      <c r="W392" s="10">
        <v>150.96</v>
      </c>
      <c r="X392" s="10">
        <v>81.08</v>
      </c>
      <c r="Z392" s="10">
        <v>293.48</v>
      </c>
      <c r="AA392" s="10">
        <v>36.163200000000003</v>
      </c>
      <c r="AC392" s="10">
        <v>194.21</v>
      </c>
      <c r="AE392" s="10">
        <v>16.43</v>
      </c>
      <c r="AF392" s="10">
        <v>335.43</v>
      </c>
      <c r="AG392" s="10">
        <v>350.85</v>
      </c>
      <c r="AH392" s="10">
        <v>147.87</v>
      </c>
      <c r="AI392">
        <v>34.1</v>
      </c>
      <c r="AJ392" s="10">
        <v>6.25</v>
      </c>
      <c r="AK392" s="10">
        <v>93.72</v>
      </c>
      <c r="AL392" s="10">
        <v>27.43</v>
      </c>
      <c r="AM392" s="10">
        <v>60.86</v>
      </c>
      <c r="AN392" s="10">
        <v>19.420000000000002</v>
      </c>
      <c r="AO392" s="10">
        <v>60.34</v>
      </c>
      <c r="AP392" s="10">
        <v>127.12</v>
      </c>
    </row>
    <row r="393" spans="1:42" x14ac:dyDescent="0.2">
      <c r="A393" s="9">
        <v>44505</v>
      </c>
      <c r="B393" s="3">
        <v>4680.0600000000004</v>
      </c>
      <c r="C393" s="10">
        <v>407.36329999999998</v>
      </c>
      <c r="D393" s="10">
        <v>26</v>
      </c>
      <c r="E393" s="10">
        <v>65.02</v>
      </c>
      <c r="F393" s="10">
        <v>56.84</v>
      </c>
      <c r="G393" s="10">
        <v>20.5</v>
      </c>
      <c r="I393" s="10">
        <v>55.892000000000003</v>
      </c>
      <c r="J393" s="10">
        <v>15.51</v>
      </c>
      <c r="K393" s="10">
        <v>168.05</v>
      </c>
      <c r="L393" s="10">
        <v>407.08</v>
      </c>
      <c r="M393" s="10">
        <v>29.751999999999999</v>
      </c>
      <c r="N393" s="10">
        <v>17</v>
      </c>
      <c r="O393" s="10">
        <v>5.85</v>
      </c>
      <c r="P393" s="10">
        <v>120.2996</v>
      </c>
      <c r="Q393" s="10">
        <v>106.68</v>
      </c>
      <c r="R393" s="10">
        <v>37.01</v>
      </c>
      <c r="S393" s="10">
        <v>22.57</v>
      </c>
      <c r="T393" s="10">
        <v>142.55000000000001</v>
      </c>
      <c r="U393" s="10">
        <v>364.8</v>
      </c>
      <c r="V393" s="10">
        <v>336.06</v>
      </c>
      <c r="W393" s="10">
        <v>151.28</v>
      </c>
      <c r="X393" s="10">
        <v>80.28</v>
      </c>
      <c r="Z393" s="10">
        <v>289.05</v>
      </c>
      <c r="AA393" s="10">
        <v>35.887</v>
      </c>
      <c r="AC393" s="10">
        <v>192.85</v>
      </c>
      <c r="AE393" s="10">
        <v>19.27</v>
      </c>
      <c r="AF393" s="10">
        <v>348.79</v>
      </c>
      <c r="AG393" s="10">
        <v>355.2</v>
      </c>
      <c r="AH393" s="10">
        <v>146.69</v>
      </c>
      <c r="AI393">
        <v>34.56</v>
      </c>
      <c r="AJ393" s="10">
        <v>6.32</v>
      </c>
      <c r="AK393" s="10">
        <v>94.3</v>
      </c>
      <c r="AL393" s="10">
        <v>27.92</v>
      </c>
      <c r="AM393" s="10">
        <v>60.62</v>
      </c>
      <c r="AN393" s="10">
        <v>19.29</v>
      </c>
      <c r="AO393" s="10">
        <v>58.66</v>
      </c>
      <c r="AP393" s="10">
        <v>125.98</v>
      </c>
    </row>
    <row r="394" spans="1:42" x14ac:dyDescent="0.2">
      <c r="A394" s="9">
        <v>44508</v>
      </c>
      <c r="B394" s="3">
        <v>4697.53</v>
      </c>
      <c r="C394" s="10">
        <v>387.64659999999998</v>
      </c>
      <c r="D394" s="10">
        <v>26.75</v>
      </c>
      <c r="E394" s="10">
        <v>65.72</v>
      </c>
      <c r="F394" s="10">
        <v>56.33</v>
      </c>
      <c r="G394" s="10">
        <v>19.739999999999998</v>
      </c>
      <c r="I394" s="10">
        <v>55.895000000000003</v>
      </c>
      <c r="J394" s="10">
        <v>14.94</v>
      </c>
      <c r="K394" s="10">
        <v>169.06</v>
      </c>
      <c r="L394" s="10">
        <v>408.34</v>
      </c>
      <c r="M394" s="10">
        <v>30.803999999999998</v>
      </c>
      <c r="N394" s="10">
        <v>16.510000000000002</v>
      </c>
      <c r="O394" s="10">
        <v>5.72</v>
      </c>
      <c r="P394" s="10">
        <v>122.2902</v>
      </c>
      <c r="Q394" s="10">
        <v>106.02</v>
      </c>
      <c r="R394" s="10">
        <v>37.979999999999997</v>
      </c>
      <c r="S394" s="10">
        <v>22.74</v>
      </c>
      <c r="T394" s="10">
        <v>142.04</v>
      </c>
      <c r="U394" s="10">
        <v>370.73</v>
      </c>
      <c r="V394" s="10">
        <v>336.99</v>
      </c>
      <c r="W394" s="10">
        <v>150.44</v>
      </c>
      <c r="X394" s="10">
        <v>78.930000000000007</v>
      </c>
      <c r="Z394" s="10">
        <v>286.89999999999998</v>
      </c>
      <c r="AA394" s="10">
        <v>35.998199999999997</v>
      </c>
      <c r="AC394" s="10">
        <v>192.23</v>
      </c>
      <c r="AE394" s="10">
        <v>21.35</v>
      </c>
      <c r="AF394" s="10">
        <v>349.67</v>
      </c>
      <c r="AG394" s="10">
        <v>360.86</v>
      </c>
      <c r="AH394" s="10">
        <v>148.07</v>
      </c>
      <c r="AI394">
        <v>34.700000000000003</v>
      </c>
      <c r="AJ394" s="10">
        <v>6.28</v>
      </c>
      <c r="AK394" s="10">
        <v>92.89</v>
      </c>
      <c r="AL394" s="10">
        <v>27.97</v>
      </c>
      <c r="AM394" s="10">
        <v>62.29</v>
      </c>
      <c r="AN394" s="10">
        <v>20.149999999999999</v>
      </c>
      <c r="AO394" s="10">
        <v>59.03</v>
      </c>
      <c r="AP394" s="10">
        <v>125.98</v>
      </c>
    </row>
    <row r="395" spans="1:42" x14ac:dyDescent="0.2">
      <c r="A395" s="9">
        <v>44509</v>
      </c>
      <c r="B395" s="3">
        <v>4701.7</v>
      </c>
      <c r="C395" s="10">
        <v>341.16660000000002</v>
      </c>
      <c r="D395" s="10">
        <v>24.25</v>
      </c>
      <c r="E395" s="10">
        <v>66.36</v>
      </c>
      <c r="F395" s="10">
        <v>56.49</v>
      </c>
      <c r="G395" s="10">
        <v>19.34</v>
      </c>
      <c r="I395" s="10">
        <v>55.78</v>
      </c>
      <c r="J395" s="10">
        <v>14.84</v>
      </c>
      <c r="K395" s="10">
        <v>167.78</v>
      </c>
      <c r="L395" s="10">
        <v>405.35</v>
      </c>
      <c r="M395" s="10">
        <v>30.657</v>
      </c>
      <c r="N395" s="10">
        <v>16.260000000000002</v>
      </c>
      <c r="O395" s="10">
        <v>6.12</v>
      </c>
      <c r="P395" s="10">
        <v>121.8853</v>
      </c>
      <c r="Q395" s="10">
        <v>106.02</v>
      </c>
      <c r="R395" s="10">
        <v>36.700000000000003</v>
      </c>
      <c r="S395" s="10">
        <v>22.14</v>
      </c>
      <c r="T395" s="10">
        <v>146.38999999999999</v>
      </c>
      <c r="U395" s="10">
        <v>376.7</v>
      </c>
      <c r="V395" s="10">
        <v>335.95</v>
      </c>
      <c r="W395" s="10">
        <v>150.81</v>
      </c>
      <c r="X395" s="10">
        <v>79.650000000000006</v>
      </c>
      <c r="Z395" s="10">
        <v>278.75</v>
      </c>
      <c r="AA395" s="10">
        <v>36.298000000000002</v>
      </c>
      <c r="AC395" s="10">
        <v>191.09</v>
      </c>
      <c r="AE395" s="10">
        <v>22.53</v>
      </c>
      <c r="AF395" s="10">
        <v>344.65</v>
      </c>
      <c r="AG395" s="10">
        <v>355.81</v>
      </c>
      <c r="AH395" s="10">
        <v>148.44999999999999</v>
      </c>
      <c r="AI395">
        <v>34.869999999999997</v>
      </c>
      <c r="AJ395" s="10">
        <v>6.17</v>
      </c>
      <c r="AK395" s="10">
        <v>93.67</v>
      </c>
      <c r="AL395" s="10">
        <v>27.35</v>
      </c>
      <c r="AM395" s="10">
        <v>61.4</v>
      </c>
      <c r="AN395" s="10">
        <v>20.12</v>
      </c>
      <c r="AO395" s="10">
        <v>56.79</v>
      </c>
      <c r="AP395" s="10">
        <v>125.98</v>
      </c>
    </row>
    <row r="396" spans="1:42" x14ac:dyDescent="0.2">
      <c r="A396" s="9">
        <v>44510</v>
      </c>
      <c r="B396" s="3">
        <v>4685.25</v>
      </c>
      <c r="C396" s="10">
        <v>355.98329999999999</v>
      </c>
      <c r="D396" s="10">
        <v>22.52</v>
      </c>
      <c r="E396" s="10">
        <v>64.19</v>
      </c>
      <c r="F396" s="10">
        <v>56.72</v>
      </c>
      <c r="G396" s="10">
        <v>19.440000000000001</v>
      </c>
      <c r="I396" s="10">
        <v>54.877000000000002</v>
      </c>
      <c r="J396" s="10">
        <v>14.59</v>
      </c>
      <c r="K396" s="10">
        <v>167.62</v>
      </c>
      <c r="L396" s="10">
        <v>399.12</v>
      </c>
      <c r="M396" s="10">
        <v>29.459</v>
      </c>
      <c r="N396" s="10">
        <v>16.52</v>
      </c>
      <c r="O396" s="10">
        <v>5.97</v>
      </c>
      <c r="P396" s="10">
        <v>122.7372</v>
      </c>
      <c r="Q396" s="10">
        <v>104.94</v>
      </c>
      <c r="R396" s="10">
        <v>34.49</v>
      </c>
      <c r="S396" s="10">
        <v>20.420000000000002</v>
      </c>
      <c r="T396" s="10">
        <v>139.46</v>
      </c>
      <c r="U396" s="10">
        <v>361.08</v>
      </c>
      <c r="V396" s="10">
        <v>330.8</v>
      </c>
      <c r="W396" s="10">
        <v>147.91999999999999</v>
      </c>
      <c r="X396" s="10">
        <v>76.069999999999993</v>
      </c>
      <c r="Z396" s="10">
        <v>269.72000000000003</v>
      </c>
      <c r="AA396" s="10">
        <v>36.240200000000002</v>
      </c>
      <c r="AC396" s="10">
        <v>187.91</v>
      </c>
      <c r="AE396" s="10">
        <v>18.23</v>
      </c>
      <c r="AF396" s="10">
        <v>357.94</v>
      </c>
      <c r="AG396" s="10">
        <v>352.61</v>
      </c>
      <c r="AH396" s="10">
        <v>148.77000000000001</v>
      </c>
      <c r="AI396">
        <v>35.26</v>
      </c>
      <c r="AJ396" s="10">
        <v>6.45</v>
      </c>
      <c r="AK396" s="10">
        <v>94.38</v>
      </c>
      <c r="AL396" s="10">
        <v>26.86</v>
      </c>
      <c r="AM396" s="10">
        <v>60.34</v>
      </c>
      <c r="AN396" s="10">
        <v>19.36</v>
      </c>
      <c r="AO396" s="10">
        <v>55.29</v>
      </c>
      <c r="AP396" s="10">
        <v>131.27000000000001</v>
      </c>
    </row>
    <row r="397" spans="1:42" x14ac:dyDescent="0.2">
      <c r="A397" s="9">
        <v>44511</v>
      </c>
      <c r="B397" s="3">
        <v>4646.71</v>
      </c>
      <c r="C397" s="10">
        <v>354.50330000000002</v>
      </c>
      <c r="D397" s="10">
        <v>22.99</v>
      </c>
      <c r="E397" s="10">
        <v>64.31</v>
      </c>
      <c r="F397" s="10">
        <v>56.74</v>
      </c>
      <c r="G397" s="10">
        <v>19.600000000000001</v>
      </c>
      <c r="I397" s="10">
        <v>55.54</v>
      </c>
      <c r="J397" s="10">
        <v>14.23</v>
      </c>
      <c r="K397" s="10">
        <v>167.61</v>
      </c>
      <c r="L397" s="10">
        <v>402.34</v>
      </c>
      <c r="M397" s="10">
        <v>30.39</v>
      </c>
      <c r="N397" s="10">
        <v>12.47</v>
      </c>
      <c r="O397" s="10">
        <v>6.06</v>
      </c>
      <c r="P397" s="10">
        <v>121.96120000000001</v>
      </c>
      <c r="Q397" s="10">
        <v>105.37</v>
      </c>
      <c r="R397" s="10">
        <v>34.17</v>
      </c>
      <c r="S397" s="10">
        <v>22.97</v>
      </c>
      <c r="T397" s="10">
        <v>141.32</v>
      </c>
      <c r="U397" s="10">
        <v>369.14</v>
      </c>
      <c r="V397" s="10">
        <v>332.43</v>
      </c>
      <c r="W397" s="10">
        <v>147.87</v>
      </c>
      <c r="X397" s="10">
        <v>78.099999999999994</v>
      </c>
      <c r="Y397" s="10">
        <v>122.99</v>
      </c>
      <c r="Z397" s="10">
        <v>276.64999999999998</v>
      </c>
      <c r="AA397" s="10">
        <v>36.32</v>
      </c>
      <c r="AC397" s="10">
        <v>185.87</v>
      </c>
      <c r="AE397" s="10">
        <v>19.25</v>
      </c>
      <c r="AF397" s="10">
        <v>354.34</v>
      </c>
      <c r="AG397" s="10">
        <v>356.01</v>
      </c>
      <c r="AH397" s="10">
        <v>148.91</v>
      </c>
      <c r="AI397">
        <v>35.450000000000003</v>
      </c>
      <c r="AJ397" s="10">
        <v>7.32</v>
      </c>
      <c r="AK397" s="10">
        <v>95</v>
      </c>
      <c r="AL397" s="10">
        <v>26.53</v>
      </c>
      <c r="AM397" s="10">
        <v>63</v>
      </c>
      <c r="AN397" s="10">
        <v>19.55</v>
      </c>
      <c r="AO397" s="10">
        <v>55.78</v>
      </c>
      <c r="AP397" s="10">
        <v>129.12</v>
      </c>
    </row>
    <row r="398" spans="1:42" x14ac:dyDescent="0.2">
      <c r="A398" s="9">
        <v>44512</v>
      </c>
      <c r="B398" s="3">
        <v>4649.2700000000004</v>
      </c>
      <c r="C398" s="10">
        <v>344.47329999999999</v>
      </c>
      <c r="D398" s="10">
        <v>22.83</v>
      </c>
      <c r="E398" s="10">
        <v>63.82</v>
      </c>
      <c r="F398" s="10">
        <v>56.61</v>
      </c>
      <c r="G398" s="10">
        <v>19.649999999999999</v>
      </c>
      <c r="I398" s="10">
        <v>56.322000000000003</v>
      </c>
      <c r="J398" s="10">
        <v>14.37</v>
      </c>
      <c r="K398" s="10">
        <v>166.86</v>
      </c>
      <c r="L398" s="10">
        <v>404.91</v>
      </c>
      <c r="M398" s="10">
        <v>30.39</v>
      </c>
      <c r="N398" s="10">
        <v>12.18</v>
      </c>
      <c r="O398" s="10">
        <v>6.02</v>
      </c>
      <c r="P398" s="10">
        <v>122.6528</v>
      </c>
      <c r="Q398" s="10">
        <v>105.29</v>
      </c>
      <c r="R398" s="10">
        <v>35.21</v>
      </c>
      <c r="S398" s="10">
        <v>22.76</v>
      </c>
      <c r="T398" s="10">
        <v>143</v>
      </c>
      <c r="U398" s="10">
        <v>386.5</v>
      </c>
      <c r="V398" s="10">
        <v>336.72</v>
      </c>
      <c r="W398" s="10">
        <v>149.99</v>
      </c>
      <c r="X398" s="10">
        <v>78.78</v>
      </c>
      <c r="Y398" s="10">
        <v>129.94999999999999</v>
      </c>
      <c r="Z398" s="10">
        <v>280.56</v>
      </c>
      <c r="AA398" s="10">
        <v>37.26</v>
      </c>
      <c r="AC398" s="10">
        <v>187.29</v>
      </c>
      <c r="AE398" s="10">
        <v>20.149999999999999</v>
      </c>
      <c r="AF398" s="10">
        <v>363.5</v>
      </c>
      <c r="AG398" s="10">
        <v>358.86</v>
      </c>
      <c r="AH398" s="10">
        <v>148.81</v>
      </c>
      <c r="AI398">
        <v>35.5</v>
      </c>
      <c r="AJ398" s="10">
        <v>7.41</v>
      </c>
      <c r="AK398" s="10">
        <v>94.76</v>
      </c>
      <c r="AL398" s="10">
        <v>26.7</v>
      </c>
      <c r="AM398" s="10">
        <v>62.34</v>
      </c>
      <c r="AN398" s="10">
        <v>19.5</v>
      </c>
      <c r="AO398" s="10">
        <v>55.91</v>
      </c>
      <c r="AP398" s="10">
        <v>129.33000000000001</v>
      </c>
    </row>
    <row r="399" spans="1:42" x14ac:dyDescent="0.2">
      <c r="A399" s="9">
        <v>44515</v>
      </c>
      <c r="B399" s="3">
        <v>4682.8500000000004</v>
      </c>
      <c r="C399" s="10">
        <v>337.79660000000001</v>
      </c>
      <c r="D399" s="10">
        <v>23.41</v>
      </c>
      <c r="E399" s="10">
        <v>64.37</v>
      </c>
      <c r="F399" s="10">
        <v>56.62</v>
      </c>
      <c r="G399" s="10">
        <v>20.46</v>
      </c>
      <c r="I399" s="10">
        <v>56.576999999999998</v>
      </c>
      <c r="J399" s="10">
        <v>14.29</v>
      </c>
      <c r="K399" s="10">
        <v>166.56</v>
      </c>
      <c r="L399" s="10">
        <v>404.81</v>
      </c>
      <c r="M399" s="10">
        <v>30.024999999999999</v>
      </c>
      <c r="N399" s="10">
        <v>12.17</v>
      </c>
      <c r="O399" s="10">
        <v>5.95</v>
      </c>
      <c r="P399" s="10">
        <v>122.66970000000001</v>
      </c>
      <c r="Q399" s="10">
        <v>104.59</v>
      </c>
      <c r="R399" s="10">
        <v>34.96</v>
      </c>
      <c r="S399" s="10">
        <v>22.92</v>
      </c>
      <c r="T399" s="10">
        <v>142.80000000000001</v>
      </c>
      <c r="U399" s="10">
        <v>393.7</v>
      </c>
      <c r="V399" s="10">
        <v>336.07</v>
      </c>
      <c r="W399" s="10">
        <v>150</v>
      </c>
      <c r="X399" s="10">
        <v>77.77</v>
      </c>
      <c r="Y399" s="10">
        <v>149.36000000000001</v>
      </c>
      <c r="Z399" s="10">
        <v>278.38</v>
      </c>
      <c r="AA399" s="10">
        <v>36.787599999999998</v>
      </c>
      <c r="AC399" s="10">
        <v>186.86</v>
      </c>
      <c r="AE399" s="10">
        <v>19.82</v>
      </c>
      <c r="AF399" s="10">
        <v>361.36</v>
      </c>
      <c r="AG399" s="10">
        <v>361.15</v>
      </c>
      <c r="AH399" s="10">
        <v>150.19999999999999</v>
      </c>
      <c r="AI399">
        <v>35.450000000000003</v>
      </c>
      <c r="AJ399" s="10">
        <v>7.3</v>
      </c>
      <c r="AK399" s="10">
        <v>95.36</v>
      </c>
      <c r="AL399" s="10">
        <v>26.88</v>
      </c>
      <c r="AM399" s="10">
        <v>61.62</v>
      </c>
      <c r="AN399" s="10">
        <v>19.86</v>
      </c>
      <c r="AO399" s="10">
        <v>56.15</v>
      </c>
      <c r="AP399" s="10">
        <v>135.29</v>
      </c>
    </row>
    <row r="400" spans="1:42" x14ac:dyDescent="0.2">
      <c r="A400" s="9">
        <v>44516</v>
      </c>
      <c r="B400" s="3">
        <v>4682.8</v>
      </c>
      <c r="C400" s="10">
        <v>351.57659999999998</v>
      </c>
      <c r="D400" s="10">
        <v>23.13</v>
      </c>
      <c r="E400" s="10">
        <v>65.02</v>
      </c>
      <c r="F400" s="10">
        <v>56.22</v>
      </c>
      <c r="G400" s="10">
        <v>20.440000000000001</v>
      </c>
      <c r="I400" s="10">
        <v>56.877000000000002</v>
      </c>
      <c r="J400" s="10">
        <v>15.48</v>
      </c>
      <c r="K400" s="10">
        <v>165.36</v>
      </c>
      <c r="L400" s="10">
        <v>403.09</v>
      </c>
      <c r="M400" s="10">
        <v>30.202999999999999</v>
      </c>
      <c r="N400" s="10">
        <v>11.93</v>
      </c>
      <c r="O400" s="10">
        <v>5.81</v>
      </c>
      <c r="P400" s="10">
        <v>124.1626</v>
      </c>
      <c r="Q400" s="10">
        <v>103.79</v>
      </c>
      <c r="R400" s="10">
        <v>33.869999999999997</v>
      </c>
      <c r="S400" s="10">
        <v>21.67</v>
      </c>
      <c r="T400" s="10">
        <v>144.22</v>
      </c>
      <c r="U400" s="10">
        <v>401.89</v>
      </c>
      <c r="V400" s="10">
        <v>339.51</v>
      </c>
      <c r="W400" s="10">
        <v>151</v>
      </c>
      <c r="X400" s="10">
        <v>78.14</v>
      </c>
      <c r="Y400" s="10">
        <v>172.01</v>
      </c>
      <c r="Z400" s="10">
        <v>271.3</v>
      </c>
      <c r="AA400" s="10">
        <v>36.550800000000002</v>
      </c>
      <c r="AC400" s="10">
        <v>188.33</v>
      </c>
      <c r="AE400" s="10">
        <v>26.38</v>
      </c>
      <c r="AF400" s="10">
        <v>369.56</v>
      </c>
      <c r="AG400" s="10">
        <v>362.01</v>
      </c>
      <c r="AH400" s="10">
        <v>149.47</v>
      </c>
      <c r="AI400">
        <v>35.21</v>
      </c>
      <c r="AJ400" s="10">
        <v>7.22</v>
      </c>
      <c r="AK400" s="10">
        <v>93.07</v>
      </c>
      <c r="AL400" s="10">
        <v>26.64</v>
      </c>
      <c r="AM400" s="10">
        <v>60.55</v>
      </c>
      <c r="AN400" s="10">
        <v>19.79</v>
      </c>
      <c r="AO400" s="10">
        <v>56.23</v>
      </c>
      <c r="AP400" s="10">
        <v>137.63</v>
      </c>
    </row>
    <row r="401" spans="1:42" x14ac:dyDescent="0.2">
      <c r="A401" s="9">
        <v>44517</v>
      </c>
      <c r="B401" s="3">
        <v>4700.8999999999996</v>
      </c>
      <c r="C401" s="10">
        <v>363.00330000000002</v>
      </c>
      <c r="D401" s="10">
        <v>22.49</v>
      </c>
      <c r="E401" s="10">
        <v>64.31</v>
      </c>
      <c r="F401" s="10">
        <v>55.91</v>
      </c>
      <c r="G401" s="10">
        <v>20.2</v>
      </c>
      <c r="I401" s="10">
        <v>56.963999999999999</v>
      </c>
      <c r="J401" s="10">
        <v>16.28</v>
      </c>
      <c r="K401" s="10">
        <v>164.47</v>
      </c>
      <c r="L401" s="10">
        <v>391.55</v>
      </c>
      <c r="M401" s="10">
        <v>29.260999999999999</v>
      </c>
      <c r="N401" s="10">
        <v>11.69</v>
      </c>
      <c r="O401" s="10">
        <v>5.8</v>
      </c>
      <c r="P401" s="10">
        <v>122.6444</v>
      </c>
      <c r="Q401" s="10">
        <v>100.55</v>
      </c>
      <c r="R401" s="10">
        <v>32.880000000000003</v>
      </c>
      <c r="S401" s="10">
        <v>21.12</v>
      </c>
      <c r="T401" s="10">
        <v>145.08000000000001</v>
      </c>
      <c r="U401" s="10">
        <v>398</v>
      </c>
      <c r="V401" s="10">
        <v>339.12</v>
      </c>
      <c r="W401" s="10">
        <v>153.49</v>
      </c>
      <c r="X401" s="10">
        <v>78.5</v>
      </c>
      <c r="Y401" s="10">
        <v>146.07</v>
      </c>
      <c r="Z401" s="10">
        <v>271.95</v>
      </c>
      <c r="AA401" s="10">
        <v>36.119999999999997</v>
      </c>
      <c r="AC401" s="10">
        <v>188.25</v>
      </c>
      <c r="AE401" s="10">
        <v>31</v>
      </c>
      <c r="AF401" s="10">
        <v>359.17</v>
      </c>
      <c r="AG401" s="10">
        <v>353.52</v>
      </c>
      <c r="AH401" s="10">
        <v>150.38</v>
      </c>
      <c r="AI401">
        <v>35.53</v>
      </c>
      <c r="AJ401" s="10">
        <v>7.45</v>
      </c>
      <c r="AK401" s="10">
        <v>93.59</v>
      </c>
      <c r="AL401" s="10">
        <v>26.51</v>
      </c>
      <c r="AM401" s="10">
        <v>60.67</v>
      </c>
      <c r="AN401" s="10">
        <v>19.96</v>
      </c>
      <c r="AO401" s="10">
        <v>53.88</v>
      </c>
      <c r="AP401" s="10">
        <v>139.97999999999999</v>
      </c>
    </row>
    <row r="402" spans="1:42" x14ac:dyDescent="0.2">
      <c r="A402" s="9">
        <v>44518</v>
      </c>
      <c r="B402" s="3">
        <v>4688.67</v>
      </c>
      <c r="C402" s="10">
        <v>365.46</v>
      </c>
      <c r="D402" s="10">
        <v>21.5</v>
      </c>
      <c r="E402" s="10">
        <v>63.61</v>
      </c>
      <c r="F402" s="10">
        <v>55.41</v>
      </c>
      <c r="G402" s="10">
        <v>20.149999999999999</v>
      </c>
      <c r="I402" s="10">
        <v>57.481000000000002</v>
      </c>
      <c r="J402" s="10">
        <v>15.48</v>
      </c>
      <c r="K402" s="10">
        <v>163.05000000000001</v>
      </c>
      <c r="L402" s="10">
        <v>391.37</v>
      </c>
      <c r="M402" s="10">
        <v>31.675000000000001</v>
      </c>
      <c r="N402" s="10">
        <v>10.64</v>
      </c>
      <c r="O402" s="10">
        <v>5.66</v>
      </c>
      <c r="P402" s="10">
        <v>124.17100000000001</v>
      </c>
      <c r="Q402" s="10">
        <v>99.61</v>
      </c>
      <c r="R402" s="10">
        <v>30.53</v>
      </c>
      <c r="S402" s="10">
        <v>20.57</v>
      </c>
      <c r="T402" s="10">
        <v>146.85</v>
      </c>
      <c r="U402" s="10">
        <v>397.43</v>
      </c>
      <c r="V402" s="10">
        <v>341.27</v>
      </c>
      <c r="W402" s="10">
        <v>157.87</v>
      </c>
      <c r="X402" s="10">
        <v>78.41</v>
      </c>
      <c r="Y402" s="10">
        <v>123.38</v>
      </c>
      <c r="Z402" s="10">
        <v>263.37</v>
      </c>
      <c r="AA402" s="10">
        <v>35.583399999999997</v>
      </c>
      <c r="AC402" s="10">
        <v>185.41</v>
      </c>
      <c r="AE402" s="10">
        <v>27.96</v>
      </c>
      <c r="AF402" s="10">
        <v>348.22</v>
      </c>
      <c r="AG402" s="10">
        <v>357.11</v>
      </c>
      <c r="AH402" s="10">
        <v>150.58000000000001</v>
      </c>
      <c r="AI402">
        <v>35.409999999999997</v>
      </c>
      <c r="AJ402" s="10">
        <v>7.3</v>
      </c>
      <c r="AK402" s="10">
        <v>91.55</v>
      </c>
      <c r="AL402" s="10">
        <v>26.55</v>
      </c>
      <c r="AM402" s="10">
        <v>59.9</v>
      </c>
      <c r="AN402" s="10">
        <v>19.559999999999999</v>
      </c>
      <c r="AO402" s="10">
        <v>53.33</v>
      </c>
      <c r="AP402" s="10">
        <v>140.38999999999999</v>
      </c>
    </row>
    <row r="403" spans="1:42" x14ac:dyDescent="0.2">
      <c r="A403" s="9">
        <v>44519</v>
      </c>
      <c r="B403" s="3">
        <v>4704.54</v>
      </c>
      <c r="C403" s="10">
        <v>379.02</v>
      </c>
      <c r="D403" s="10">
        <v>21.41</v>
      </c>
      <c r="E403" s="10">
        <v>60.67</v>
      </c>
      <c r="F403" s="10">
        <v>55.13</v>
      </c>
      <c r="G403" s="10">
        <v>20.05</v>
      </c>
      <c r="I403" s="10">
        <v>56.872</v>
      </c>
      <c r="J403" s="10">
        <v>15.5</v>
      </c>
      <c r="K403" s="10">
        <v>160.91999999999999</v>
      </c>
      <c r="L403" s="10">
        <v>387.39</v>
      </c>
      <c r="M403" s="10">
        <v>32.984999999999999</v>
      </c>
      <c r="N403" s="10">
        <v>10.3</v>
      </c>
      <c r="O403" s="10">
        <v>5.33</v>
      </c>
      <c r="P403" s="10">
        <v>123.49630000000001</v>
      </c>
      <c r="Q403" s="10">
        <v>99.69</v>
      </c>
      <c r="R403" s="10">
        <v>28.99</v>
      </c>
      <c r="S403" s="10">
        <v>20.37</v>
      </c>
      <c r="T403" s="10">
        <v>146.44</v>
      </c>
      <c r="U403" s="10">
        <v>392.15</v>
      </c>
      <c r="V403" s="10">
        <v>343.11</v>
      </c>
      <c r="W403" s="10">
        <v>160.55000000000001</v>
      </c>
      <c r="X403" s="10">
        <v>78.31</v>
      </c>
      <c r="Y403" s="10">
        <v>128.6</v>
      </c>
      <c r="Z403" s="10">
        <v>259.55</v>
      </c>
      <c r="AA403" s="10">
        <v>35.097999999999999</v>
      </c>
      <c r="AC403" s="10">
        <v>182.88</v>
      </c>
      <c r="AE403" s="10">
        <v>28.01</v>
      </c>
      <c r="AF403" s="10">
        <v>339.72</v>
      </c>
      <c r="AG403" s="10">
        <v>346.15</v>
      </c>
      <c r="AH403" s="10">
        <v>150.22</v>
      </c>
      <c r="AI403">
        <v>35.15</v>
      </c>
      <c r="AJ403" s="10">
        <v>7.32</v>
      </c>
      <c r="AK403" s="10">
        <v>90.4</v>
      </c>
      <c r="AL403" s="10">
        <v>26.54</v>
      </c>
      <c r="AM403" s="10">
        <v>60.71</v>
      </c>
      <c r="AN403" s="10">
        <v>19.39</v>
      </c>
      <c r="AO403" s="10">
        <v>52.66</v>
      </c>
      <c r="AP403" s="10">
        <v>144.72</v>
      </c>
    </row>
    <row r="404" spans="1:42" x14ac:dyDescent="0.2">
      <c r="A404" s="9">
        <v>44522</v>
      </c>
      <c r="B404" s="3">
        <v>4697.96</v>
      </c>
      <c r="C404" s="10">
        <v>385.62329999999997</v>
      </c>
      <c r="D404" s="10">
        <v>20.65</v>
      </c>
      <c r="E404" s="10">
        <v>61.51</v>
      </c>
      <c r="F404" s="10">
        <v>55.47</v>
      </c>
      <c r="G404" s="10">
        <v>20.28</v>
      </c>
      <c r="I404" s="10">
        <v>55.328000000000003</v>
      </c>
      <c r="J404" s="10">
        <v>15.91</v>
      </c>
      <c r="K404" s="10">
        <v>164.35</v>
      </c>
      <c r="L404" s="10">
        <v>396.16</v>
      </c>
      <c r="M404" s="10">
        <v>31.956</v>
      </c>
      <c r="N404" s="10">
        <v>10.25</v>
      </c>
      <c r="O404" s="10">
        <v>5.52</v>
      </c>
      <c r="P404" s="10">
        <v>123.6228</v>
      </c>
      <c r="Q404" s="10">
        <v>99</v>
      </c>
      <c r="R404" s="10">
        <v>27.84</v>
      </c>
      <c r="S404" s="10">
        <v>18.75</v>
      </c>
      <c r="T404" s="10">
        <v>144.38999999999999</v>
      </c>
      <c r="U404" s="10">
        <v>355.96</v>
      </c>
      <c r="V404" s="10">
        <v>339.83</v>
      </c>
      <c r="W404" s="10">
        <v>161.02000000000001</v>
      </c>
      <c r="X404" s="10">
        <v>78.3</v>
      </c>
      <c r="Y404" s="10">
        <v>118.11</v>
      </c>
      <c r="Z404" s="10">
        <v>250.34</v>
      </c>
      <c r="AA404" s="10">
        <v>34.428400000000003</v>
      </c>
      <c r="AC404" s="10">
        <v>181.5</v>
      </c>
      <c r="AE404" s="10">
        <v>23.18</v>
      </c>
      <c r="AF404" s="10">
        <v>321.3</v>
      </c>
      <c r="AG404" s="10">
        <v>349.16</v>
      </c>
      <c r="AH404" s="10">
        <v>150.9</v>
      </c>
      <c r="AI404">
        <v>34.340000000000003</v>
      </c>
      <c r="AJ404" s="10">
        <v>7.27</v>
      </c>
      <c r="AK404" s="10">
        <v>89.78</v>
      </c>
      <c r="AL404" s="10">
        <v>28.38</v>
      </c>
      <c r="AM404" s="10">
        <v>62.01</v>
      </c>
      <c r="AN404" s="10">
        <v>20.48</v>
      </c>
      <c r="AO404" s="10">
        <v>51.2</v>
      </c>
      <c r="AP404" s="10">
        <v>144.85</v>
      </c>
    </row>
    <row r="405" spans="1:42" x14ac:dyDescent="0.2">
      <c r="A405" s="9">
        <v>44523</v>
      </c>
      <c r="B405" s="3">
        <v>4682.9399999999996</v>
      </c>
      <c r="C405" s="10">
        <v>369.67660000000001</v>
      </c>
      <c r="D405" s="10">
        <v>20.59</v>
      </c>
      <c r="E405" s="10">
        <v>63.13</v>
      </c>
      <c r="F405" s="10">
        <v>55.88</v>
      </c>
      <c r="G405" s="10">
        <v>20.62</v>
      </c>
      <c r="I405" s="10">
        <v>55.512</v>
      </c>
      <c r="J405" s="10">
        <v>14.55</v>
      </c>
      <c r="K405" s="10">
        <v>168.28</v>
      </c>
      <c r="L405" s="10">
        <v>406.34</v>
      </c>
      <c r="M405" s="10">
        <v>31.745999999999999</v>
      </c>
      <c r="N405" s="10">
        <v>9.65</v>
      </c>
      <c r="O405" s="10">
        <v>5.29</v>
      </c>
      <c r="P405" s="10">
        <v>121.4552</v>
      </c>
      <c r="Q405" s="10">
        <v>103.84</v>
      </c>
      <c r="R405" s="10">
        <v>27.65</v>
      </c>
      <c r="S405" s="10">
        <v>17.809999999999999</v>
      </c>
      <c r="T405" s="10">
        <v>145.52000000000001</v>
      </c>
      <c r="U405" s="10">
        <v>343.57</v>
      </c>
      <c r="V405" s="10">
        <v>337.68</v>
      </c>
      <c r="W405" s="10">
        <v>161.41</v>
      </c>
      <c r="X405" s="10">
        <v>76.680000000000007</v>
      </c>
      <c r="Y405" s="10">
        <v>119.85</v>
      </c>
      <c r="Z405" s="10">
        <v>243.03</v>
      </c>
      <c r="AA405" s="10">
        <v>34.169400000000003</v>
      </c>
      <c r="AC405" s="10">
        <v>186.85</v>
      </c>
      <c r="AE405" s="10">
        <v>24.96</v>
      </c>
      <c r="AF405" s="10">
        <v>329</v>
      </c>
      <c r="AG405" s="10">
        <v>349.28</v>
      </c>
      <c r="AH405" s="10">
        <v>152.58000000000001</v>
      </c>
      <c r="AI405">
        <v>34.07</v>
      </c>
      <c r="AJ405" s="10">
        <v>7.3</v>
      </c>
      <c r="AK405" s="10">
        <v>89.65</v>
      </c>
      <c r="AL405" s="10">
        <v>27.01</v>
      </c>
      <c r="AM405" s="10">
        <v>63.84</v>
      </c>
      <c r="AN405" s="10">
        <v>20.2</v>
      </c>
      <c r="AO405" s="10">
        <v>52.5</v>
      </c>
      <c r="AP405" s="10">
        <v>141.22999999999999</v>
      </c>
    </row>
    <row r="406" spans="1:42" x14ac:dyDescent="0.2">
      <c r="A406" s="9">
        <v>44524</v>
      </c>
      <c r="B406" s="3">
        <v>4690.7</v>
      </c>
      <c r="C406" s="10">
        <v>372</v>
      </c>
      <c r="D406" s="10">
        <v>21.11</v>
      </c>
      <c r="E406" s="10">
        <v>63.48</v>
      </c>
      <c r="F406" s="10">
        <v>55.43</v>
      </c>
      <c r="G406" s="10">
        <v>20.62</v>
      </c>
      <c r="I406" s="10">
        <v>55.872999999999998</v>
      </c>
      <c r="J406" s="10">
        <v>15.51</v>
      </c>
      <c r="K406" s="10">
        <v>166.96</v>
      </c>
      <c r="L406" s="10">
        <v>399.19</v>
      </c>
      <c r="M406" s="10">
        <v>32.673999999999999</v>
      </c>
      <c r="N406" s="10">
        <v>10.16</v>
      </c>
      <c r="O406" s="10">
        <v>5.32</v>
      </c>
      <c r="P406" s="10">
        <v>125.2085</v>
      </c>
      <c r="Q406" s="10">
        <v>104.24</v>
      </c>
      <c r="R406" s="10">
        <v>27.98</v>
      </c>
      <c r="S406" s="10">
        <v>18.329999999999998</v>
      </c>
      <c r="T406" s="10">
        <v>148.22999999999999</v>
      </c>
      <c r="U406" s="10">
        <v>355.36</v>
      </c>
      <c r="V406" s="10">
        <v>337.91</v>
      </c>
      <c r="W406" s="10">
        <v>161.94</v>
      </c>
      <c r="X406" s="10">
        <v>76.709999999999994</v>
      </c>
      <c r="Y406" s="10">
        <v>114.85</v>
      </c>
      <c r="Z406" s="10">
        <v>249.49</v>
      </c>
      <c r="AA406" s="10">
        <v>34.1586</v>
      </c>
      <c r="AC406" s="10">
        <v>186.24</v>
      </c>
      <c r="AE406" s="10">
        <v>25.96</v>
      </c>
      <c r="AF406" s="10">
        <v>340</v>
      </c>
      <c r="AG406" s="10">
        <v>367.86</v>
      </c>
      <c r="AH406" s="10">
        <v>154.51</v>
      </c>
      <c r="AI406">
        <v>34.03</v>
      </c>
      <c r="AJ406" s="10">
        <v>7.38</v>
      </c>
      <c r="AK406" s="10">
        <v>90.03</v>
      </c>
      <c r="AL406" s="10">
        <v>27</v>
      </c>
      <c r="AM406" s="10">
        <v>63.75</v>
      </c>
      <c r="AN406" s="10">
        <v>20.25</v>
      </c>
      <c r="AO406" s="10">
        <v>53.08</v>
      </c>
      <c r="AP406" s="10">
        <v>143.1</v>
      </c>
    </row>
    <row r="407" spans="1:42" x14ac:dyDescent="0.2">
      <c r="A407" s="9">
        <v>44526</v>
      </c>
      <c r="B407" s="3">
        <v>4701.46</v>
      </c>
      <c r="C407" s="10">
        <v>360.64</v>
      </c>
      <c r="D407" s="10">
        <v>21.03</v>
      </c>
      <c r="E407" s="10">
        <v>61.25</v>
      </c>
      <c r="F407" s="10">
        <v>53.73</v>
      </c>
      <c r="G407" s="10">
        <v>20.16</v>
      </c>
      <c r="I407" s="10">
        <v>54.658999999999999</v>
      </c>
      <c r="J407" s="10">
        <v>15.45</v>
      </c>
      <c r="K407" s="10">
        <v>161.93</v>
      </c>
      <c r="L407" s="10">
        <v>389.39</v>
      </c>
      <c r="M407" s="10">
        <v>31.503</v>
      </c>
      <c r="N407" s="10">
        <v>9.82</v>
      </c>
      <c r="O407" s="10">
        <v>5.08</v>
      </c>
      <c r="P407" s="10">
        <v>122.9143</v>
      </c>
      <c r="Q407" s="10">
        <v>98.09</v>
      </c>
      <c r="R407" s="10">
        <v>27.92</v>
      </c>
      <c r="S407" s="10">
        <v>18.21</v>
      </c>
      <c r="T407" s="10">
        <v>143.81</v>
      </c>
      <c r="U407" s="10">
        <v>362.6</v>
      </c>
      <c r="V407" s="10">
        <v>329.68</v>
      </c>
      <c r="W407" s="10">
        <v>156.81</v>
      </c>
      <c r="X407" s="10">
        <v>74.349999999999994</v>
      </c>
      <c r="Y407" s="10">
        <v>112.13</v>
      </c>
      <c r="Z407" s="10">
        <v>250.89</v>
      </c>
      <c r="AA407" s="10">
        <v>33.7376</v>
      </c>
      <c r="AC407" s="10">
        <v>183.59</v>
      </c>
      <c r="AE407" s="10">
        <v>24.18</v>
      </c>
      <c r="AF407" s="10">
        <v>324.17</v>
      </c>
      <c r="AG407" s="10">
        <v>359.3</v>
      </c>
      <c r="AH407" s="10">
        <v>149.88</v>
      </c>
      <c r="AI407">
        <v>33.96</v>
      </c>
      <c r="AJ407" s="10">
        <v>7.1</v>
      </c>
      <c r="AK407" s="10">
        <v>88.68</v>
      </c>
      <c r="AL407" s="10">
        <v>25.62</v>
      </c>
      <c r="AM407" s="10">
        <v>62.33</v>
      </c>
      <c r="AN407" s="10">
        <v>19.75</v>
      </c>
      <c r="AO407" s="10">
        <v>51.37</v>
      </c>
      <c r="AP407" s="10">
        <v>138.22999999999999</v>
      </c>
    </row>
    <row r="408" spans="1:42" x14ac:dyDescent="0.2">
      <c r="A408" s="9">
        <v>44529</v>
      </c>
      <c r="B408" s="3">
        <v>4594.62</v>
      </c>
      <c r="C408" s="10">
        <v>378.9966</v>
      </c>
      <c r="D408" s="10">
        <v>21.07</v>
      </c>
      <c r="E408" s="10">
        <v>61.59</v>
      </c>
      <c r="F408" s="10">
        <v>54.58</v>
      </c>
      <c r="G408" s="10">
        <v>20.09</v>
      </c>
      <c r="I408" s="10">
        <v>56.433999999999997</v>
      </c>
      <c r="J408" s="10">
        <v>15.46</v>
      </c>
      <c r="K408" s="10">
        <v>161.22999999999999</v>
      </c>
      <c r="L408" s="10">
        <v>386.54</v>
      </c>
      <c r="M408" s="10">
        <v>33.375999999999998</v>
      </c>
      <c r="N408" s="10">
        <v>9.27</v>
      </c>
      <c r="O408" s="10">
        <v>5.26</v>
      </c>
      <c r="P408" s="10">
        <v>123.2179</v>
      </c>
      <c r="Q408" s="10">
        <v>97.96</v>
      </c>
      <c r="R408" s="10">
        <v>27.07</v>
      </c>
      <c r="S408" s="10">
        <v>18.43</v>
      </c>
      <c r="T408" s="10">
        <v>148.88</v>
      </c>
      <c r="U408" s="10">
        <v>364.78</v>
      </c>
      <c r="V408" s="10">
        <v>336.63</v>
      </c>
      <c r="W408" s="10">
        <v>160.24</v>
      </c>
      <c r="X408" s="10">
        <v>76.31</v>
      </c>
      <c r="Y408" s="10">
        <v>119.77</v>
      </c>
      <c r="Z408" s="10">
        <v>246.6</v>
      </c>
      <c r="AA408" s="10">
        <v>33.561999999999998</v>
      </c>
      <c r="AC408" s="10">
        <v>190.11</v>
      </c>
      <c r="AE408" s="10">
        <v>24.08</v>
      </c>
      <c r="AF408" s="10">
        <v>323.01</v>
      </c>
      <c r="AG408" s="10">
        <v>348.09</v>
      </c>
      <c r="AH408" s="10">
        <v>153.28</v>
      </c>
      <c r="AI408">
        <v>33.94</v>
      </c>
      <c r="AJ408" s="10">
        <v>6.96</v>
      </c>
      <c r="AK408" s="10">
        <v>87.35</v>
      </c>
      <c r="AL408" s="10">
        <v>25.58</v>
      </c>
      <c r="AM408" s="10">
        <v>62.94</v>
      </c>
      <c r="AN408" s="10">
        <v>19.670000000000002</v>
      </c>
      <c r="AO408" s="10">
        <v>50.8</v>
      </c>
      <c r="AP408" s="10">
        <v>137.85</v>
      </c>
    </row>
    <row r="409" spans="1:42" x14ac:dyDescent="0.2">
      <c r="A409" s="9">
        <v>44530</v>
      </c>
      <c r="B409" s="3">
        <v>4655.2700000000004</v>
      </c>
      <c r="C409" s="10">
        <v>381.58659999999998</v>
      </c>
      <c r="D409" s="10">
        <v>20.65</v>
      </c>
      <c r="E409" s="10">
        <v>59.84</v>
      </c>
      <c r="F409" s="10">
        <v>52.45</v>
      </c>
      <c r="G409" s="10">
        <v>19.88</v>
      </c>
      <c r="I409" s="10">
        <v>55.368000000000002</v>
      </c>
      <c r="J409" s="10">
        <v>15.86</v>
      </c>
      <c r="K409" s="10">
        <v>158.83000000000001</v>
      </c>
      <c r="L409" s="10">
        <v>380.99</v>
      </c>
      <c r="M409" s="10">
        <v>32.676000000000002</v>
      </c>
      <c r="N409" s="10">
        <v>9</v>
      </c>
      <c r="O409" s="10">
        <v>5.0199999999999996</v>
      </c>
      <c r="P409" s="10">
        <v>120.2406</v>
      </c>
      <c r="Q409" s="10">
        <v>95.57</v>
      </c>
      <c r="R409" s="10">
        <v>25.94</v>
      </c>
      <c r="S409" s="10">
        <v>17.2</v>
      </c>
      <c r="T409" s="10">
        <v>141.44999999999999</v>
      </c>
      <c r="U409" s="10">
        <v>340.15</v>
      </c>
      <c r="V409" s="10">
        <v>330.59</v>
      </c>
      <c r="W409" s="10">
        <v>165.3</v>
      </c>
      <c r="X409" s="10">
        <v>74.45</v>
      </c>
      <c r="Y409" s="10">
        <v>119.76</v>
      </c>
      <c r="Z409" s="10">
        <v>238.5</v>
      </c>
      <c r="AA409" s="10">
        <v>32.868200000000002</v>
      </c>
      <c r="AC409" s="10">
        <v>186.94</v>
      </c>
      <c r="AE409" s="10">
        <v>23.82</v>
      </c>
      <c r="AF409" s="10">
        <v>314.92</v>
      </c>
      <c r="AG409" s="10">
        <v>345.54</v>
      </c>
      <c r="AH409" s="10">
        <v>150.75</v>
      </c>
      <c r="AI409">
        <v>33.68</v>
      </c>
      <c r="AJ409" s="10">
        <v>7</v>
      </c>
      <c r="AK409" s="10">
        <v>85.94</v>
      </c>
      <c r="AL409" s="10">
        <v>25.31</v>
      </c>
      <c r="AM409" s="10">
        <v>62.69</v>
      </c>
      <c r="AN409" s="10">
        <v>19.190000000000001</v>
      </c>
      <c r="AO409" s="10">
        <v>49.36</v>
      </c>
      <c r="AP409" s="10">
        <v>135.36000000000001</v>
      </c>
    </row>
    <row r="410" spans="1:42" x14ac:dyDescent="0.2">
      <c r="A410" s="9">
        <v>44531</v>
      </c>
      <c r="B410" s="3">
        <v>4567</v>
      </c>
      <c r="C410" s="10">
        <v>365</v>
      </c>
      <c r="D410" s="10">
        <v>19.38</v>
      </c>
      <c r="E410" s="10">
        <v>59.79</v>
      </c>
      <c r="F410" s="10">
        <v>52.3</v>
      </c>
      <c r="G410" s="10">
        <v>20.55</v>
      </c>
      <c r="I410" s="10">
        <v>55.475999999999999</v>
      </c>
      <c r="J410" s="10">
        <v>15.19</v>
      </c>
      <c r="K410" s="10">
        <v>157.88999999999999</v>
      </c>
      <c r="L410" s="10">
        <v>376.48</v>
      </c>
      <c r="M410" s="10">
        <v>31.434999999999999</v>
      </c>
      <c r="N410" s="10">
        <v>8.6</v>
      </c>
      <c r="O410" s="10">
        <v>4.95</v>
      </c>
      <c r="P410" s="10">
        <v>117.05240000000001</v>
      </c>
      <c r="Q410" s="10">
        <v>95.02</v>
      </c>
      <c r="R410" s="10">
        <v>23.93</v>
      </c>
      <c r="S410" s="10">
        <v>16.39</v>
      </c>
      <c r="T410" s="10">
        <v>137.65</v>
      </c>
      <c r="U410" s="10">
        <v>311</v>
      </c>
      <c r="V410" s="10">
        <v>330.08</v>
      </c>
      <c r="W410" s="10">
        <v>164.77</v>
      </c>
      <c r="X410" s="10">
        <v>74</v>
      </c>
      <c r="Y410" s="10">
        <v>115.69</v>
      </c>
      <c r="Z410" s="10">
        <v>225.09</v>
      </c>
      <c r="AA410" s="10">
        <v>32.041600000000003</v>
      </c>
      <c r="AC410" s="10">
        <v>205</v>
      </c>
      <c r="AE410" s="10">
        <v>20.75</v>
      </c>
      <c r="AF410" s="10">
        <v>306.27999999999997</v>
      </c>
      <c r="AG410" s="10">
        <v>341.55</v>
      </c>
      <c r="AH410" s="10">
        <v>151.69999999999999</v>
      </c>
      <c r="AI410">
        <v>33.840000000000003</v>
      </c>
      <c r="AJ410" s="10">
        <v>6.86</v>
      </c>
      <c r="AK410" s="10">
        <v>86.87</v>
      </c>
      <c r="AL410" s="10">
        <v>24.49</v>
      </c>
      <c r="AM410" s="10">
        <v>62.16</v>
      </c>
      <c r="AN410" s="10">
        <v>19.579999999999998</v>
      </c>
      <c r="AO410" s="10">
        <v>47.71</v>
      </c>
      <c r="AP410" s="10">
        <v>137.27000000000001</v>
      </c>
    </row>
    <row r="411" spans="1:42" x14ac:dyDescent="0.2">
      <c r="A411" s="9">
        <v>44532</v>
      </c>
      <c r="B411" s="3">
        <v>4513.04</v>
      </c>
      <c r="C411" s="10">
        <v>361.5333</v>
      </c>
      <c r="D411" s="10">
        <v>19.690000000000001</v>
      </c>
      <c r="E411" s="10">
        <v>61.28</v>
      </c>
      <c r="F411" s="10">
        <v>53.07</v>
      </c>
      <c r="G411" s="10">
        <v>20.96</v>
      </c>
      <c r="I411" s="10">
        <v>55.244999999999997</v>
      </c>
      <c r="J411" s="10">
        <v>14.81</v>
      </c>
      <c r="K411" s="10">
        <v>161.21</v>
      </c>
      <c r="L411" s="10">
        <v>387.54</v>
      </c>
      <c r="M411" s="10">
        <v>32.125999999999998</v>
      </c>
      <c r="N411" s="10">
        <v>8.6999999999999993</v>
      </c>
      <c r="O411" s="10">
        <v>5.05</v>
      </c>
      <c r="P411" s="10">
        <v>119.7936</v>
      </c>
      <c r="Q411" s="10">
        <v>99.92</v>
      </c>
      <c r="R411" s="10">
        <v>24.2</v>
      </c>
      <c r="S411" s="10">
        <v>16.43</v>
      </c>
      <c r="T411" s="10">
        <v>141.24</v>
      </c>
      <c r="U411" s="10">
        <v>360.28</v>
      </c>
      <c r="V411" s="10">
        <v>329.49</v>
      </c>
      <c r="W411" s="10">
        <v>163.76</v>
      </c>
      <c r="X411" s="10">
        <v>75.48</v>
      </c>
      <c r="Y411" s="10">
        <v>110.77</v>
      </c>
      <c r="Z411" s="10">
        <v>228.54</v>
      </c>
      <c r="AA411" s="10">
        <v>32.2288</v>
      </c>
      <c r="AC411" s="10">
        <v>204.45</v>
      </c>
      <c r="AE411" s="10">
        <v>21.45</v>
      </c>
      <c r="AF411" s="10">
        <v>320.2</v>
      </c>
      <c r="AG411" s="10">
        <v>350.62</v>
      </c>
      <c r="AH411" s="10">
        <v>154.41999999999999</v>
      </c>
      <c r="AI411">
        <v>33.64</v>
      </c>
      <c r="AJ411" s="10">
        <v>7.06</v>
      </c>
      <c r="AK411" s="10">
        <v>87.84</v>
      </c>
      <c r="AL411" s="10">
        <v>25.33</v>
      </c>
      <c r="AM411" s="10">
        <v>64.13</v>
      </c>
      <c r="AN411" s="10">
        <v>19.87</v>
      </c>
      <c r="AO411" s="10">
        <v>49.13</v>
      </c>
      <c r="AP411" s="10">
        <v>138.12</v>
      </c>
    </row>
    <row r="412" spans="1:42" x14ac:dyDescent="0.2">
      <c r="A412" s="9">
        <v>44533</v>
      </c>
      <c r="B412" s="3">
        <v>4577.1000000000004</v>
      </c>
      <c r="C412" s="10">
        <v>338.32330000000002</v>
      </c>
      <c r="D412" s="10">
        <v>18.98</v>
      </c>
      <c r="E412" s="10">
        <v>60.89</v>
      </c>
      <c r="F412" s="10">
        <v>53.54</v>
      </c>
      <c r="G412" s="10">
        <v>20.71</v>
      </c>
      <c r="I412" s="10">
        <v>55.811999999999998</v>
      </c>
      <c r="J412" s="10">
        <v>13</v>
      </c>
      <c r="K412" s="10">
        <v>158.29</v>
      </c>
      <c r="L412" s="10">
        <v>382.73</v>
      </c>
      <c r="M412" s="10">
        <v>30.693000000000001</v>
      </c>
      <c r="N412" s="10">
        <v>8.75</v>
      </c>
      <c r="O412" s="10">
        <v>5.1100000000000003</v>
      </c>
      <c r="P412" s="10">
        <v>119.6755</v>
      </c>
      <c r="Q412" s="10">
        <v>98.54</v>
      </c>
      <c r="R412" s="10">
        <v>21.55</v>
      </c>
      <c r="S412" s="10">
        <v>15.19</v>
      </c>
      <c r="T412" s="10">
        <v>135.25</v>
      </c>
      <c r="U412" s="10">
        <v>345.11</v>
      </c>
      <c r="V412" s="10">
        <v>323.01</v>
      </c>
      <c r="W412" s="10">
        <v>161.84</v>
      </c>
      <c r="X412" s="10">
        <v>73.62</v>
      </c>
      <c r="Y412" s="10">
        <v>104.67</v>
      </c>
      <c r="Z412" s="10">
        <v>228.8</v>
      </c>
      <c r="AA412" s="10">
        <v>31.841999999999999</v>
      </c>
      <c r="AC412" s="10">
        <v>203.81</v>
      </c>
      <c r="AE412" s="10">
        <v>18.78</v>
      </c>
      <c r="AF412" s="10">
        <v>322.11</v>
      </c>
      <c r="AG412" s="10">
        <v>349.24</v>
      </c>
      <c r="AH412" s="10">
        <v>154.66</v>
      </c>
      <c r="AI412">
        <v>33.93</v>
      </c>
      <c r="AJ412" s="10">
        <v>6.86</v>
      </c>
      <c r="AK412" s="10">
        <v>89.38</v>
      </c>
      <c r="AL412" s="10">
        <v>24.55</v>
      </c>
      <c r="AM412" s="10">
        <v>61.33</v>
      </c>
      <c r="AN412" s="10">
        <v>19.14</v>
      </c>
      <c r="AO412" s="10">
        <v>49.42</v>
      </c>
      <c r="AP412" s="10">
        <v>138.01</v>
      </c>
    </row>
    <row r="413" spans="1:42" x14ac:dyDescent="0.2">
      <c r="A413" s="9">
        <v>44536</v>
      </c>
      <c r="B413" s="3">
        <v>4538.43</v>
      </c>
      <c r="C413" s="10">
        <v>336.33659999999998</v>
      </c>
      <c r="D413" s="10">
        <v>18.8</v>
      </c>
      <c r="E413" s="10">
        <v>61.58</v>
      </c>
      <c r="F413" s="10">
        <v>54.91</v>
      </c>
      <c r="G413" s="10">
        <v>20.92</v>
      </c>
      <c r="I413" s="10">
        <v>56.497999999999998</v>
      </c>
      <c r="J413" s="10">
        <v>12.28</v>
      </c>
      <c r="K413" s="10">
        <v>160.16</v>
      </c>
      <c r="L413" s="10">
        <v>389.3</v>
      </c>
      <c r="M413" s="10">
        <v>30.036999999999999</v>
      </c>
      <c r="N413" s="10">
        <v>9.64</v>
      </c>
      <c r="O413" s="10">
        <v>5.26</v>
      </c>
      <c r="P413" s="10">
        <v>119.22</v>
      </c>
      <c r="Q413" s="10">
        <v>101</v>
      </c>
      <c r="R413" s="10">
        <v>21.9</v>
      </c>
      <c r="S413" s="10">
        <v>15.72</v>
      </c>
      <c r="T413" s="10">
        <v>134.72</v>
      </c>
      <c r="U413" s="10">
        <v>341.66</v>
      </c>
      <c r="V413" s="10">
        <v>326.19</v>
      </c>
      <c r="W413" s="10">
        <v>165.32</v>
      </c>
      <c r="X413" s="10">
        <v>74.400000000000006</v>
      </c>
      <c r="Y413" s="10">
        <v>116.78</v>
      </c>
      <c r="Z413" s="10">
        <v>232.01</v>
      </c>
      <c r="AA413" s="10">
        <v>32.469200000000001</v>
      </c>
      <c r="AC413" s="10">
        <v>205.06</v>
      </c>
      <c r="AE413" s="10">
        <v>18.79</v>
      </c>
      <c r="AF413" s="10">
        <v>333.33</v>
      </c>
      <c r="AG413" s="10">
        <v>354.51</v>
      </c>
      <c r="AH413" s="10">
        <v>156.55000000000001</v>
      </c>
      <c r="AI413">
        <v>33.83</v>
      </c>
      <c r="AJ413" s="10">
        <v>6.93</v>
      </c>
      <c r="AK413" s="10">
        <v>91.39</v>
      </c>
      <c r="AL413" s="10">
        <v>25.27</v>
      </c>
      <c r="AM413" s="10">
        <v>62.09</v>
      </c>
      <c r="AN413" s="10">
        <v>19.22</v>
      </c>
      <c r="AO413" s="10">
        <v>49.34</v>
      </c>
      <c r="AP413" s="10">
        <v>135.07</v>
      </c>
    </row>
    <row r="414" spans="1:42" x14ac:dyDescent="0.2">
      <c r="A414" s="9">
        <v>44537</v>
      </c>
      <c r="B414" s="3">
        <v>4591.67</v>
      </c>
      <c r="C414" s="10">
        <v>350.58330000000001</v>
      </c>
      <c r="D414" s="10">
        <v>19.46</v>
      </c>
      <c r="E414" s="10">
        <v>62.27</v>
      </c>
      <c r="F414" s="10">
        <v>55.21</v>
      </c>
      <c r="G414" s="10">
        <v>20.93</v>
      </c>
      <c r="I414" s="10">
        <v>59.04</v>
      </c>
      <c r="J414" s="10">
        <v>12.9</v>
      </c>
      <c r="K414" s="10">
        <v>162.57</v>
      </c>
      <c r="L414" s="10">
        <v>400.11</v>
      </c>
      <c r="M414" s="10">
        <v>32.427</v>
      </c>
      <c r="N414" s="10">
        <v>9.9499999999999993</v>
      </c>
      <c r="O414" s="10">
        <v>5.37</v>
      </c>
      <c r="P414" s="10">
        <v>121.0419</v>
      </c>
      <c r="Q414" s="10">
        <v>102.31</v>
      </c>
      <c r="R414" s="10">
        <v>22.73</v>
      </c>
      <c r="S414" s="10">
        <v>16.62</v>
      </c>
      <c r="T414" s="10">
        <v>139.33000000000001</v>
      </c>
      <c r="U414" s="10">
        <v>363.25</v>
      </c>
      <c r="V414" s="10">
        <v>334.92</v>
      </c>
      <c r="W414" s="10">
        <v>171.18</v>
      </c>
      <c r="X414" s="10">
        <v>77.7</v>
      </c>
      <c r="Y414" s="10">
        <v>116.18</v>
      </c>
      <c r="Z414" s="10">
        <v>238.51</v>
      </c>
      <c r="AA414" s="10">
        <v>34.2348</v>
      </c>
      <c r="AC414" s="10">
        <v>205.22</v>
      </c>
      <c r="AE414" s="10">
        <v>21.53</v>
      </c>
      <c r="AF414" s="10">
        <v>339.51</v>
      </c>
      <c r="AG414" s="10">
        <v>361.34</v>
      </c>
      <c r="AH414" s="10">
        <v>159.30000000000001</v>
      </c>
      <c r="AI414">
        <v>33.96</v>
      </c>
      <c r="AJ414" s="10">
        <v>7.07</v>
      </c>
      <c r="AK414" s="10">
        <v>90.41</v>
      </c>
      <c r="AL414" s="10">
        <v>26.05</v>
      </c>
      <c r="AM414" s="10">
        <v>64.16</v>
      </c>
      <c r="AN414" s="10">
        <v>19.96</v>
      </c>
      <c r="AO414" s="10">
        <v>49.76</v>
      </c>
      <c r="AP414" s="10">
        <v>134.91</v>
      </c>
    </row>
    <row r="415" spans="1:42" x14ac:dyDescent="0.2">
      <c r="A415" s="9">
        <v>44538</v>
      </c>
      <c r="B415" s="3">
        <v>4686.75</v>
      </c>
      <c r="C415" s="10">
        <v>356.32</v>
      </c>
      <c r="D415" s="10">
        <v>19.82</v>
      </c>
      <c r="E415" s="10">
        <v>62.45</v>
      </c>
      <c r="F415" s="10">
        <v>55</v>
      </c>
      <c r="G415" s="10">
        <v>21.21</v>
      </c>
      <c r="I415" s="10">
        <v>58.856000000000002</v>
      </c>
      <c r="J415" s="10">
        <v>12.94</v>
      </c>
      <c r="K415" s="10">
        <v>160.71</v>
      </c>
      <c r="L415" s="10">
        <v>397.32</v>
      </c>
      <c r="M415" s="10">
        <v>31.826000000000001</v>
      </c>
      <c r="N415" s="10">
        <v>9.99</v>
      </c>
      <c r="O415" s="10">
        <v>5.53</v>
      </c>
      <c r="P415" s="10">
        <v>121.86839999999999</v>
      </c>
      <c r="Q415" s="10">
        <v>102.81</v>
      </c>
      <c r="R415" s="10">
        <v>23.72</v>
      </c>
      <c r="S415" s="10">
        <v>16.940000000000001</v>
      </c>
      <c r="T415" s="10">
        <v>135.34</v>
      </c>
      <c r="U415" s="10">
        <v>370.28</v>
      </c>
      <c r="V415" s="10">
        <v>334.97</v>
      </c>
      <c r="W415" s="10">
        <v>175.08</v>
      </c>
      <c r="X415" s="10">
        <v>76.98</v>
      </c>
      <c r="Y415" s="10">
        <v>122.12</v>
      </c>
      <c r="Z415" s="10">
        <v>243.17</v>
      </c>
      <c r="AA415" s="10">
        <v>34.784199999999998</v>
      </c>
      <c r="AC415" s="10">
        <v>206.61</v>
      </c>
      <c r="AE415" s="10">
        <v>20.97</v>
      </c>
      <c r="AF415" s="10">
        <v>342.34</v>
      </c>
      <c r="AG415" s="10">
        <v>361.06</v>
      </c>
      <c r="AH415" s="10">
        <v>159.44</v>
      </c>
      <c r="AI415">
        <v>33.97</v>
      </c>
      <c r="AJ415" s="10">
        <v>6.91</v>
      </c>
      <c r="AK415" s="10">
        <v>89.89</v>
      </c>
      <c r="AL415" s="10">
        <v>26.03</v>
      </c>
      <c r="AM415" s="10">
        <v>63.88</v>
      </c>
      <c r="AN415" s="10">
        <v>19.809999999999999</v>
      </c>
      <c r="AO415" s="10">
        <v>49.76</v>
      </c>
      <c r="AP415" s="10">
        <v>133.13999999999999</v>
      </c>
    </row>
    <row r="416" spans="1:42" x14ac:dyDescent="0.2">
      <c r="A416" s="9">
        <v>44539</v>
      </c>
      <c r="B416" s="3">
        <v>4701.21</v>
      </c>
      <c r="C416" s="10">
        <v>334.6</v>
      </c>
      <c r="D416" s="10">
        <v>19.21</v>
      </c>
      <c r="E416" s="10">
        <v>62.61</v>
      </c>
      <c r="F416" s="10">
        <v>54.86</v>
      </c>
      <c r="G416" s="10">
        <v>20.89</v>
      </c>
      <c r="I416" s="10">
        <v>58.341999999999999</v>
      </c>
      <c r="J416" s="10">
        <v>12.53</v>
      </c>
      <c r="K416" s="10">
        <v>160.46</v>
      </c>
      <c r="L416" s="10">
        <v>396.49</v>
      </c>
      <c r="M416" s="10">
        <v>30.49</v>
      </c>
      <c r="N416" s="10">
        <v>9.76</v>
      </c>
      <c r="O416" s="10">
        <v>5.58</v>
      </c>
      <c r="P416" s="10">
        <v>119.9032</v>
      </c>
      <c r="Q416" s="10">
        <v>102.7</v>
      </c>
      <c r="R416" s="10">
        <v>21.91</v>
      </c>
      <c r="S416" s="10">
        <v>15.66</v>
      </c>
      <c r="T416" s="10">
        <v>133.99</v>
      </c>
      <c r="U416" s="10">
        <v>361.32</v>
      </c>
      <c r="V416" s="10">
        <v>333.1</v>
      </c>
      <c r="W416" s="10">
        <v>174.56</v>
      </c>
      <c r="X416" s="10">
        <v>75.760000000000005</v>
      </c>
      <c r="Y416" s="10">
        <v>115.4</v>
      </c>
      <c r="Z416" s="10">
        <v>233.42</v>
      </c>
      <c r="AA416" s="10">
        <v>34.451999999999998</v>
      </c>
      <c r="AC416" s="10">
        <v>208.41</v>
      </c>
      <c r="AE416" s="10">
        <v>18.61</v>
      </c>
      <c r="AF416" s="10">
        <v>344.52</v>
      </c>
      <c r="AG416" s="10">
        <v>361.92</v>
      </c>
      <c r="AH416" s="10">
        <v>157.56</v>
      </c>
      <c r="AI416">
        <v>33.76</v>
      </c>
      <c r="AJ416" s="10">
        <v>6.55</v>
      </c>
      <c r="AK416" s="10">
        <v>89.5</v>
      </c>
      <c r="AL416" s="10">
        <v>25.14</v>
      </c>
      <c r="AM416" s="10">
        <v>63.98</v>
      </c>
      <c r="AN416" s="10">
        <v>19.57</v>
      </c>
      <c r="AO416" s="10">
        <v>48.71</v>
      </c>
      <c r="AP416" s="10">
        <v>133.26</v>
      </c>
    </row>
    <row r="417" spans="1:42" x14ac:dyDescent="0.2">
      <c r="A417" s="9">
        <v>44540</v>
      </c>
      <c r="B417" s="3">
        <v>4667.45</v>
      </c>
      <c r="C417" s="10">
        <v>339.01</v>
      </c>
      <c r="D417" s="10">
        <v>18.940000000000001</v>
      </c>
      <c r="E417" s="10">
        <v>63.01</v>
      </c>
      <c r="F417" s="10">
        <v>56.28</v>
      </c>
      <c r="G417" s="10">
        <v>21.02</v>
      </c>
      <c r="I417" s="10">
        <v>63.167999999999999</v>
      </c>
      <c r="J417" s="10">
        <v>12.76</v>
      </c>
      <c r="K417" s="10">
        <v>159.82</v>
      </c>
      <c r="L417" s="10">
        <v>391.06</v>
      </c>
      <c r="M417" s="10">
        <v>30.198</v>
      </c>
      <c r="N417" s="10">
        <v>10.89</v>
      </c>
      <c r="O417" s="10">
        <v>5.85</v>
      </c>
      <c r="P417" s="10">
        <v>120.9828</v>
      </c>
      <c r="Q417" s="10">
        <v>103.7</v>
      </c>
      <c r="R417" s="10">
        <v>20.13</v>
      </c>
      <c r="S417" s="10">
        <v>15.01</v>
      </c>
      <c r="T417" s="10">
        <v>133.80000000000001</v>
      </c>
      <c r="U417" s="10">
        <v>371.24</v>
      </c>
      <c r="V417" s="10">
        <v>342.54</v>
      </c>
      <c r="W417" s="10">
        <v>179.45</v>
      </c>
      <c r="X417" s="10">
        <v>75.34</v>
      </c>
      <c r="Y417" s="10">
        <v>114.66</v>
      </c>
      <c r="Z417" s="10">
        <v>233.26</v>
      </c>
      <c r="AA417" s="10">
        <v>34.427999999999997</v>
      </c>
      <c r="AC417" s="10">
        <v>208.06</v>
      </c>
      <c r="AE417" s="10">
        <v>18.57</v>
      </c>
      <c r="AF417" s="10">
        <v>349.92</v>
      </c>
      <c r="AG417" s="10">
        <v>358.36</v>
      </c>
      <c r="AH417" s="10">
        <v>159.08000000000001</v>
      </c>
      <c r="AI417">
        <v>33.909999999999997</v>
      </c>
      <c r="AJ417" s="10">
        <v>6.59</v>
      </c>
      <c r="AK417" s="10">
        <v>90.04</v>
      </c>
      <c r="AL417" s="10">
        <v>25.7</v>
      </c>
      <c r="AM417" s="10">
        <v>64.11</v>
      </c>
      <c r="AN417" s="10">
        <v>21.45</v>
      </c>
      <c r="AO417" s="10">
        <v>49.12</v>
      </c>
      <c r="AP417" s="10">
        <v>131.84</v>
      </c>
    </row>
    <row r="418" spans="1:42" x14ac:dyDescent="0.2">
      <c r="A418" s="9">
        <v>44543</v>
      </c>
      <c r="B418" s="3">
        <v>4712.0200000000004</v>
      </c>
      <c r="C418" s="10">
        <v>322.13659999999999</v>
      </c>
      <c r="D418" s="10">
        <v>18.399999999999999</v>
      </c>
      <c r="E418" s="10">
        <v>61.63</v>
      </c>
      <c r="F418" s="10">
        <v>57.76</v>
      </c>
      <c r="G418" s="10">
        <v>20.73</v>
      </c>
      <c r="I418" s="10">
        <v>62.165999999999997</v>
      </c>
      <c r="J418" s="10">
        <v>11.76</v>
      </c>
      <c r="K418" s="10">
        <v>157.91999999999999</v>
      </c>
      <c r="L418" s="10">
        <v>384.64</v>
      </c>
      <c r="M418" s="10">
        <v>28.161000000000001</v>
      </c>
      <c r="N418" s="10">
        <v>10.46</v>
      </c>
      <c r="O418" s="10">
        <v>5.51</v>
      </c>
      <c r="P418" s="10">
        <v>118.8321</v>
      </c>
      <c r="Q418" s="10">
        <v>104.09</v>
      </c>
      <c r="R418" s="10">
        <v>19.7</v>
      </c>
      <c r="S418" s="10">
        <v>14.58</v>
      </c>
      <c r="T418" s="10">
        <v>129</v>
      </c>
      <c r="U418" s="10">
        <v>353.91</v>
      </c>
      <c r="V418" s="10">
        <v>339.4</v>
      </c>
      <c r="W418" s="10">
        <v>175.74</v>
      </c>
      <c r="X418" s="10">
        <v>72.39</v>
      </c>
      <c r="Y418" s="10">
        <v>118.9</v>
      </c>
      <c r="Z418" s="10">
        <v>225.62</v>
      </c>
      <c r="AA418" s="10">
        <v>33.818600000000004</v>
      </c>
      <c r="AC418" s="10">
        <v>208.15</v>
      </c>
      <c r="AE418" s="10">
        <v>16.670000000000002</v>
      </c>
      <c r="AF418" s="10">
        <v>345.31</v>
      </c>
      <c r="AG418" s="10">
        <v>351.42</v>
      </c>
      <c r="AH418" s="10">
        <v>161.08000000000001</v>
      </c>
      <c r="AI418">
        <v>34</v>
      </c>
      <c r="AJ418" s="10">
        <v>6.52</v>
      </c>
      <c r="AK418" s="10">
        <v>91.67</v>
      </c>
      <c r="AL418" s="10">
        <v>26</v>
      </c>
      <c r="AM418" s="10">
        <v>64.209999999999994</v>
      </c>
      <c r="AN418" s="10">
        <v>20.43</v>
      </c>
      <c r="AO418" s="10">
        <v>48.12</v>
      </c>
      <c r="AP418" s="10">
        <v>135.52000000000001</v>
      </c>
    </row>
    <row r="419" spans="1:42" x14ac:dyDescent="0.2">
      <c r="A419" s="9">
        <v>44544</v>
      </c>
      <c r="B419" s="3">
        <v>4668.97</v>
      </c>
      <c r="C419" s="10">
        <v>319.50330000000002</v>
      </c>
      <c r="D419" s="10">
        <v>18.64</v>
      </c>
      <c r="E419" s="10">
        <v>61.54</v>
      </c>
      <c r="F419" s="10">
        <v>57.8</v>
      </c>
      <c r="G419" s="10">
        <v>20.77</v>
      </c>
      <c r="I419" s="10">
        <v>61.491</v>
      </c>
      <c r="J419" s="10">
        <v>12.57</v>
      </c>
      <c r="K419" s="10">
        <v>159.13</v>
      </c>
      <c r="L419" s="10">
        <v>388.82</v>
      </c>
      <c r="M419" s="10">
        <v>28.337</v>
      </c>
      <c r="N419" s="10">
        <v>8.19</v>
      </c>
      <c r="O419" s="10">
        <v>5.35</v>
      </c>
      <c r="P419" s="10">
        <v>118.2923</v>
      </c>
      <c r="Q419" s="10">
        <v>102.85</v>
      </c>
      <c r="R419" s="10">
        <v>19.13</v>
      </c>
      <c r="S419" s="10">
        <v>14.48</v>
      </c>
      <c r="T419" s="10">
        <v>126.71</v>
      </c>
      <c r="U419" s="10">
        <v>350.6</v>
      </c>
      <c r="V419" s="10">
        <v>328.34</v>
      </c>
      <c r="W419" s="10">
        <v>174.33</v>
      </c>
      <c r="X419" s="10">
        <v>73.040000000000006</v>
      </c>
      <c r="Y419" s="10">
        <v>117.14</v>
      </c>
      <c r="Z419" s="10">
        <v>222.68</v>
      </c>
      <c r="AA419" s="10">
        <v>33.543999999999997</v>
      </c>
      <c r="AC419" s="10">
        <v>209.24</v>
      </c>
      <c r="AE419" s="10">
        <v>16.100000000000001</v>
      </c>
      <c r="AF419" s="10">
        <v>340.55</v>
      </c>
      <c r="AG419" s="10">
        <v>348.55</v>
      </c>
      <c r="AH419" s="10">
        <v>158.72999999999999</v>
      </c>
      <c r="AI419">
        <v>33.700000000000003</v>
      </c>
      <c r="AJ419" s="10">
        <v>6.39</v>
      </c>
      <c r="AK419" s="10">
        <v>91.92</v>
      </c>
      <c r="AL419" s="10">
        <v>26.07</v>
      </c>
      <c r="AM419" s="10">
        <v>64.7</v>
      </c>
      <c r="AN419" s="10">
        <v>20.05</v>
      </c>
      <c r="AO419" s="10">
        <v>47.54</v>
      </c>
      <c r="AP419" s="10">
        <v>134.25</v>
      </c>
    </row>
    <row r="420" spans="1:42" x14ac:dyDescent="0.2">
      <c r="A420" s="9">
        <v>44545</v>
      </c>
      <c r="B420" s="3">
        <v>4634.09</v>
      </c>
      <c r="C420" s="10">
        <v>325.33</v>
      </c>
      <c r="D420" s="10">
        <v>18.86</v>
      </c>
      <c r="E420" s="10">
        <v>61.27</v>
      </c>
      <c r="F420" s="10">
        <v>58.06</v>
      </c>
      <c r="G420" s="10">
        <v>20.7</v>
      </c>
      <c r="I420" s="10">
        <v>63.985999999999997</v>
      </c>
      <c r="J420" s="10">
        <v>12.63</v>
      </c>
      <c r="K420" s="10">
        <v>157.94</v>
      </c>
      <c r="L420" s="10">
        <v>389.91</v>
      </c>
      <c r="M420" s="10">
        <v>30.459</v>
      </c>
      <c r="N420" s="10">
        <v>8.99</v>
      </c>
      <c r="O420" s="10">
        <v>5.37</v>
      </c>
      <c r="P420" s="10">
        <v>118.1489</v>
      </c>
      <c r="Q420" s="10">
        <v>104.54</v>
      </c>
      <c r="R420" s="10">
        <v>19.5</v>
      </c>
      <c r="S420" s="10">
        <v>15.16</v>
      </c>
      <c r="T420" s="10">
        <v>127.87</v>
      </c>
      <c r="U420" s="10">
        <v>360.34</v>
      </c>
      <c r="V420" s="10">
        <v>334.65</v>
      </c>
      <c r="W420" s="10">
        <v>179.3</v>
      </c>
      <c r="X420" s="10">
        <v>73.94</v>
      </c>
      <c r="Y420" s="10">
        <v>115</v>
      </c>
      <c r="Z420" s="10">
        <v>225.4</v>
      </c>
      <c r="AA420" s="10">
        <v>34.023400000000002</v>
      </c>
      <c r="AC420" s="10">
        <v>211.13</v>
      </c>
      <c r="AE420" s="10">
        <v>17.84</v>
      </c>
      <c r="AF420" s="10">
        <v>346.35</v>
      </c>
      <c r="AG420" s="10">
        <v>343.94</v>
      </c>
      <c r="AH420" s="10">
        <v>162.56</v>
      </c>
      <c r="AI420">
        <v>33.82</v>
      </c>
      <c r="AJ420" s="10">
        <v>6.92</v>
      </c>
      <c r="AK420" s="10">
        <v>92.73</v>
      </c>
      <c r="AL420" s="10">
        <v>26.51</v>
      </c>
      <c r="AM420" s="10">
        <v>64.55</v>
      </c>
      <c r="AN420" s="10">
        <v>20.190000000000001</v>
      </c>
      <c r="AO420" s="10">
        <v>48.26</v>
      </c>
      <c r="AP420" s="10">
        <v>134.68</v>
      </c>
    </row>
    <row r="421" spans="1:42" x14ac:dyDescent="0.2">
      <c r="A421" s="9">
        <v>44546</v>
      </c>
      <c r="B421" s="3">
        <v>4709.8500000000004</v>
      </c>
      <c r="C421" s="10">
        <v>308.97329999999999</v>
      </c>
      <c r="D421" s="10">
        <v>18.34</v>
      </c>
      <c r="E421" s="10">
        <v>61.37</v>
      </c>
      <c r="F421" s="10">
        <v>58.65</v>
      </c>
      <c r="G421" s="10">
        <v>20.93</v>
      </c>
      <c r="I421" s="10">
        <v>62.067999999999998</v>
      </c>
      <c r="J421" s="10">
        <v>12.39</v>
      </c>
      <c r="K421" s="10">
        <v>160.41</v>
      </c>
      <c r="L421" s="10">
        <v>397.37</v>
      </c>
      <c r="M421" s="10">
        <v>28.387</v>
      </c>
      <c r="N421" s="10">
        <v>8.2799999999999994</v>
      </c>
      <c r="O421" s="10">
        <v>5.42</v>
      </c>
      <c r="P421" s="10">
        <v>116.53789999999999</v>
      </c>
      <c r="Q421" s="10">
        <v>105.92</v>
      </c>
      <c r="R421" s="10">
        <v>18.14</v>
      </c>
      <c r="S421" s="10">
        <v>14.27</v>
      </c>
      <c r="T421" s="10">
        <v>123.93</v>
      </c>
      <c r="U421" s="10">
        <v>324.98</v>
      </c>
      <c r="V421" s="10">
        <v>324.89999999999998</v>
      </c>
      <c r="W421" s="10">
        <v>172.26</v>
      </c>
      <c r="X421" s="10">
        <v>71.09</v>
      </c>
      <c r="Y421" s="10">
        <v>108.87</v>
      </c>
      <c r="Z421" s="10">
        <v>226.55</v>
      </c>
      <c r="AA421" s="10">
        <v>33.5794</v>
      </c>
      <c r="AC421" s="10">
        <v>212.61</v>
      </c>
      <c r="AE421" s="10">
        <v>16.059999999999999</v>
      </c>
      <c r="AF421" s="10">
        <v>352.92</v>
      </c>
      <c r="AG421" s="10">
        <v>348.29</v>
      </c>
      <c r="AH421" s="10">
        <v>163.25</v>
      </c>
      <c r="AI421">
        <v>34.22</v>
      </c>
      <c r="AJ421" s="10">
        <v>6.72</v>
      </c>
      <c r="AK421" s="10">
        <v>94.38</v>
      </c>
      <c r="AL421" s="10">
        <v>25.79</v>
      </c>
      <c r="AM421" s="10">
        <v>65.8</v>
      </c>
      <c r="AN421" s="10">
        <v>20.350000000000001</v>
      </c>
      <c r="AO421" s="10">
        <v>47.6</v>
      </c>
      <c r="AP421" s="10">
        <v>133.22</v>
      </c>
    </row>
    <row r="422" spans="1:42" x14ac:dyDescent="0.2">
      <c r="A422" s="9">
        <v>44547</v>
      </c>
      <c r="B422" s="3">
        <v>4668.67</v>
      </c>
      <c r="C422" s="10">
        <v>310.85660000000001</v>
      </c>
      <c r="D422" s="10">
        <v>19.059999999999999</v>
      </c>
      <c r="E422" s="10">
        <v>60.03</v>
      </c>
      <c r="F422" s="10">
        <v>57.73</v>
      </c>
      <c r="G422" s="10">
        <v>21.23</v>
      </c>
      <c r="I422" s="10">
        <v>63.496000000000002</v>
      </c>
      <c r="J422" s="10">
        <v>12.18</v>
      </c>
      <c r="K422" s="10">
        <v>156.76</v>
      </c>
      <c r="L422" s="10">
        <v>381.8</v>
      </c>
      <c r="M422" s="10">
        <v>27.800999999999998</v>
      </c>
      <c r="N422" s="10">
        <v>8.26</v>
      </c>
      <c r="O422" s="10">
        <v>5.33</v>
      </c>
      <c r="P422" s="10">
        <v>114.3112</v>
      </c>
      <c r="Q422" s="10">
        <v>101.75</v>
      </c>
      <c r="R422" s="10">
        <v>19.100000000000001</v>
      </c>
      <c r="S422" s="10">
        <v>14.65</v>
      </c>
      <c r="T422" s="10">
        <v>123.27</v>
      </c>
      <c r="U422" s="10">
        <v>332.33</v>
      </c>
      <c r="V422" s="10">
        <v>323.8</v>
      </c>
      <c r="W422" s="10">
        <v>171.14</v>
      </c>
      <c r="X422" s="10">
        <v>71.58</v>
      </c>
      <c r="Y422" s="10">
        <v>97.7</v>
      </c>
      <c r="Z422" s="10">
        <v>235.28</v>
      </c>
      <c r="AA422" s="10">
        <v>33.6768</v>
      </c>
      <c r="AC422" s="10">
        <v>214.54</v>
      </c>
      <c r="AE422" s="10">
        <v>16.77</v>
      </c>
      <c r="AF422" s="10">
        <v>349.31</v>
      </c>
      <c r="AG422" s="10">
        <v>347.03</v>
      </c>
      <c r="AH422" s="10">
        <v>161.18</v>
      </c>
      <c r="AI422">
        <v>34.159999999999997</v>
      </c>
      <c r="AJ422" s="10">
        <v>6.9</v>
      </c>
      <c r="AK422" s="10">
        <v>93.45</v>
      </c>
      <c r="AL422" s="10">
        <v>26.07</v>
      </c>
      <c r="AM422" s="10">
        <v>64.91</v>
      </c>
      <c r="AN422" s="10">
        <v>19.77</v>
      </c>
      <c r="AO422" s="10">
        <v>48.16</v>
      </c>
      <c r="AP422" s="10">
        <v>133.97999999999999</v>
      </c>
    </row>
    <row r="423" spans="1:42" x14ac:dyDescent="0.2">
      <c r="A423" s="9">
        <v>44550</v>
      </c>
      <c r="B423" s="3">
        <v>4620.6400000000003</v>
      </c>
      <c r="C423" s="10">
        <v>299.98</v>
      </c>
      <c r="D423" s="10">
        <v>17.96</v>
      </c>
      <c r="E423" s="10">
        <v>59.16</v>
      </c>
      <c r="F423" s="10">
        <v>57.54</v>
      </c>
      <c r="G423" s="10">
        <v>21.09</v>
      </c>
      <c r="I423" s="10">
        <v>64.503</v>
      </c>
      <c r="J423" s="10">
        <v>11.89</v>
      </c>
      <c r="K423" s="10">
        <v>153.94</v>
      </c>
      <c r="L423" s="10">
        <v>371.61</v>
      </c>
      <c r="M423" s="10">
        <v>27.719000000000001</v>
      </c>
      <c r="N423" s="10">
        <v>7.78</v>
      </c>
      <c r="O423" s="10">
        <v>5.08</v>
      </c>
      <c r="P423" s="10">
        <v>112.0339</v>
      </c>
      <c r="Q423" s="10">
        <v>98.95</v>
      </c>
      <c r="R423" s="10">
        <v>18.03</v>
      </c>
      <c r="S423" s="10">
        <v>14.59</v>
      </c>
      <c r="T423" s="10">
        <v>119.72</v>
      </c>
      <c r="U423" s="10">
        <v>331.07</v>
      </c>
      <c r="V423" s="10">
        <v>319.91000000000003</v>
      </c>
      <c r="W423" s="10">
        <v>169.75</v>
      </c>
      <c r="X423" s="10">
        <v>70.58</v>
      </c>
      <c r="Y423" s="10">
        <v>89.98</v>
      </c>
      <c r="Z423" s="10">
        <v>228.16</v>
      </c>
      <c r="AA423" s="10">
        <v>33.596800000000002</v>
      </c>
      <c r="AC423" s="10">
        <v>215.41</v>
      </c>
      <c r="AE423" s="10">
        <v>15.28</v>
      </c>
      <c r="AF423" s="10">
        <v>337.02</v>
      </c>
      <c r="AG423" s="10">
        <v>338.66</v>
      </c>
      <c r="AH423" s="10">
        <v>161.38999999999999</v>
      </c>
      <c r="AI423">
        <v>34.01</v>
      </c>
      <c r="AJ423" s="10">
        <v>6.92</v>
      </c>
      <c r="AK423" s="10">
        <v>92.86</v>
      </c>
      <c r="AL423" s="10">
        <v>26.2</v>
      </c>
      <c r="AM423" s="10">
        <v>64.33</v>
      </c>
      <c r="AN423" s="10">
        <v>19.420000000000002</v>
      </c>
      <c r="AO423" s="10">
        <v>47.78</v>
      </c>
      <c r="AP423" s="10">
        <v>135.07</v>
      </c>
    </row>
    <row r="424" spans="1:42" x14ac:dyDescent="0.2">
      <c r="A424" s="9">
        <v>44551</v>
      </c>
      <c r="B424" s="3">
        <v>4568.0200000000004</v>
      </c>
      <c r="C424" s="10">
        <v>312.8433</v>
      </c>
      <c r="D424" s="10">
        <v>18.899999999999999</v>
      </c>
      <c r="E424" s="10">
        <v>60.5</v>
      </c>
      <c r="F424" s="10">
        <v>57.77</v>
      </c>
      <c r="G424" s="10">
        <v>21.81</v>
      </c>
      <c r="I424" s="10">
        <v>64.623999999999995</v>
      </c>
      <c r="J424" s="10">
        <v>12.19</v>
      </c>
      <c r="K424" s="10">
        <v>156.09</v>
      </c>
      <c r="L424" s="10">
        <v>380.32</v>
      </c>
      <c r="M424" s="10">
        <v>29.074999999999999</v>
      </c>
      <c r="N424" s="10">
        <v>7.82</v>
      </c>
      <c r="O424" s="10">
        <v>5.21</v>
      </c>
      <c r="P424" s="10">
        <v>113.22320000000001</v>
      </c>
      <c r="Q424" s="10">
        <v>103.27</v>
      </c>
      <c r="R424" s="10">
        <v>18.93</v>
      </c>
      <c r="S424" s="10">
        <v>14.97</v>
      </c>
      <c r="T424" s="10">
        <v>123.42</v>
      </c>
      <c r="U424" s="10">
        <v>354.82</v>
      </c>
      <c r="V424" s="10">
        <v>327.29000000000002</v>
      </c>
      <c r="W424" s="10">
        <v>172.99</v>
      </c>
      <c r="X424" s="10">
        <v>72.16</v>
      </c>
      <c r="Y424" s="10">
        <v>96.82</v>
      </c>
      <c r="Z424" s="10">
        <v>238.11</v>
      </c>
      <c r="AA424" s="10">
        <v>34.477800000000002</v>
      </c>
      <c r="AC424" s="10">
        <v>218.6</v>
      </c>
      <c r="AE424" s="10">
        <v>16.18</v>
      </c>
      <c r="AF424" s="10">
        <v>350.74</v>
      </c>
      <c r="AG424" s="10">
        <v>349.81</v>
      </c>
      <c r="AH424" s="10">
        <v>160.79</v>
      </c>
      <c r="AI424">
        <v>34.01</v>
      </c>
      <c r="AJ424" s="10">
        <v>6.9</v>
      </c>
      <c r="AK424" s="10">
        <v>93.04</v>
      </c>
      <c r="AL424" s="10">
        <v>27.34</v>
      </c>
      <c r="AM424" s="10">
        <v>66.010000000000005</v>
      </c>
      <c r="AN424" s="10">
        <v>19.61</v>
      </c>
      <c r="AO424" s="10">
        <v>47.59</v>
      </c>
      <c r="AP424" s="10">
        <v>137.66999999999999</v>
      </c>
    </row>
    <row r="425" spans="1:42" x14ac:dyDescent="0.2">
      <c r="A425" s="9">
        <v>44552</v>
      </c>
      <c r="B425" s="3">
        <v>4649.2299999999996</v>
      </c>
      <c r="C425" s="10">
        <v>336.29</v>
      </c>
      <c r="D425" s="10">
        <v>18.88</v>
      </c>
      <c r="E425" s="10">
        <v>60.99</v>
      </c>
      <c r="F425" s="10">
        <v>58.18</v>
      </c>
      <c r="G425" s="10">
        <v>22.33</v>
      </c>
      <c r="I425" s="10">
        <v>65.52</v>
      </c>
      <c r="J425" s="10">
        <v>12.36</v>
      </c>
      <c r="K425" s="10">
        <v>156.69999999999999</v>
      </c>
      <c r="L425" s="10">
        <v>382.33</v>
      </c>
      <c r="M425" s="10">
        <v>29.4</v>
      </c>
      <c r="N425" s="10">
        <v>8.1199999999999992</v>
      </c>
      <c r="O425" s="10">
        <v>5.1100000000000003</v>
      </c>
      <c r="P425" s="10">
        <v>113.5184</v>
      </c>
      <c r="Q425" s="10">
        <v>105.48</v>
      </c>
      <c r="R425" s="10">
        <v>18.38</v>
      </c>
      <c r="S425" s="10">
        <v>14.99</v>
      </c>
      <c r="T425" s="10">
        <v>130.51</v>
      </c>
      <c r="U425" s="10">
        <v>358.1</v>
      </c>
      <c r="V425" s="10">
        <v>333.2</v>
      </c>
      <c r="W425" s="10">
        <v>175.64</v>
      </c>
      <c r="X425" s="10">
        <v>74</v>
      </c>
      <c r="Y425" s="10">
        <v>96.34</v>
      </c>
      <c r="Z425" s="10">
        <v>235.16</v>
      </c>
      <c r="AA425" s="10">
        <v>34.8932</v>
      </c>
      <c r="AC425" s="10">
        <v>222.77</v>
      </c>
      <c r="AE425" s="10">
        <v>16.82</v>
      </c>
      <c r="AF425" s="10">
        <v>357.48</v>
      </c>
      <c r="AG425" s="10">
        <v>347</v>
      </c>
      <c r="AH425" s="10">
        <v>162.26</v>
      </c>
      <c r="AI425">
        <v>34.33</v>
      </c>
      <c r="AJ425" s="10">
        <v>6.99</v>
      </c>
      <c r="AK425" s="10">
        <v>92.91</v>
      </c>
      <c r="AL425" s="10">
        <v>27.97</v>
      </c>
      <c r="AM425" s="10">
        <v>65.88</v>
      </c>
      <c r="AN425" s="10">
        <v>20.14</v>
      </c>
      <c r="AO425" s="10">
        <v>47.75</v>
      </c>
      <c r="AP425" s="10">
        <v>140.57</v>
      </c>
    </row>
    <row r="426" spans="1:42" x14ac:dyDescent="0.2">
      <c r="A426" s="9">
        <v>44553</v>
      </c>
      <c r="B426" s="3">
        <v>4696.5600000000004</v>
      </c>
      <c r="C426" s="10">
        <v>355.66660000000002</v>
      </c>
      <c r="D426" s="10">
        <v>18.93</v>
      </c>
      <c r="E426" s="10">
        <v>61.02</v>
      </c>
      <c r="F426" s="10">
        <v>58.22</v>
      </c>
      <c r="G426" s="10">
        <v>22.03</v>
      </c>
      <c r="I426" s="10">
        <v>66.48</v>
      </c>
      <c r="J426" s="10">
        <v>12</v>
      </c>
      <c r="K426" s="10">
        <v>157.26</v>
      </c>
      <c r="L426" s="10">
        <v>385.04</v>
      </c>
      <c r="M426" s="10">
        <v>29.64</v>
      </c>
      <c r="N426" s="10">
        <v>8.02</v>
      </c>
      <c r="O426" s="10">
        <v>5.0999999999999996</v>
      </c>
      <c r="P426" s="10">
        <v>115.8463</v>
      </c>
      <c r="Q426" s="10">
        <v>105.82</v>
      </c>
      <c r="R426" s="10">
        <v>18.899999999999999</v>
      </c>
      <c r="S426" s="10">
        <v>15.09</v>
      </c>
      <c r="T426" s="10">
        <v>135</v>
      </c>
      <c r="U426" s="10">
        <v>349.22</v>
      </c>
      <c r="V426" s="10">
        <v>334.69</v>
      </c>
      <c r="W426" s="10">
        <v>176.28</v>
      </c>
      <c r="X426" s="10">
        <v>75.739999999999995</v>
      </c>
      <c r="Y426" s="10">
        <v>96.84</v>
      </c>
      <c r="Z426" s="10">
        <v>236.63</v>
      </c>
      <c r="AA426" s="10">
        <v>34.973399999999998</v>
      </c>
      <c r="AC426" s="10">
        <v>223.45</v>
      </c>
      <c r="AE426" s="10">
        <v>17.86</v>
      </c>
      <c r="AF426" s="10">
        <v>360.58</v>
      </c>
      <c r="AG426" s="10">
        <v>349.22</v>
      </c>
      <c r="AH426" s="10">
        <v>161.75</v>
      </c>
      <c r="AI426">
        <v>34.409999999999997</v>
      </c>
      <c r="AJ426" s="10">
        <v>7.18</v>
      </c>
      <c r="AK426" s="10">
        <v>92.93</v>
      </c>
      <c r="AL426" s="10">
        <v>27.96</v>
      </c>
      <c r="AM426" s="10">
        <v>66.209999999999994</v>
      </c>
      <c r="AN426" s="10">
        <v>20.25</v>
      </c>
      <c r="AO426" s="10">
        <v>48.36</v>
      </c>
      <c r="AP426" s="10">
        <v>138.41</v>
      </c>
    </row>
    <row r="427" spans="1:42" x14ac:dyDescent="0.2">
      <c r="A427" s="9">
        <v>44557</v>
      </c>
      <c r="B427" s="3">
        <v>4725.79</v>
      </c>
      <c r="C427" s="10">
        <v>364.64659999999998</v>
      </c>
      <c r="D427" s="10">
        <v>18.940000000000001</v>
      </c>
      <c r="E427" s="10">
        <v>61.89</v>
      </c>
      <c r="F427" s="10">
        <v>58.65</v>
      </c>
      <c r="G427" s="10">
        <v>22.19</v>
      </c>
      <c r="I427" s="10">
        <v>67.427999999999997</v>
      </c>
      <c r="J427" s="10">
        <v>11.9</v>
      </c>
      <c r="K427" s="10">
        <v>158.16</v>
      </c>
      <c r="L427" s="10">
        <v>388.04</v>
      </c>
      <c r="M427" s="10">
        <v>30.945</v>
      </c>
      <c r="N427" s="10">
        <v>8.58</v>
      </c>
      <c r="O427" s="10">
        <v>5.22</v>
      </c>
      <c r="P427" s="10">
        <v>117.22110000000001</v>
      </c>
      <c r="Q427" s="10">
        <v>107.79</v>
      </c>
      <c r="R427" s="10">
        <v>18.440000000000001</v>
      </c>
      <c r="S427" s="10">
        <v>15.39</v>
      </c>
      <c r="T427" s="10">
        <v>135.1</v>
      </c>
      <c r="U427" s="10">
        <v>351.99</v>
      </c>
      <c r="V427" s="10">
        <v>342.45</v>
      </c>
      <c r="W427" s="10">
        <v>180.33</v>
      </c>
      <c r="X427" s="10">
        <v>77.25</v>
      </c>
      <c r="Y427" s="10">
        <v>107.09</v>
      </c>
      <c r="Z427" s="10">
        <v>233.78</v>
      </c>
      <c r="AA427" s="10">
        <v>35.324800000000003</v>
      </c>
      <c r="AC427" s="10">
        <v>222.34</v>
      </c>
      <c r="AE427" s="10">
        <v>18.3</v>
      </c>
      <c r="AF427" s="10">
        <v>360.31</v>
      </c>
      <c r="AG427" s="10">
        <v>350.75</v>
      </c>
      <c r="AH427" s="10">
        <v>165.89</v>
      </c>
      <c r="AI427">
        <v>34.479999999999997</v>
      </c>
      <c r="AJ427" s="10">
        <v>7.26</v>
      </c>
      <c r="AK427" s="10">
        <v>93.54</v>
      </c>
      <c r="AL427" s="10">
        <v>28.05</v>
      </c>
      <c r="AM427" s="10">
        <v>66.41</v>
      </c>
      <c r="AN427" s="10">
        <v>20.8</v>
      </c>
      <c r="AO427" s="10">
        <v>48.69</v>
      </c>
      <c r="AP427" s="10">
        <v>138.56</v>
      </c>
    </row>
    <row r="428" spans="1:42" x14ac:dyDescent="0.2">
      <c r="A428" s="9">
        <v>44558</v>
      </c>
      <c r="B428" s="3">
        <v>4791.1899999999996</v>
      </c>
      <c r="C428" s="10">
        <v>362.82330000000002</v>
      </c>
      <c r="D428" s="10">
        <v>18.57</v>
      </c>
      <c r="E428" s="10">
        <v>61.69</v>
      </c>
      <c r="F428" s="10">
        <v>58.88</v>
      </c>
      <c r="G428" s="10">
        <v>22.05</v>
      </c>
      <c r="I428" s="10">
        <v>66.900000000000006</v>
      </c>
      <c r="J428" s="10">
        <v>11.73</v>
      </c>
      <c r="K428" s="10">
        <v>158.63999999999999</v>
      </c>
      <c r="L428" s="10">
        <v>387.61</v>
      </c>
      <c r="M428" s="10">
        <v>30.321999999999999</v>
      </c>
      <c r="N428" s="10">
        <v>8.07</v>
      </c>
      <c r="O428" s="10">
        <v>5.29</v>
      </c>
      <c r="P428" s="10">
        <v>118.2501</v>
      </c>
      <c r="Q428" s="10">
        <v>107.72</v>
      </c>
      <c r="R428" s="10">
        <v>17.45</v>
      </c>
      <c r="S428" s="10">
        <v>14.85</v>
      </c>
      <c r="T428" s="10">
        <v>131.38</v>
      </c>
      <c r="U428" s="10">
        <v>340.18</v>
      </c>
      <c r="V428" s="10">
        <v>341.25</v>
      </c>
      <c r="W428" s="10">
        <v>179.29</v>
      </c>
      <c r="X428" s="10">
        <v>76.73</v>
      </c>
      <c r="Y428" s="10">
        <v>102.87</v>
      </c>
      <c r="Z428" s="10">
        <v>233.78</v>
      </c>
      <c r="AA428" s="10">
        <v>35.058199999999999</v>
      </c>
      <c r="AC428" s="10">
        <v>221.93</v>
      </c>
      <c r="AE428" s="10">
        <v>17.07</v>
      </c>
      <c r="AF428" s="10">
        <v>360.78</v>
      </c>
      <c r="AG428" s="10">
        <v>349.77</v>
      </c>
      <c r="AH428" s="10">
        <v>165.79</v>
      </c>
      <c r="AI428">
        <v>34.340000000000003</v>
      </c>
      <c r="AJ428" s="10">
        <v>7.07</v>
      </c>
      <c r="AK428" s="10">
        <v>93.86</v>
      </c>
      <c r="AL428" s="10">
        <v>28.23</v>
      </c>
      <c r="AM428" s="10">
        <v>65.92</v>
      </c>
      <c r="AN428" s="10">
        <v>20.76</v>
      </c>
      <c r="AO428" s="10">
        <v>48.97</v>
      </c>
      <c r="AP428" s="10">
        <v>137.85</v>
      </c>
    </row>
    <row r="429" spans="1:42" x14ac:dyDescent="0.2">
      <c r="A429" s="9">
        <v>44559</v>
      </c>
      <c r="B429" s="3">
        <v>4786.3500000000004</v>
      </c>
      <c r="C429" s="10">
        <v>362.06330000000003</v>
      </c>
      <c r="D429" s="10">
        <v>18.170000000000002</v>
      </c>
      <c r="E429" s="10">
        <v>61.15</v>
      </c>
      <c r="F429" s="10">
        <v>58.95</v>
      </c>
      <c r="G429" s="10">
        <v>21.87</v>
      </c>
      <c r="I429" s="10">
        <v>67.260999999999996</v>
      </c>
      <c r="J429" s="10">
        <v>11.33</v>
      </c>
      <c r="K429" s="10">
        <v>158.56</v>
      </c>
      <c r="L429" s="10">
        <v>386.2</v>
      </c>
      <c r="M429" s="10">
        <v>30.001000000000001</v>
      </c>
      <c r="N429" s="10">
        <v>7.62</v>
      </c>
      <c r="O429" s="10">
        <v>5.24</v>
      </c>
      <c r="P429" s="10">
        <v>116.6054</v>
      </c>
      <c r="Q429" s="10">
        <v>108.58</v>
      </c>
      <c r="R429" s="10">
        <v>17.11</v>
      </c>
      <c r="S429" s="10">
        <v>14.47</v>
      </c>
      <c r="T429" s="10">
        <v>128.51</v>
      </c>
      <c r="U429" s="10">
        <v>344.21</v>
      </c>
      <c r="V429" s="10">
        <v>341.95</v>
      </c>
      <c r="W429" s="10">
        <v>179.38</v>
      </c>
      <c r="X429" s="10">
        <v>74.5</v>
      </c>
      <c r="Y429" s="10">
        <v>99.34</v>
      </c>
      <c r="Z429" s="10">
        <v>232.92</v>
      </c>
      <c r="AA429" s="10">
        <v>34.972000000000001</v>
      </c>
      <c r="AC429" s="10">
        <v>223.32</v>
      </c>
      <c r="AE429" s="10">
        <v>17.7</v>
      </c>
      <c r="AF429" s="10">
        <v>361.29</v>
      </c>
      <c r="AG429" s="10">
        <v>345.71</v>
      </c>
      <c r="AH429" s="10">
        <v>167.68</v>
      </c>
      <c r="AI429">
        <v>34.33</v>
      </c>
      <c r="AJ429" s="10">
        <v>7.17</v>
      </c>
      <c r="AK429" s="10">
        <v>94.3</v>
      </c>
      <c r="AL429" s="10">
        <v>28.21</v>
      </c>
      <c r="AM429" s="10">
        <v>66.12</v>
      </c>
      <c r="AN429" s="10">
        <v>20.56</v>
      </c>
      <c r="AO429" s="10">
        <v>49.51</v>
      </c>
      <c r="AP429" s="10">
        <v>139.94</v>
      </c>
    </row>
    <row r="430" spans="1:42" x14ac:dyDescent="0.2">
      <c r="A430" s="9">
        <v>44560</v>
      </c>
      <c r="B430" s="3">
        <v>4793.0600000000004</v>
      </c>
      <c r="C430" s="10">
        <v>356.78</v>
      </c>
      <c r="D430" s="10">
        <v>18.690000000000001</v>
      </c>
      <c r="E430" s="10">
        <v>60.79</v>
      </c>
      <c r="F430" s="10">
        <v>58.78</v>
      </c>
      <c r="G430" s="10">
        <v>22.39</v>
      </c>
      <c r="I430" s="10">
        <v>66.507999999999996</v>
      </c>
      <c r="J430" s="10">
        <v>12.03</v>
      </c>
      <c r="K430" s="10">
        <v>158.47999999999999</v>
      </c>
      <c r="L430" s="10">
        <v>385.52</v>
      </c>
      <c r="M430" s="10">
        <v>29.585999999999999</v>
      </c>
      <c r="N430" s="10">
        <v>8</v>
      </c>
      <c r="O430" s="10">
        <v>5.24</v>
      </c>
      <c r="P430" s="10">
        <v>117.0946</v>
      </c>
      <c r="Q430" s="10">
        <v>108.51</v>
      </c>
      <c r="R430" s="10">
        <v>18.2</v>
      </c>
      <c r="S430" s="10">
        <v>15.95</v>
      </c>
      <c r="T430" s="10">
        <v>128.5</v>
      </c>
      <c r="U430" s="10">
        <v>340.63</v>
      </c>
      <c r="V430" s="10">
        <v>339.32</v>
      </c>
      <c r="W430" s="10">
        <v>178.2</v>
      </c>
      <c r="X430" s="10">
        <v>74.77</v>
      </c>
      <c r="Y430" s="10">
        <v>103.42</v>
      </c>
      <c r="Z430" s="10">
        <v>237.92</v>
      </c>
      <c r="AA430" s="10">
        <v>34.944400000000002</v>
      </c>
      <c r="AC430" s="10">
        <v>222.45</v>
      </c>
      <c r="AE430" s="10">
        <v>17.73</v>
      </c>
      <c r="AF430" s="10">
        <v>360.99</v>
      </c>
      <c r="AG430" s="10">
        <v>342.03</v>
      </c>
      <c r="AH430" s="10">
        <v>167.97</v>
      </c>
      <c r="AI430">
        <v>34.57</v>
      </c>
      <c r="AJ430" s="10">
        <v>6.89</v>
      </c>
      <c r="AK430" s="10">
        <v>94.26</v>
      </c>
      <c r="AL430" s="10">
        <v>28.43</v>
      </c>
      <c r="AM430" s="10">
        <v>66.77</v>
      </c>
      <c r="AN430" s="10">
        <v>20.47</v>
      </c>
      <c r="AO430" s="10">
        <v>48.98</v>
      </c>
      <c r="AP430" s="10">
        <v>142.22</v>
      </c>
    </row>
    <row r="431" spans="1:42" x14ac:dyDescent="0.2">
      <c r="A431" s="9">
        <v>44561</v>
      </c>
      <c r="B431" s="3">
        <v>4778.7299999999996</v>
      </c>
      <c r="C431" s="10">
        <v>352.26</v>
      </c>
      <c r="D431" s="10">
        <v>18.21</v>
      </c>
      <c r="E431" s="10">
        <v>61.19</v>
      </c>
      <c r="F431" s="10">
        <v>59.21</v>
      </c>
      <c r="G431" s="10">
        <v>22.77</v>
      </c>
      <c r="I431" s="10">
        <v>66.540999999999997</v>
      </c>
      <c r="J431" s="10">
        <v>12.28</v>
      </c>
      <c r="K431" s="10">
        <v>158.35</v>
      </c>
      <c r="L431" s="10">
        <v>382.55</v>
      </c>
      <c r="M431" s="10">
        <v>29.411000000000001</v>
      </c>
      <c r="N431" s="10">
        <v>7.85</v>
      </c>
      <c r="O431" s="10">
        <v>5.33</v>
      </c>
      <c r="P431" s="10">
        <v>117.432</v>
      </c>
      <c r="Q431" s="10">
        <v>108.51</v>
      </c>
      <c r="R431" s="10">
        <v>17.760000000000002</v>
      </c>
      <c r="S431" s="10">
        <v>15.81</v>
      </c>
      <c r="T431" s="10">
        <v>129.38999999999999</v>
      </c>
      <c r="U431" s="10">
        <v>338.75</v>
      </c>
      <c r="V431" s="10">
        <v>336.32</v>
      </c>
      <c r="W431" s="10">
        <v>177.57</v>
      </c>
      <c r="X431" s="10">
        <v>74.5</v>
      </c>
      <c r="Y431" s="10">
        <v>103.69</v>
      </c>
      <c r="Z431" s="10">
        <v>234.03</v>
      </c>
      <c r="AA431" s="10">
        <v>34.965000000000003</v>
      </c>
      <c r="AC431" s="10">
        <v>219.6</v>
      </c>
      <c r="AE431" s="10">
        <v>16.7</v>
      </c>
      <c r="AF431" s="10">
        <v>359.32</v>
      </c>
      <c r="AG431" s="10">
        <v>342.89</v>
      </c>
      <c r="AH431" s="10">
        <v>168.36</v>
      </c>
      <c r="AI431">
        <v>34.81</v>
      </c>
      <c r="AJ431" s="10">
        <v>6.77</v>
      </c>
      <c r="AK431" s="10">
        <v>95</v>
      </c>
      <c r="AL431" s="10">
        <v>28.44</v>
      </c>
      <c r="AM431" s="10">
        <v>66.94</v>
      </c>
      <c r="AN431" s="10">
        <v>20.77</v>
      </c>
      <c r="AO431" s="10">
        <v>49.34</v>
      </c>
      <c r="AP431" s="10">
        <v>139.57</v>
      </c>
    </row>
    <row r="432" spans="1:42" x14ac:dyDescent="0.2">
      <c r="A432" s="9">
        <v>44564</v>
      </c>
      <c r="B432" s="3">
        <v>4766.18</v>
      </c>
      <c r="C432" s="10">
        <v>399.92660000000001</v>
      </c>
      <c r="D432" s="10">
        <v>18.53</v>
      </c>
      <c r="E432" s="10">
        <v>63.54</v>
      </c>
      <c r="F432" s="10">
        <v>59.3</v>
      </c>
      <c r="G432" s="10">
        <v>22.74</v>
      </c>
      <c r="I432" s="10">
        <v>66.331999999999994</v>
      </c>
      <c r="J432" s="10">
        <v>12.2</v>
      </c>
      <c r="K432" s="10">
        <v>161.69999999999999</v>
      </c>
      <c r="L432" s="10">
        <v>395.33</v>
      </c>
      <c r="M432" s="10">
        <v>30.120999999999999</v>
      </c>
      <c r="N432" s="10">
        <v>8.1300000000000008</v>
      </c>
      <c r="O432" s="10">
        <v>5.36</v>
      </c>
      <c r="P432" s="10">
        <v>117.7272</v>
      </c>
      <c r="Q432" s="10">
        <v>108.67</v>
      </c>
      <c r="R432" s="10">
        <v>18.440000000000001</v>
      </c>
      <c r="S432" s="10">
        <v>15.68</v>
      </c>
      <c r="T432" s="10">
        <v>126.63</v>
      </c>
      <c r="U432" s="10">
        <v>332.01</v>
      </c>
      <c r="V432" s="10">
        <v>334.75</v>
      </c>
      <c r="W432" s="10">
        <v>182.01</v>
      </c>
      <c r="X432" s="10">
        <v>73.52</v>
      </c>
      <c r="Y432" s="10">
        <v>102.72</v>
      </c>
      <c r="Z432" s="10">
        <v>244.16</v>
      </c>
      <c r="AA432" s="10">
        <v>33.813400000000001</v>
      </c>
      <c r="AC432" s="10">
        <v>222.53</v>
      </c>
      <c r="AE432" s="10">
        <v>17.47</v>
      </c>
      <c r="AF432" s="10">
        <v>370.95</v>
      </c>
      <c r="AG432" s="10">
        <v>350.11</v>
      </c>
      <c r="AH432" s="10">
        <v>164.9</v>
      </c>
      <c r="AI432">
        <v>34.26</v>
      </c>
      <c r="AJ432" s="10">
        <v>6.92</v>
      </c>
      <c r="AK432" s="10">
        <v>95.73</v>
      </c>
      <c r="AL432" s="10">
        <v>28.45</v>
      </c>
      <c r="AM432" s="10">
        <v>66.73</v>
      </c>
      <c r="AN432" s="10">
        <v>21.77</v>
      </c>
      <c r="AO432" s="10">
        <v>49.86</v>
      </c>
      <c r="AP432" s="10">
        <v>128.91</v>
      </c>
    </row>
    <row r="433" spans="1:42" x14ac:dyDescent="0.2">
      <c r="A433" s="9">
        <v>44565</v>
      </c>
      <c r="B433" s="3">
        <v>4796.5600000000004</v>
      </c>
      <c r="C433" s="10">
        <v>383.19659999999999</v>
      </c>
      <c r="D433" s="10">
        <v>18.170000000000002</v>
      </c>
      <c r="E433" s="10">
        <v>65.930000000000007</v>
      </c>
      <c r="F433" s="10">
        <v>60.29</v>
      </c>
      <c r="G433" s="10">
        <v>22.52</v>
      </c>
      <c r="I433" s="10">
        <v>67.091999999999999</v>
      </c>
      <c r="J433" s="10">
        <v>11.65</v>
      </c>
      <c r="K433" s="10">
        <v>167.83</v>
      </c>
      <c r="L433" s="10">
        <v>407.48</v>
      </c>
      <c r="M433" s="10">
        <v>29.29</v>
      </c>
      <c r="N433" s="10">
        <v>7.68</v>
      </c>
      <c r="O433" s="10">
        <v>5.77</v>
      </c>
      <c r="P433" s="10">
        <v>120.23220000000001</v>
      </c>
      <c r="Q433" s="10">
        <v>110.3</v>
      </c>
      <c r="R433" s="10">
        <v>17.399999999999999</v>
      </c>
      <c r="S433" s="10">
        <v>15.05</v>
      </c>
      <c r="T433" s="10">
        <v>124.94</v>
      </c>
      <c r="U433" s="10">
        <v>315.52999999999997</v>
      </c>
      <c r="V433" s="10">
        <v>329.01</v>
      </c>
      <c r="W433" s="10">
        <v>179.7</v>
      </c>
      <c r="X433" s="10">
        <v>74.31</v>
      </c>
      <c r="Y433" s="10">
        <v>101.39</v>
      </c>
      <c r="Z433" s="10">
        <v>239.26</v>
      </c>
      <c r="AA433" s="10">
        <v>32.946399999999997</v>
      </c>
      <c r="AC433" s="10">
        <v>221.86</v>
      </c>
      <c r="AE433" s="10">
        <v>16.440000000000001</v>
      </c>
      <c r="AF433" s="10">
        <v>375.39</v>
      </c>
      <c r="AG433" s="10">
        <v>371.29</v>
      </c>
      <c r="AH433" s="10">
        <v>161</v>
      </c>
      <c r="AI433">
        <v>34.520000000000003</v>
      </c>
      <c r="AJ433" s="10">
        <v>6.8</v>
      </c>
      <c r="AK433" s="10">
        <v>96.34</v>
      </c>
      <c r="AL433" s="10">
        <v>27.56</v>
      </c>
      <c r="AM433" s="10">
        <v>67.52</v>
      </c>
      <c r="AN433" s="10">
        <v>24.31</v>
      </c>
      <c r="AO433" s="10">
        <v>50.52</v>
      </c>
      <c r="AP433" s="10">
        <v>128.21</v>
      </c>
    </row>
    <row r="434" spans="1:42" x14ac:dyDescent="0.2">
      <c r="A434" s="9">
        <v>44566</v>
      </c>
      <c r="B434" s="3">
        <v>4793.54</v>
      </c>
      <c r="C434" s="10">
        <v>362.70659999999998</v>
      </c>
      <c r="D434" s="10">
        <v>16.96</v>
      </c>
      <c r="E434" s="10">
        <v>66.75</v>
      </c>
      <c r="F434" s="10">
        <v>60.79</v>
      </c>
      <c r="G434" s="10">
        <v>22.11</v>
      </c>
      <c r="I434" s="10">
        <v>64.3</v>
      </c>
      <c r="J434" s="10">
        <v>10.7</v>
      </c>
      <c r="K434" s="10">
        <v>163.78</v>
      </c>
      <c r="L434" s="10">
        <v>398.63</v>
      </c>
      <c r="M434" s="10">
        <v>27.603999999999999</v>
      </c>
      <c r="N434" s="10">
        <v>7.3</v>
      </c>
      <c r="O434" s="10">
        <v>5.43</v>
      </c>
      <c r="P434" s="10">
        <v>117.297</v>
      </c>
      <c r="Q434" s="10">
        <v>106.72</v>
      </c>
      <c r="R434" s="10">
        <v>15.98</v>
      </c>
      <c r="S434" s="10">
        <v>14.1</v>
      </c>
      <c r="T434" s="10">
        <v>117.79</v>
      </c>
      <c r="U434" s="10">
        <v>296.87</v>
      </c>
      <c r="V434" s="10">
        <v>316.38</v>
      </c>
      <c r="W434" s="10">
        <v>174.92</v>
      </c>
      <c r="X434" s="10">
        <v>68.98</v>
      </c>
      <c r="Y434" s="10">
        <v>90.01</v>
      </c>
      <c r="Z434" s="10">
        <v>227.7</v>
      </c>
      <c r="AA434" s="10">
        <v>31.890999999999998</v>
      </c>
      <c r="AC434" s="10">
        <v>221.42</v>
      </c>
      <c r="AE434" s="10">
        <v>15.38</v>
      </c>
      <c r="AF434" s="10">
        <v>373.9</v>
      </c>
      <c r="AG434" s="10">
        <v>372.05</v>
      </c>
      <c r="AH434" s="10">
        <v>157.65</v>
      </c>
      <c r="AI434">
        <v>34.409999999999997</v>
      </c>
      <c r="AJ434" s="10">
        <v>6.51</v>
      </c>
      <c r="AK434" s="10">
        <v>95.95</v>
      </c>
      <c r="AL434" s="10">
        <v>26.43</v>
      </c>
      <c r="AM434" s="10">
        <v>68.709999999999994</v>
      </c>
      <c r="AN434" s="10">
        <v>23.66</v>
      </c>
      <c r="AO434" s="10">
        <v>48.67</v>
      </c>
      <c r="AP434" s="10">
        <v>131.69</v>
      </c>
    </row>
    <row r="435" spans="1:42" x14ac:dyDescent="0.2">
      <c r="A435" s="9">
        <v>44567</v>
      </c>
      <c r="B435" s="3">
        <v>4700.58</v>
      </c>
      <c r="C435" s="10">
        <v>354.9</v>
      </c>
      <c r="D435" s="10">
        <v>16.739999999999998</v>
      </c>
      <c r="E435" s="10">
        <v>68.319999999999993</v>
      </c>
      <c r="F435" s="10">
        <v>60.47</v>
      </c>
      <c r="G435" s="10">
        <v>22.32</v>
      </c>
      <c r="I435" s="10">
        <v>63.703000000000003</v>
      </c>
      <c r="J435" s="10">
        <v>10.65</v>
      </c>
      <c r="K435" s="10">
        <v>165.52</v>
      </c>
      <c r="L435" s="10">
        <v>396.93</v>
      </c>
      <c r="M435" s="10">
        <v>28.178000000000001</v>
      </c>
      <c r="N435" s="10">
        <v>7</v>
      </c>
      <c r="O435" s="10">
        <v>5.54</v>
      </c>
      <c r="P435" s="10">
        <v>117.13679999999999</v>
      </c>
      <c r="Q435" s="10">
        <v>105.71</v>
      </c>
      <c r="R435" s="10">
        <v>15.58</v>
      </c>
      <c r="S435" s="10">
        <v>13.78</v>
      </c>
      <c r="T435" s="10">
        <v>119.16</v>
      </c>
      <c r="U435" s="10">
        <v>297.08999999999997</v>
      </c>
      <c r="V435" s="10">
        <v>313.88</v>
      </c>
      <c r="W435" s="10">
        <v>172</v>
      </c>
      <c r="X435" s="10">
        <v>70.59</v>
      </c>
      <c r="Y435" s="10">
        <v>87.33</v>
      </c>
      <c r="Z435" s="10">
        <v>228.27</v>
      </c>
      <c r="AA435" s="10">
        <v>32.419400000000003</v>
      </c>
      <c r="AC435" s="10">
        <v>221.65</v>
      </c>
      <c r="AE435" s="10">
        <v>14.84</v>
      </c>
      <c r="AF435" s="10">
        <v>370</v>
      </c>
      <c r="AG435" s="10">
        <v>376.36</v>
      </c>
      <c r="AH435" s="10">
        <v>156.57</v>
      </c>
      <c r="AI435">
        <v>34</v>
      </c>
      <c r="AJ435" s="10">
        <v>6.6</v>
      </c>
      <c r="AK435" s="10">
        <v>97.41</v>
      </c>
      <c r="AL435" s="10">
        <v>25.88</v>
      </c>
      <c r="AM435" s="10">
        <v>70.040000000000006</v>
      </c>
      <c r="AN435" s="10">
        <v>24.46</v>
      </c>
      <c r="AO435" s="10">
        <v>49.02</v>
      </c>
      <c r="AP435" s="10">
        <v>133.68</v>
      </c>
    </row>
    <row r="436" spans="1:42" x14ac:dyDescent="0.2">
      <c r="A436" s="9">
        <v>44568</v>
      </c>
      <c r="B436" s="3">
        <v>4696.05</v>
      </c>
      <c r="C436" s="10">
        <v>342.32</v>
      </c>
      <c r="D436" s="10">
        <v>16.559999999999999</v>
      </c>
      <c r="E436" s="10">
        <v>68.88</v>
      </c>
      <c r="F436" s="10">
        <v>60.33</v>
      </c>
      <c r="G436" s="10">
        <v>22.71</v>
      </c>
      <c r="I436" s="10">
        <v>61.914999999999999</v>
      </c>
      <c r="J436" s="10">
        <v>10.86</v>
      </c>
      <c r="K436" s="10">
        <v>167.16</v>
      </c>
      <c r="L436" s="10">
        <v>397.51</v>
      </c>
      <c r="M436" s="10">
        <v>27.247</v>
      </c>
      <c r="N436" s="10">
        <v>6.89</v>
      </c>
      <c r="O436" s="10">
        <v>5.71</v>
      </c>
      <c r="P436" s="10">
        <v>115.71129999999999</v>
      </c>
      <c r="Q436" s="10">
        <v>104.78</v>
      </c>
      <c r="R436" s="10">
        <v>15.89</v>
      </c>
      <c r="S436" s="10">
        <v>13.74</v>
      </c>
      <c r="T436" s="10">
        <v>116.65</v>
      </c>
      <c r="U436" s="10">
        <v>299.68</v>
      </c>
      <c r="V436" s="10">
        <v>314.04000000000002</v>
      </c>
      <c r="W436" s="10">
        <v>172.17</v>
      </c>
      <c r="X436" s="10">
        <v>69.5</v>
      </c>
      <c r="Y436" s="10">
        <v>86.28</v>
      </c>
      <c r="Z436" s="10">
        <v>223.58</v>
      </c>
      <c r="AA436" s="10">
        <v>31.956199999999999</v>
      </c>
      <c r="AC436" s="10">
        <v>221.85</v>
      </c>
      <c r="AE436" s="10">
        <v>14.37</v>
      </c>
      <c r="AF436" s="10">
        <v>369.65</v>
      </c>
      <c r="AG436" s="10">
        <v>378.65</v>
      </c>
      <c r="AH436" s="10">
        <v>153.72999999999999</v>
      </c>
      <c r="AI436">
        <v>34.15</v>
      </c>
      <c r="AJ436" s="10">
        <v>6.56</v>
      </c>
      <c r="AK436" s="10">
        <v>99.14</v>
      </c>
      <c r="AL436" s="10">
        <v>25.04</v>
      </c>
      <c r="AM436" s="10">
        <v>72.239999999999995</v>
      </c>
      <c r="AN436" s="10">
        <v>24.44</v>
      </c>
      <c r="AO436" s="10">
        <v>50.02</v>
      </c>
      <c r="AP436" s="10">
        <v>132.21</v>
      </c>
    </row>
    <row r="437" spans="1:42" x14ac:dyDescent="0.2">
      <c r="A437" s="9">
        <v>44571</v>
      </c>
      <c r="B437" s="3">
        <v>4677.03</v>
      </c>
      <c r="C437" s="10">
        <v>352.70659999999998</v>
      </c>
      <c r="D437" s="10">
        <v>16.5</v>
      </c>
      <c r="E437" s="10">
        <v>68.47</v>
      </c>
      <c r="F437" s="10">
        <v>60.43</v>
      </c>
      <c r="G437" s="10">
        <v>22.46</v>
      </c>
      <c r="I437" s="10">
        <v>62.116</v>
      </c>
      <c r="J437" s="10">
        <v>10.46</v>
      </c>
      <c r="K437" s="10">
        <v>167.32</v>
      </c>
      <c r="L437" s="10">
        <v>399.17</v>
      </c>
      <c r="M437" s="10">
        <v>27.4</v>
      </c>
      <c r="N437" s="10">
        <v>6.77</v>
      </c>
      <c r="O437" s="10">
        <v>5.65</v>
      </c>
      <c r="P437" s="10">
        <v>112.6412</v>
      </c>
      <c r="Q437" s="10">
        <v>103.4</v>
      </c>
      <c r="R437" s="10">
        <v>15.61</v>
      </c>
      <c r="S437" s="10">
        <v>13.37</v>
      </c>
      <c r="T437" s="10">
        <v>114.72</v>
      </c>
      <c r="U437" s="10">
        <v>302.73</v>
      </c>
      <c r="V437" s="10">
        <v>314.27</v>
      </c>
      <c r="W437" s="10">
        <v>172.19</v>
      </c>
      <c r="X437" s="10">
        <v>69.31</v>
      </c>
      <c r="Y437" s="10">
        <v>81.44</v>
      </c>
      <c r="Z437" s="10">
        <v>224.41</v>
      </c>
      <c r="AA437" s="10">
        <v>30.869199999999999</v>
      </c>
      <c r="AC437" s="10">
        <v>223.96</v>
      </c>
      <c r="AE437" s="10">
        <v>13.71</v>
      </c>
      <c r="AF437" s="10">
        <v>363.91</v>
      </c>
      <c r="AG437" s="10">
        <v>379.86</v>
      </c>
      <c r="AH437" s="10">
        <v>153.02000000000001</v>
      </c>
      <c r="AI437">
        <v>34.25</v>
      </c>
      <c r="AJ437" s="10">
        <v>6.36</v>
      </c>
      <c r="AK437" s="10">
        <v>100.28</v>
      </c>
      <c r="AL437" s="10">
        <v>25.14</v>
      </c>
      <c r="AM437" s="10">
        <v>72.709999999999994</v>
      </c>
      <c r="AN437" s="10">
        <v>23.85</v>
      </c>
      <c r="AO437" s="10">
        <v>51.16</v>
      </c>
      <c r="AP437" s="10">
        <v>128.25</v>
      </c>
    </row>
    <row r="438" spans="1:42" x14ac:dyDescent="0.2">
      <c r="A438" s="9">
        <v>44572</v>
      </c>
      <c r="B438" s="3">
        <v>4670.29</v>
      </c>
      <c r="C438" s="10">
        <v>354.8</v>
      </c>
      <c r="D438" s="10">
        <v>16.89</v>
      </c>
      <c r="E438" s="10">
        <v>71.349999999999994</v>
      </c>
      <c r="F438" s="10">
        <v>60.45</v>
      </c>
      <c r="G438" s="10">
        <v>22.51</v>
      </c>
      <c r="I438" s="10">
        <v>62.204999999999998</v>
      </c>
      <c r="J438" s="10">
        <v>10.86</v>
      </c>
      <c r="K438" s="10">
        <v>167.49</v>
      </c>
      <c r="L438" s="10">
        <v>403.05</v>
      </c>
      <c r="M438" s="10">
        <v>27.817</v>
      </c>
      <c r="N438" s="10">
        <v>7.31</v>
      </c>
      <c r="O438" s="10">
        <v>5.97</v>
      </c>
      <c r="P438" s="10">
        <v>113.1473</v>
      </c>
      <c r="Q438" s="10">
        <v>105.28</v>
      </c>
      <c r="R438" s="10">
        <v>16.41</v>
      </c>
      <c r="S438" s="10">
        <v>13.94</v>
      </c>
      <c r="T438" s="10">
        <v>121.3</v>
      </c>
      <c r="U438" s="10">
        <v>301.27</v>
      </c>
      <c r="V438" s="10">
        <v>314.98</v>
      </c>
      <c r="W438" s="10">
        <v>175.08</v>
      </c>
      <c r="X438" s="10">
        <v>71.680000000000007</v>
      </c>
      <c r="Y438" s="10">
        <v>83.55</v>
      </c>
      <c r="Z438" s="10">
        <v>234.97</v>
      </c>
      <c r="AA438" s="10">
        <v>31.632200000000001</v>
      </c>
      <c r="AC438" s="10">
        <v>226.15</v>
      </c>
      <c r="AE438" s="10">
        <v>14.69</v>
      </c>
      <c r="AF438" s="10">
        <v>366.29</v>
      </c>
      <c r="AG438" s="10">
        <v>380.55</v>
      </c>
      <c r="AH438" s="10">
        <v>152.99</v>
      </c>
      <c r="AI438">
        <v>34.68</v>
      </c>
      <c r="AJ438" s="10">
        <v>6.38</v>
      </c>
      <c r="AK438" s="10">
        <v>100.99</v>
      </c>
      <c r="AL438" s="10">
        <v>25.4</v>
      </c>
      <c r="AM438" s="10">
        <v>74.42</v>
      </c>
      <c r="AN438" s="10">
        <v>24.35</v>
      </c>
      <c r="AO438" s="10">
        <v>51.54</v>
      </c>
      <c r="AP438" s="10">
        <v>128.15</v>
      </c>
    </row>
    <row r="439" spans="1:42" x14ac:dyDescent="0.2">
      <c r="A439" s="9">
        <v>44573</v>
      </c>
      <c r="B439" s="3">
        <v>4713.07</v>
      </c>
      <c r="C439" s="10">
        <v>368.74</v>
      </c>
      <c r="D439" s="10">
        <v>16.72</v>
      </c>
      <c r="E439" s="10">
        <v>71.14</v>
      </c>
      <c r="F439" s="10">
        <v>60.54</v>
      </c>
      <c r="G439" s="10">
        <v>22.93</v>
      </c>
      <c r="I439" s="10">
        <v>62.2</v>
      </c>
      <c r="J439" s="10">
        <v>11.45</v>
      </c>
      <c r="K439" s="10">
        <v>168.44</v>
      </c>
      <c r="L439" s="10">
        <v>390.31</v>
      </c>
      <c r="M439" s="10">
        <v>27.998999999999999</v>
      </c>
      <c r="N439" s="10">
        <v>7.31</v>
      </c>
      <c r="O439" s="10">
        <v>6.14</v>
      </c>
      <c r="P439" s="10">
        <v>111.5954</v>
      </c>
      <c r="Q439" s="10">
        <v>106.48</v>
      </c>
      <c r="R439" s="10">
        <v>16.25</v>
      </c>
      <c r="S439" s="10">
        <v>13.86</v>
      </c>
      <c r="T439" s="10">
        <v>122.34</v>
      </c>
      <c r="U439" s="10">
        <v>307.14</v>
      </c>
      <c r="V439" s="10">
        <v>318.27</v>
      </c>
      <c r="W439" s="10">
        <v>175.53</v>
      </c>
      <c r="X439" s="10">
        <v>72.14</v>
      </c>
      <c r="Y439" s="10">
        <v>86.48</v>
      </c>
      <c r="Z439" s="10">
        <v>231.31</v>
      </c>
      <c r="AA439" s="10">
        <v>31.081399999999999</v>
      </c>
      <c r="AC439" s="10">
        <v>226.14</v>
      </c>
      <c r="AE439" s="10">
        <v>14.09</v>
      </c>
      <c r="AF439" s="10">
        <v>367.31</v>
      </c>
      <c r="AG439" s="10">
        <v>376.25</v>
      </c>
      <c r="AH439" s="10">
        <v>153.24</v>
      </c>
      <c r="AI439">
        <v>34.75</v>
      </c>
      <c r="AJ439" s="10">
        <v>6.23</v>
      </c>
      <c r="AK439" s="10">
        <v>101.44</v>
      </c>
      <c r="AL439" s="10">
        <v>24.71</v>
      </c>
      <c r="AM439" s="10">
        <v>76.069999999999993</v>
      </c>
      <c r="AN439" s="10">
        <v>24.47</v>
      </c>
      <c r="AO439" s="10">
        <v>51.12</v>
      </c>
      <c r="AP439" s="10">
        <v>129.13</v>
      </c>
    </row>
    <row r="440" spans="1:42" x14ac:dyDescent="0.2">
      <c r="A440" s="9">
        <v>44574</v>
      </c>
      <c r="B440" s="3">
        <v>4726.3500000000004</v>
      </c>
      <c r="C440" s="10">
        <v>343.85329999999999</v>
      </c>
      <c r="D440" s="10">
        <v>16.010000000000002</v>
      </c>
      <c r="E440" s="10">
        <v>70.63</v>
      </c>
      <c r="F440" s="10">
        <v>60.9</v>
      </c>
      <c r="G440" s="10">
        <v>22.61</v>
      </c>
      <c r="I440" s="10">
        <v>59.719000000000001</v>
      </c>
      <c r="J440" s="10">
        <v>10.64</v>
      </c>
      <c r="K440" s="10">
        <v>168.23</v>
      </c>
      <c r="L440" s="10">
        <v>390.8</v>
      </c>
      <c r="M440" s="10">
        <v>26.574999999999999</v>
      </c>
      <c r="N440" s="10">
        <v>7.35</v>
      </c>
      <c r="O440" s="10">
        <v>6.14</v>
      </c>
      <c r="P440" s="10">
        <v>113.1726</v>
      </c>
      <c r="Q440" s="10">
        <v>105.68</v>
      </c>
      <c r="R440" s="10">
        <v>15.3</v>
      </c>
      <c r="S440" s="10">
        <v>13.09</v>
      </c>
      <c r="T440" s="10">
        <v>118.94</v>
      </c>
      <c r="U440" s="10">
        <v>291.76</v>
      </c>
      <c r="V440" s="10">
        <v>304.8</v>
      </c>
      <c r="W440" s="10">
        <v>172.19</v>
      </c>
      <c r="X440" s="10">
        <v>69.86</v>
      </c>
      <c r="Y440" s="10">
        <v>80.31</v>
      </c>
      <c r="Z440" s="10">
        <v>226.45</v>
      </c>
      <c r="AA440" s="10">
        <v>30.148599999999998</v>
      </c>
      <c r="AC440" s="10">
        <v>226.58</v>
      </c>
      <c r="AE440" s="10">
        <v>12.98</v>
      </c>
      <c r="AF440" s="10">
        <v>369.52</v>
      </c>
      <c r="AG440" s="10">
        <v>380.39</v>
      </c>
      <c r="AH440" s="10">
        <v>153.15</v>
      </c>
      <c r="AI440">
        <v>34.65</v>
      </c>
      <c r="AJ440" s="10">
        <v>6.14</v>
      </c>
      <c r="AK440" s="10">
        <v>102.1</v>
      </c>
      <c r="AL440" s="10">
        <v>24.77</v>
      </c>
      <c r="AM440" s="10">
        <v>75.66</v>
      </c>
      <c r="AN440" s="10">
        <v>25.02</v>
      </c>
      <c r="AO440" s="10">
        <v>52.38</v>
      </c>
      <c r="AP440" s="10">
        <v>128.80000000000001</v>
      </c>
    </row>
    <row r="441" spans="1:42" x14ac:dyDescent="0.2">
      <c r="A441" s="9">
        <v>44575</v>
      </c>
      <c r="B441" s="3">
        <v>4659.03</v>
      </c>
      <c r="C441" s="10">
        <v>349.87</v>
      </c>
      <c r="D441" s="10">
        <v>16.010000000000002</v>
      </c>
      <c r="E441" s="10">
        <v>71.87</v>
      </c>
      <c r="F441" s="10">
        <v>61.39</v>
      </c>
      <c r="G441" s="10">
        <v>22.59</v>
      </c>
      <c r="I441" s="10">
        <v>59.637</v>
      </c>
      <c r="J441" s="10">
        <v>10.42</v>
      </c>
      <c r="K441" s="10">
        <v>157.88999999999999</v>
      </c>
      <c r="L441" s="10">
        <v>380.94</v>
      </c>
      <c r="M441" s="10">
        <v>26.942</v>
      </c>
      <c r="N441" s="10">
        <v>7.27</v>
      </c>
      <c r="O441" s="10">
        <v>6.21</v>
      </c>
      <c r="P441" s="10">
        <v>112.1099</v>
      </c>
      <c r="Q441" s="10">
        <v>103.83</v>
      </c>
      <c r="R441" s="10">
        <v>15.17</v>
      </c>
      <c r="S441" s="10">
        <v>13.2</v>
      </c>
      <c r="T441" s="10">
        <v>116.12</v>
      </c>
      <c r="U441" s="10">
        <v>289.58999999999997</v>
      </c>
      <c r="V441" s="10">
        <v>310.2</v>
      </c>
      <c r="W441" s="10">
        <v>173.07</v>
      </c>
      <c r="X441" s="10">
        <v>69.400000000000006</v>
      </c>
      <c r="Y441" s="10">
        <v>79.95</v>
      </c>
      <c r="Z441" s="10">
        <v>218.56</v>
      </c>
      <c r="AA441" s="10">
        <v>29.962599999999998</v>
      </c>
      <c r="AC441" s="10">
        <v>234.06</v>
      </c>
      <c r="AE441" s="10">
        <v>12.93</v>
      </c>
      <c r="AF441" s="10">
        <v>372.14</v>
      </c>
      <c r="AG441" s="10">
        <v>379.56</v>
      </c>
      <c r="AH441" s="10">
        <v>152.74</v>
      </c>
      <c r="AI441">
        <v>34.54</v>
      </c>
      <c r="AJ441" s="10">
        <v>6.24</v>
      </c>
      <c r="AK441" s="10">
        <v>103.38</v>
      </c>
      <c r="AL441" s="10">
        <v>24.33</v>
      </c>
      <c r="AM441" s="10">
        <v>75.400000000000006</v>
      </c>
      <c r="AN441" s="10">
        <v>25.19</v>
      </c>
      <c r="AO441" s="10">
        <v>53.17</v>
      </c>
      <c r="AP441" s="10">
        <v>130</v>
      </c>
    </row>
    <row r="442" spans="1:42" x14ac:dyDescent="0.2">
      <c r="A442" s="9">
        <v>44579</v>
      </c>
      <c r="B442" s="3">
        <v>4662.8500000000004</v>
      </c>
      <c r="C442" s="10">
        <v>343.50330000000002</v>
      </c>
      <c r="D442" s="10">
        <v>14.97</v>
      </c>
      <c r="E442" s="10">
        <v>73.08</v>
      </c>
      <c r="F442" s="10">
        <v>60.9</v>
      </c>
      <c r="G442" s="10">
        <v>22.44</v>
      </c>
      <c r="I442" s="10">
        <v>57.779000000000003</v>
      </c>
      <c r="J442" s="10">
        <v>10.09</v>
      </c>
      <c r="K442" s="10">
        <v>151.27000000000001</v>
      </c>
      <c r="L442" s="10">
        <v>354.4</v>
      </c>
      <c r="M442" s="10">
        <v>25.902999999999999</v>
      </c>
      <c r="N442" s="10">
        <v>7</v>
      </c>
      <c r="O442" s="10">
        <v>6.14</v>
      </c>
      <c r="P442" s="10">
        <v>109.3181</v>
      </c>
      <c r="Q442" s="10">
        <v>101.41</v>
      </c>
      <c r="R442" s="10">
        <v>14.4</v>
      </c>
      <c r="S442" s="10">
        <v>12.06</v>
      </c>
      <c r="T442" s="10">
        <v>113.92</v>
      </c>
      <c r="U442" s="10">
        <v>287.68</v>
      </c>
      <c r="V442" s="10">
        <v>302.64999999999998</v>
      </c>
      <c r="W442" s="10">
        <v>169.8</v>
      </c>
      <c r="X442" s="10">
        <v>67.959999999999994</v>
      </c>
      <c r="Y442" s="10">
        <v>73.16</v>
      </c>
      <c r="Z442" s="10">
        <v>210.87</v>
      </c>
      <c r="AA442" s="10">
        <v>29.555</v>
      </c>
      <c r="AC442" s="10">
        <v>231.07</v>
      </c>
      <c r="AE442" s="10">
        <v>12.2</v>
      </c>
      <c r="AF442" s="10">
        <v>366.3</v>
      </c>
      <c r="AG442" s="10">
        <v>383.91</v>
      </c>
      <c r="AH442" s="10">
        <v>153.43</v>
      </c>
      <c r="AI442">
        <v>34.5</v>
      </c>
      <c r="AJ442" s="10">
        <v>5.88</v>
      </c>
      <c r="AK442" s="10">
        <v>101.73</v>
      </c>
      <c r="AL442" s="10">
        <v>22.65</v>
      </c>
      <c r="AM442" s="10">
        <v>75.73</v>
      </c>
      <c r="AN442" s="10">
        <v>24.38</v>
      </c>
      <c r="AO442" s="10">
        <v>52.45</v>
      </c>
      <c r="AP442" s="10">
        <v>129.96</v>
      </c>
    </row>
    <row r="443" spans="1:42" x14ac:dyDescent="0.2">
      <c r="A443" s="9">
        <v>44580</v>
      </c>
      <c r="B443" s="3">
        <v>4577.1099999999997</v>
      </c>
      <c r="C443" s="10">
        <v>331.88330000000002</v>
      </c>
      <c r="D443" s="10">
        <v>14.56</v>
      </c>
      <c r="E443" s="10">
        <v>73.11</v>
      </c>
      <c r="F443" s="10">
        <v>61</v>
      </c>
      <c r="G443" s="10">
        <v>22.48</v>
      </c>
      <c r="I443" s="10">
        <v>56.396999999999998</v>
      </c>
      <c r="J443" s="10">
        <v>9.85</v>
      </c>
      <c r="K443" s="10">
        <v>148.93</v>
      </c>
      <c r="L443" s="10">
        <v>347.32</v>
      </c>
      <c r="M443" s="10">
        <v>25.067</v>
      </c>
      <c r="N443" s="10">
        <v>6.5</v>
      </c>
      <c r="O443" s="10">
        <v>6.18</v>
      </c>
      <c r="P443" s="10">
        <v>108.7867</v>
      </c>
      <c r="Q443" s="10">
        <v>98.89</v>
      </c>
      <c r="R443" s="10">
        <v>13.89</v>
      </c>
      <c r="S443" s="10">
        <v>13.71</v>
      </c>
      <c r="T443" s="10">
        <v>112.26</v>
      </c>
      <c r="U443" s="10">
        <v>282.56</v>
      </c>
      <c r="V443" s="10">
        <v>303.33</v>
      </c>
      <c r="W443" s="10">
        <v>166.23</v>
      </c>
      <c r="X443" s="10">
        <v>66.88</v>
      </c>
      <c r="Y443" s="10">
        <v>69.400000000000006</v>
      </c>
      <c r="Z443" s="10">
        <v>207.35</v>
      </c>
      <c r="AA443" s="10">
        <v>29.3536</v>
      </c>
      <c r="AC443" s="10">
        <v>230.84</v>
      </c>
      <c r="AE443" s="10">
        <v>11.79</v>
      </c>
      <c r="AF443" s="10">
        <v>360.73</v>
      </c>
      <c r="AG443" s="10">
        <v>375.9</v>
      </c>
      <c r="AH443" s="10">
        <v>153.59</v>
      </c>
      <c r="AI443">
        <v>35.049999999999997</v>
      </c>
      <c r="AJ443" s="10">
        <v>5.87</v>
      </c>
      <c r="AK443" s="10">
        <v>101.49</v>
      </c>
      <c r="AL443" s="10">
        <v>22.11</v>
      </c>
      <c r="AM443" s="10">
        <v>77.92</v>
      </c>
      <c r="AN443" s="10">
        <v>22.45</v>
      </c>
      <c r="AO443" s="10">
        <v>51.42</v>
      </c>
      <c r="AP443" s="10">
        <v>135.36000000000001</v>
      </c>
    </row>
    <row r="444" spans="1:42" x14ac:dyDescent="0.2">
      <c r="A444" s="9">
        <v>44581</v>
      </c>
      <c r="B444" s="3">
        <v>4532.76</v>
      </c>
      <c r="C444" s="10">
        <v>332.09</v>
      </c>
      <c r="D444" s="10">
        <v>14.62</v>
      </c>
      <c r="E444" s="10">
        <v>73.27</v>
      </c>
      <c r="F444" s="10">
        <v>60.75</v>
      </c>
      <c r="G444" s="10">
        <v>21.73</v>
      </c>
      <c r="I444" s="10">
        <v>54.771999999999998</v>
      </c>
      <c r="J444" s="10">
        <v>9.73</v>
      </c>
      <c r="K444" s="10">
        <v>147.66</v>
      </c>
      <c r="L444" s="10">
        <v>348.1</v>
      </c>
      <c r="M444" s="10">
        <v>24.15</v>
      </c>
      <c r="N444" s="10">
        <v>6.56</v>
      </c>
      <c r="O444" s="10">
        <v>5.87</v>
      </c>
      <c r="P444" s="10">
        <v>106.72029999999999</v>
      </c>
      <c r="Q444" s="10">
        <v>99.71</v>
      </c>
      <c r="R444" s="10">
        <v>13.69</v>
      </c>
      <c r="S444" s="10">
        <v>15</v>
      </c>
      <c r="T444" s="10">
        <v>111.56</v>
      </c>
      <c r="U444" s="10">
        <v>279.27</v>
      </c>
      <c r="V444" s="10">
        <v>301.60000000000002</v>
      </c>
      <c r="W444" s="10">
        <v>164.51</v>
      </c>
      <c r="X444" s="10">
        <v>67.08</v>
      </c>
      <c r="Y444" s="10">
        <v>65.02</v>
      </c>
      <c r="Z444" s="10">
        <v>208.66</v>
      </c>
      <c r="AA444" s="10">
        <v>28.408799999999999</v>
      </c>
      <c r="AC444" s="10">
        <v>228.61</v>
      </c>
      <c r="AE444" s="10">
        <v>11.72</v>
      </c>
      <c r="AF444" s="10">
        <v>364</v>
      </c>
      <c r="AG444" s="10">
        <v>366.98</v>
      </c>
      <c r="AH444" s="10">
        <v>154.13999999999999</v>
      </c>
      <c r="AI444">
        <v>34.96</v>
      </c>
      <c r="AJ444" s="10">
        <v>5.69</v>
      </c>
      <c r="AK444" s="10">
        <v>102.02</v>
      </c>
      <c r="AL444" s="10">
        <v>22.37</v>
      </c>
      <c r="AM444" s="10">
        <v>76.16</v>
      </c>
      <c r="AN444" s="10">
        <v>21.65</v>
      </c>
      <c r="AO444" s="10">
        <v>50.5</v>
      </c>
      <c r="AP444" s="10">
        <v>132.83000000000001</v>
      </c>
    </row>
    <row r="445" spans="1:42" x14ac:dyDescent="0.2">
      <c r="A445" s="9">
        <v>44582</v>
      </c>
      <c r="B445" s="3">
        <v>4482.7299999999996</v>
      </c>
      <c r="C445" s="10">
        <v>314.63330000000002</v>
      </c>
      <c r="D445" s="10">
        <v>13.53</v>
      </c>
      <c r="E445" s="10">
        <v>72.17</v>
      </c>
      <c r="F445" s="10">
        <v>60.45</v>
      </c>
      <c r="G445" s="10">
        <v>21.72</v>
      </c>
      <c r="I445" s="10">
        <v>53.323</v>
      </c>
      <c r="J445" s="10">
        <v>9</v>
      </c>
      <c r="K445" s="10">
        <v>145.08000000000001</v>
      </c>
      <c r="L445" s="10">
        <v>343.91</v>
      </c>
      <c r="M445" s="10">
        <v>23.373999999999999</v>
      </c>
      <c r="N445" s="10">
        <v>6.16</v>
      </c>
      <c r="O445" s="10">
        <v>5.69</v>
      </c>
      <c r="P445" s="10">
        <v>107.9264</v>
      </c>
      <c r="Q445" s="10">
        <v>101.51</v>
      </c>
      <c r="R445" s="10">
        <v>12.98</v>
      </c>
      <c r="S445" s="10">
        <v>13.89</v>
      </c>
      <c r="T445" s="10">
        <v>109.78</v>
      </c>
      <c r="U445" s="10">
        <v>267.56</v>
      </c>
      <c r="V445" s="10">
        <v>296.02999999999997</v>
      </c>
      <c r="W445" s="10">
        <v>162.41</v>
      </c>
      <c r="X445" s="10">
        <v>65.819999999999993</v>
      </c>
      <c r="Y445" s="10">
        <v>64.510000000000005</v>
      </c>
      <c r="Z445" s="10">
        <v>195.53</v>
      </c>
      <c r="AA445" s="10">
        <v>27.568000000000001</v>
      </c>
      <c r="AC445" s="10">
        <v>228.08</v>
      </c>
      <c r="AE445" s="10">
        <v>10.88</v>
      </c>
      <c r="AF445" s="10">
        <v>355.08</v>
      </c>
      <c r="AG445" s="10">
        <v>364.28</v>
      </c>
      <c r="AH445" s="10">
        <v>155.43</v>
      </c>
      <c r="AI445">
        <v>34.840000000000003</v>
      </c>
      <c r="AJ445" s="10">
        <v>5.54</v>
      </c>
      <c r="AK445" s="10">
        <v>102.92</v>
      </c>
      <c r="AL445" s="10">
        <v>22.06</v>
      </c>
      <c r="AM445" s="10">
        <v>74.36</v>
      </c>
      <c r="AN445" s="10">
        <v>20.65</v>
      </c>
      <c r="AO445" s="10">
        <v>49.65</v>
      </c>
      <c r="AP445" s="10">
        <v>133.56</v>
      </c>
    </row>
    <row r="446" spans="1:42" x14ac:dyDescent="0.2">
      <c r="A446" s="9">
        <v>44585</v>
      </c>
      <c r="B446" s="3">
        <v>4397.9399999999996</v>
      </c>
      <c r="C446" s="10">
        <v>310</v>
      </c>
      <c r="D446" s="10">
        <v>13.4</v>
      </c>
      <c r="E446" s="10">
        <v>72.790000000000006</v>
      </c>
      <c r="F446" s="10">
        <v>59.96</v>
      </c>
      <c r="G446" s="10">
        <v>21.96</v>
      </c>
      <c r="I446" s="10">
        <v>54.158000000000001</v>
      </c>
      <c r="J446" s="10">
        <v>8.7200000000000006</v>
      </c>
      <c r="K446" s="10">
        <v>144.94999999999999</v>
      </c>
      <c r="L446" s="10">
        <v>343.39</v>
      </c>
      <c r="M446" s="10">
        <v>23.372</v>
      </c>
      <c r="N446" s="10">
        <v>6.56</v>
      </c>
      <c r="O446" s="10">
        <v>5.35</v>
      </c>
      <c r="P446" s="10">
        <v>111.4435</v>
      </c>
      <c r="Q446" s="10">
        <v>100.75</v>
      </c>
      <c r="R446" s="10">
        <v>13.12</v>
      </c>
      <c r="S446" s="10">
        <v>13.3</v>
      </c>
      <c r="T446" s="10">
        <v>109.39</v>
      </c>
      <c r="U446" s="10">
        <v>277.5</v>
      </c>
      <c r="V446" s="10">
        <v>296.37</v>
      </c>
      <c r="W446" s="10">
        <v>161.62</v>
      </c>
      <c r="X446" s="10">
        <v>65.41</v>
      </c>
      <c r="Y446" s="10">
        <v>63.9</v>
      </c>
      <c r="Z446" s="10">
        <v>193.56</v>
      </c>
      <c r="AA446" s="10">
        <v>28.331399999999999</v>
      </c>
      <c r="AC446" s="10">
        <v>229.68</v>
      </c>
      <c r="AE446" s="10">
        <v>10.89</v>
      </c>
      <c r="AF446" s="10">
        <v>349.42</v>
      </c>
      <c r="AG446" s="10">
        <v>364.03</v>
      </c>
      <c r="AH446" s="10">
        <v>153.31</v>
      </c>
      <c r="AI446">
        <v>35.01</v>
      </c>
      <c r="AJ446" s="10">
        <v>5.65</v>
      </c>
      <c r="AK446" s="10">
        <v>100.58</v>
      </c>
      <c r="AL446" s="10">
        <v>23.1</v>
      </c>
      <c r="AM446" s="10">
        <v>73.27</v>
      </c>
      <c r="AN446" s="10">
        <v>20.39</v>
      </c>
      <c r="AO446" s="10">
        <v>50</v>
      </c>
      <c r="AP446" s="10">
        <v>134.68</v>
      </c>
    </row>
    <row r="447" spans="1:42" x14ac:dyDescent="0.2">
      <c r="A447" s="9">
        <v>44586</v>
      </c>
      <c r="B447" s="3">
        <v>4410.13</v>
      </c>
      <c r="C447" s="10">
        <v>306.13330000000002</v>
      </c>
      <c r="D447" s="10">
        <v>13.06</v>
      </c>
      <c r="E447" s="10">
        <v>74.930000000000007</v>
      </c>
      <c r="F447" s="10">
        <v>59.82</v>
      </c>
      <c r="G447" s="10">
        <v>21.67</v>
      </c>
      <c r="I447" s="10">
        <v>53.414000000000001</v>
      </c>
      <c r="J447" s="10">
        <v>8.49</v>
      </c>
      <c r="K447" s="10">
        <v>146.53</v>
      </c>
      <c r="L447" s="10">
        <v>341.55</v>
      </c>
      <c r="M447" s="10">
        <v>22.324000000000002</v>
      </c>
      <c r="N447" s="10">
        <v>6.22</v>
      </c>
      <c r="O447" s="10">
        <v>5.77</v>
      </c>
      <c r="P447" s="10">
        <v>107.2685</v>
      </c>
      <c r="Q447" s="10">
        <v>95.86</v>
      </c>
      <c r="R447" s="10">
        <v>13.05</v>
      </c>
      <c r="S447" s="10">
        <v>12.76</v>
      </c>
      <c r="T447" s="10">
        <v>110.24</v>
      </c>
      <c r="U447" s="10">
        <v>263.43</v>
      </c>
      <c r="V447" s="10">
        <v>288.49</v>
      </c>
      <c r="W447" s="10">
        <v>159.78</v>
      </c>
      <c r="X447" s="10">
        <v>64.760000000000005</v>
      </c>
      <c r="Y447" s="10">
        <v>59.61</v>
      </c>
      <c r="Z447" s="10">
        <v>184.04</v>
      </c>
      <c r="AA447" s="10">
        <v>27.367999999999999</v>
      </c>
      <c r="AC447" s="10">
        <v>227.11</v>
      </c>
      <c r="AE447" s="10">
        <v>10.44</v>
      </c>
      <c r="AF447" s="10">
        <v>338.76</v>
      </c>
      <c r="AG447" s="10">
        <v>368.22</v>
      </c>
      <c r="AH447" s="10">
        <v>153.96</v>
      </c>
      <c r="AI447">
        <v>35.130000000000003</v>
      </c>
      <c r="AJ447" s="10">
        <v>5.64</v>
      </c>
      <c r="AK447" s="10">
        <v>102.14</v>
      </c>
      <c r="AL447" s="10">
        <v>22.44</v>
      </c>
      <c r="AM447" s="10">
        <v>73.680000000000007</v>
      </c>
      <c r="AN447" s="10">
        <v>19.98</v>
      </c>
      <c r="AO447" s="10">
        <v>49.05</v>
      </c>
      <c r="AP447" s="10">
        <v>134.30000000000001</v>
      </c>
    </row>
    <row r="448" spans="1:42" x14ac:dyDescent="0.2">
      <c r="A448" s="9">
        <v>44587</v>
      </c>
      <c r="B448" s="3">
        <v>4356.45</v>
      </c>
      <c r="C448" s="10">
        <v>312.47000000000003</v>
      </c>
      <c r="D448" s="10">
        <v>12.75</v>
      </c>
      <c r="E448" s="10">
        <v>74.17</v>
      </c>
      <c r="F448" s="10">
        <v>59.6</v>
      </c>
      <c r="G448" s="10">
        <v>21.53</v>
      </c>
      <c r="I448" s="10">
        <v>55.712000000000003</v>
      </c>
      <c r="J448" s="10">
        <v>8.48</v>
      </c>
      <c r="K448" s="10">
        <v>147.91999999999999</v>
      </c>
      <c r="L448" s="10">
        <v>342.68</v>
      </c>
      <c r="M448" s="10">
        <v>22.771999999999998</v>
      </c>
      <c r="N448" s="10">
        <v>6.03</v>
      </c>
      <c r="O448" s="10">
        <v>5.87</v>
      </c>
      <c r="P448" s="10">
        <v>106.0034</v>
      </c>
      <c r="Q448" s="10">
        <v>96.72</v>
      </c>
      <c r="R448" s="10">
        <v>12.41</v>
      </c>
      <c r="S448" s="10">
        <v>12.58</v>
      </c>
      <c r="T448" s="10">
        <v>111.47</v>
      </c>
      <c r="U448" s="10">
        <v>253.1</v>
      </c>
      <c r="V448" s="10">
        <v>296.70999999999998</v>
      </c>
      <c r="W448" s="10">
        <v>159.69</v>
      </c>
      <c r="X448" s="10">
        <v>64.53</v>
      </c>
      <c r="Y448" s="10">
        <v>60.27</v>
      </c>
      <c r="Z448" s="10">
        <v>174.79</v>
      </c>
      <c r="AA448" s="10">
        <v>27.1692</v>
      </c>
      <c r="AC448" s="10">
        <v>226.58</v>
      </c>
      <c r="AE448" s="10">
        <v>10.71</v>
      </c>
      <c r="AF448" s="10">
        <v>344.66</v>
      </c>
      <c r="AG448" s="10">
        <v>372.24</v>
      </c>
      <c r="AH448" s="10">
        <v>151.72</v>
      </c>
      <c r="AI448">
        <v>34.56</v>
      </c>
      <c r="AJ448" s="10">
        <v>5.53</v>
      </c>
      <c r="AK448" s="10">
        <v>101.38</v>
      </c>
      <c r="AL448" s="10">
        <v>22.56</v>
      </c>
      <c r="AM448" s="10">
        <v>74.03</v>
      </c>
      <c r="AN448" s="10">
        <v>19.91</v>
      </c>
      <c r="AO448" s="10">
        <v>48.55</v>
      </c>
      <c r="AP448" s="10">
        <v>130.80000000000001</v>
      </c>
    </row>
    <row r="449" spans="1:42" x14ac:dyDescent="0.2">
      <c r="A449" s="9">
        <v>44588</v>
      </c>
      <c r="B449" s="3">
        <v>4349.93</v>
      </c>
      <c r="C449" s="10">
        <v>276.36660000000001</v>
      </c>
      <c r="D449" s="10">
        <v>12.28</v>
      </c>
      <c r="E449" s="10">
        <v>75.12</v>
      </c>
      <c r="F449" s="10">
        <v>59.65</v>
      </c>
      <c r="G449" s="10">
        <v>21.31</v>
      </c>
      <c r="I449" s="10">
        <v>54.231000000000002</v>
      </c>
      <c r="J449" s="10">
        <v>8.1</v>
      </c>
      <c r="K449" s="10">
        <v>145.31</v>
      </c>
      <c r="L449" s="10">
        <v>341.03</v>
      </c>
      <c r="M449" s="10">
        <v>21.943999999999999</v>
      </c>
      <c r="N449" s="10">
        <v>5.76</v>
      </c>
      <c r="O449" s="10">
        <v>5.81</v>
      </c>
      <c r="P449" s="10">
        <v>106.69499999999999</v>
      </c>
      <c r="Q449" s="10">
        <v>95.37</v>
      </c>
      <c r="R449" s="10">
        <v>11.61</v>
      </c>
      <c r="S449" s="10">
        <v>11.36</v>
      </c>
      <c r="T449" s="10">
        <v>119.04</v>
      </c>
      <c r="U449" s="10">
        <v>244.72</v>
      </c>
      <c r="V449" s="10">
        <v>299.83999999999997</v>
      </c>
      <c r="W449" s="10">
        <v>159.22</v>
      </c>
      <c r="X449" s="10">
        <v>66</v>
      </c>
      <c r="Y449" s="10">
        <v>53.94</v>
      </c>
      <c r="Z449" s="10">
        <v>171.32</v>
      </c>
      <c r="AA449" s="10">
        <v>26.902799999999999</v>
      </c>
      <c r="AC449" s="10">
        <v>228.22</v>
      </c>
      <c r="AE449" s="10">
        <v>9.51</v>
      </c>
      <c r="AF449" s="10">
        <v>350.53</v>
      </c>
      <c r="AG449" s="10">
        <v>375.96</v>
      </c>
      <c r="AH449" s="10">
        <v>148.61000000000001</v>
      </c>
      <c r="AI449">
        <v>34.14</v>
      </c>
      <c r="AJ449" s="10">
        <v>5.31</v>
      </c>
      <c r="AK449" s="10">
        <v>102.25</v>
      </c>
      <c r="AL449" s="10">
        <v>22.05</v>
      </c>
      <c r="AM449" s="10">
        <v>75.09</v>
      </c>
      <c r="AN449" s="10">
        <v>19.55</v>
      </c>
      <c r="AO449" s="10">
        <v>48.83</v>
      </c>
      <c r="AP449" s="10">
        <v>128.78</v>
      </c>
    </row>
    <row r="450" spans="1:42" x14ac:dyDescent="0.2">
      <c r="A450" s="9">
        <v>44589</v>
      </c>
      <c r="B450" s="3">
        <v>4326.51</v>
      </c>
      <c r="C450" s="10">
        <v>282.11660000000001</v>
      </c>
      <c r="D450" s="10">
        <v>12.71</v>
      </c>
      <c r="E450" s="10">
        <v>75.28</v>
      </c>
      <c r="F450" s="10">
        <v>60.84</v>
      </c>
      <c r="G450" s="10">
        <v>21.67</v>
      </c>
      <c r="I450" s="10">
        <v>56.01</v>
      </c>
      <c r="J450" s="10">
        <v>8.24</v>
      </c>
      <c r="K450" s="10">
        <v>146.61000000000001</v>
      </c>
      <c r="L450" s="10">
        <v>347.01</v>
      </c>
      <c r="M450" s="10">
        <v>22.84</v>
      </c>
      <c r="N450" s="10">
        <v>6.2</v>
      </c>
      <c r="O450" s="10">
        <v>6.25</v>
      </c>
      <c r="P450" s="10">
        <v>108.0445</v>
      </c>
      <c r="Q450" s="10">
        <v>98.33</v>
      </c>
      <c r="R450" s="10">
        <v>12.73</v>
      </c>
      <c r="S450" s="10">
        <v>11.1</v>
      </c>
      <c r="T450" s="10">
        <v>124.28</v>
      </c>
      <c r="U450" s="10">
        <v>253.52</v>
      </c>
      <c r="V450" s="10">
        <v>308.26</v>
      </c>
      <c r="W450" s="10">
        <v>170.33</v>
      </c>
      <c r="X450" s="10">
        <v>68.19</v>
      </c>
      <c r="Y450" s="10">
        <v>57.12</v>
      </c>
      <c r="Z450" s="10">
        <v>172.98</v>
      </c>
      <c r="AA450" s="10">
        <v>28.200399999999998</v>
      </c>
      <c r="AC450" s="10">
        <v>243.02</v>
      </c>
      <c r="AE450" s="10">
        <v>10.09</v>
      </c>
      <c r="AF450" s="10">
        <v>382.51</v>
      </c>
      <c r="AG450" s="10">
        <v>373.79</v>
      </c>
      <c r="AH450" s="10">
        <v>155.07</v>
      </c>
      <c r="AI450">
        <v>34.03</v>
      </c>
      <c r="AJ450" s="10">
        <v>5.54</v>
      </c>
      <c r="AK450" s="10">
        <v>103.52</v>
      </c>
      <c r="AL450" s="10">
        <v>22.76</v>
      </c>
      <c r="AM450" s="10">
        <v>73.13</v>
      </c>
      <c r="AN450" s="10">
        <v>19.54</v>
      </c>
      <c r="AO450" s="10">
        <v>48.7</v>
      </c>
      <c r="AP450" s="10">
        <v>127.13</v>
      </c>
    </row>
    <row r="451" spans="1:42" x14ac:dyDescent="0.2">
      <c r="A451" s="9">
        <v>44592</v>
      </c>
      <c r="B451" s="3">
        <v>4431.8500000000004</v>
      </c>
      <c r="C451" s="10">
        <v>312.24</v>
      </c>
      <c r="D451" s="10">
        <v>13.71</v>
      </c>
      <c r="E451" s="10">
        <v>75.959999999999994</v>
      </c>
      <c r="F451" s="10">
        <v>61.01</v>
      </c>
      <c r="G451" s="10">
        <v>21.81</v>
      </c>
      <c r="I451" s="10">
        <v>58.588000000000001</v>
      </c>
      <c r="J451" s="10">
        <v>9.0399999999999991</v>
      </c>
      <c r="K451" s="10">
        <v>148.6</v>
      </c>
      <c r="L451" s="10">
        <v>354.68</v>
      </c>
      <c r="M451" s="10">
        <v>24.486000000000001</v>
      </c>
      <c r="N451" s="10">
        <v>6.7</v>
      </c>
      <c r="O451" s="10">
        <v>6.27</v>
      </c>
      <c r="P451" s="10">
        <v>109.7988</v>
      </c>
      <c r="Q451" s="10">
        <v>101.34</v>
      </c>
      <c r="R451" s="10">
        <v>14.15</v>
      </c>
      <c r="S451" s="10">
        <v>12.48</v>
      </c>
      <c r="T451" s="10">
        <v>131.97</v>
      </c>
      <c r="U451" s="10">
        <v>275.89999999999998</v>
      </c>
      <c r="V451" s="10">
        <v>310.98</v>
      </c>
      <c r="W451" s="10">
        <v>174.78</v>
      </c>
      <c r="X451" s="10">
        <v>71.16</v>
      </c>
      <c r="Y451" s="10">
        <v>65.739999999999995</v>
      </c>
      <c r="Z451" s="10">
        <v>196.26</v>
      </c>
      <c r="AA451" s="10">
        <v>29.711600000000001</v>
      </c>
      <c r="AC451" s="10">
        <v>243.05</v>
      </c>
      <c r="AE451" s="10">
        <v>11.44</v>
      </c>
      <c r="AF451" s="10">
        <v>386.38</v>
      </c>
      <c r="AG451" s="10">
        <v>376.4</v>
      </c>
      <c r="AH451" s="10">
        <v>156.82</v>
      </c>
      <c r="AI451">
        <v>34.22</v>
      </c>
      <c r="AJ451" s="10">
        <v>5.76</v>
      </c>
      <c r="AK451" s="10">
        <v>102.85</v>
      </c>
      <c r="AL451" s="10">
        <v>23.37</v>
      </c>
      <c r="AM451" s="10">
        <v>71.400000000000006</v>
      </c>
      <c r="AN451" s="10">
        <v>20.3</v>
      </c>
      <c r="AO451" s="10">
        <v>49.94</v>
      </c>
      <c r="AP451" s="10">
        <v>129.78</v>
      </c>
    </row>
    <row r="452" spans="1:42" x14ac:dyDescent="0.2">
      <c r="A452" s="9">
        <v>44593</v>
      </c>
      <c r="B452" s="3">
        <v>4515.55</v>
      </c>
      <c r="C452" s="10">
        <v>310.41660000000002</v>
      </c>
      <c r="D452" s="10">
        <v>14.2</v>
      </c>
      <c r="E452" s="10">
        <v>80.83</v>
      </c>
      <c r="F452" s="10">
        <v>60.56</v>
      </c>
      <c r="G452" s="10">
        <v>21.65</v>
      </c>
      <c r="I452" s="10">
        <v>59.271999999999998</v>
      </c>
      <c r="J452" s="10">
        <v>9.49</v>
      </c>
      <c r="K452" s="10">
        <v>151.15</v>
      </c>
      <c r="L452" s="10">
        <v>364.06</v>
      </c>
      <c r="M452" s="10">
        <v>24.638000000000002</v>
      </c>
      <c r="N452" s="10">
        <v>6.91</v>
      </c>
      <c r="O452" s="10">
        <v>6.48</v>
      </c>
      <c r="P452" s="10">
        <v>109.7398</v>
      </c>
      <c r="Q452" s="10">
        <v>101.53</v>
      </c>
      <c r="R452" s="10">
        <v>14.65</v>
      </c>
      <c r="S452" s="10">
        <v>13.27</v>
      </c>
      <c r="T452" s="10">
        <v>134.94999999999999</v>
      </c>
      <c r="U452" s="10">
        <v>283.76</v>
      </c>
      <c r="V452" s="10">
        <v>308.76</v>
      </c>
      <c r="W452" s="10">
        <v>174.61</v>
      </c>
      <c r="X452" s="10">
        <v>72.459999999999994</v>
      </c>
      <c r="Y452" s="10">
        <v>69.62</v>
      </c>
      <c r="Z452" s="10">
        <v>203.62</v>
      </c>
      <c r="AA452" s="10">
        <v>30.248999999999999</v>
      </c>
      <c r="AC452" s="10">
        <v>245.66</v>
      </c>
      <c r="AE452" s="10">
        <v>12.2</v>
      </c>
      <c r="AF452" s="10">
        <v>392.06</v>
      </c>
      <c r="AG452" s="10">
        <v>377.88</v>
      </c>
      <c r="AH452" s="10">
        <v>153.52000000000001</v>
      </c>
      <c r="AI452">
        <v>34.270000000000003</v>
      </c>
      <c r="AJ452" s="10">
        <v>5.82</v>
      </c>
      <c r="AK452" s="10">
        <v>103.25</v>
      </c>
      <c r="AL452" s="10">
        <v>23.7</v>
      </c>
      <c r="AM452" s="10">
        <v>74.2</v>
      </c>
      <c r="AN452" s="10">
        <v>20.66</v>
      </c>
      <c r="AO452" s="10">
        <v>49.97</v>
      </c>
      <c r="AP452" s="10">
        <v>128.36000000000001</v>
      </c>
    </row>
    <row r="453" spans="1:42" x14ac:dyDescent="0.2">
      <c r="A453" s="9">
        <v>44594</v>
      </c>
      <c r="B453" s="3">
        <v>4546.54</v>
      </c>
      <c r="C453" s="10">
        <v>301.88659999999999</v>
      </c>
      <c r="D453" s="10">
        <v>13.32</v>
      </c>
      <c r="E453" s="10">
        <v>80.62</v>
      </c>
      <c r="F453" s="10">
        <v>61.18</v>
      </c>
      <c r="G453" s="10">
        <v>22.24</v>
      </c>
      <c r="I453" s="10">
        <v>60.343000000000004</v>
      </c>
      <c r="J453" s="10">
        <v>9.42</v>
      </c>
      <c r="K453" s="10">
        <v>149.94</v>
      </c>
      <c r="L453" s="10">
        <v>363.06</v>
      </c>
      <c r="M453" s="10">
        <v>25.242000000000001</v>
      </c>
      <c r="N453" s="10">
        <v>6.66</v>
      </c>
      <c r="O453" s="10">
        <v>6.39</v>
      </c>
      <c r="P453" s="10">
        <v>111.0134</v>
      </c>
      <c r="Q453" s="10">
        <v>103.23</v>
      </c>
      <c r="R453" s="10">
        <v>14.02</v>
      </c>
      <c r="S453" s="10">
        <v>12.16</v>
      </c>
      <c r="T453" s="10">
        <v>137.97999999999999</v>
      </c>
      <c r="U453" s="10">
        <v>268.27999999999997</v>
      </c>
      <c r="V453" s="10">
        <v>313.45999999999998</v>
      </c>
      <c r="W453" s="10">
        <v>175.84</v>
      </c>
      <c r="X453" s="10">
        <v>73.180000000000007</v>
      </c>
      <c r="Y453" s="10">
        <v>64.319999999999993</v>
      </c>
      <c r="Z453" s="10">
        <v>191.92</v>
      </c>
      <c r="AA453" s="10">
        <v>29.691400000000002</v>
      </c>
      <c r="AC453" s="10">
        <v>253.57</v>
      </c>
      <c r="AE453" s="10">
        <v>11.49</v>
      </c>
      <c r="AF453" s="10">
        <v>396.75</v>
      </c>
      <c r="AG453" s="10">
        <v>374.48</v>
      </c>
      <c r="AH453" s="10">
        <v>157.33000000000001</v>
      </c>
      <c r="AI453">
        <v>34.380000000000003</v>
      </c>
      <c r="AJ453" s="10">
        <v>5.79</v>
      </c>
      <c r="AK453" s="10">
        <v>103.9</v>
      </c>
      <c r="AL453" s="10">
        <v>23.34</v>
      </c>
      <c r="AM453" s="10">
        <v>74.290000000000006</v>
      </c>
      <c r="AN453" s="10">
        <v>20.63</v>
      </c>
      <c r="AO453" s="10">
        <v>49.42</v>
      </c>
      <c r="AP453" s="10">
        <v>130.38</v>
      </c>
    </row>
    <row r="454" spans="1:42" x14ac:dyDescent="0.2">
      <c r="A454" s="9">
        <v>44595</v>
      </c>
      <c r="B454" s="3">
        <v>4589.38</v>
      </c>
      <c r="C454" s="10">
        <v>297.04660000000001</v>
      </c>
      <c r="D454" s="10">
        <v>12.45</v>
      </c>
      <c r="E454" s="10">
        <v>79.680000000000007</v>
      </c>
      <c r="F454" s="10">
        <v>61.61</v>
      </c>
      <c r="G454" s="10">
        <v>21.85</v>
      </c>
      <c r="I454" s="10">
        <v>58.085000000000001</v>
      </c>
      <c r="J454" s="10">
        <v>9.0299999999999994</v>
      </c>
      <c r="K454" s="10">
        <v>148.69999999999999</v>
      </c>
      <c r="L454" s="10">
        <v>358.88</v>
      </c>
      <c r="M454" s="10">
        <v>23.948</v>
      </c>
      <c r="N454" s="10">
        <v>6.26</v>
      </c>
      <c r="O454" s="10">
        <v>6.32</v>
      </c>
      <c r="P454" s="10">
        <v>108.76139999999999</v>
      </c>
      <c r="Q454" s="10">
        <v>102.12</v>
      </c>
      <c r="R454" s="10">
        <v>14.15</v>
      </c>
      <c r="S454" s="10">
        <v>11.57</v>
      </c>
      <c r="T454" s="10">
        <v>134.09</v>
      </c>
      <c r="U454" s="10">
        <v>256.26</v>
      </c>
      <c r="V454" s="10">
        <v>301.25</v>
      </c>
      <c r="W454" s="10">
        <v>172.9</v>
      </c>
      <c r="X454" s="10">
        <v>70.91</v>
      </c>
      <c r="Y454" s="10">
        <v>60.36</v>
      </c>
      <c r="Z454" s="10">
        <v>159.76</v>
      </c>
      <c r="AA454" s="10">
        <v>28.948799999999999</v>
      </c>
      <c r="AC454" s="10">
        <v>243.75</v>
      </c>
      <c r="AE454" s="10">
        <v>11.39</v>
      </c>
      <c r="AF454" s="10">
        <v>390.07</v>
      </c>
      <c r="AG454" s="10">
        <v>370.89</v>
      </c>
      <c r="AH454" s="10">
        <v>156.44</v>
      </c>
      <c r="AI454">
        <v>34.36</v>
      </c>
      <c r="AJ454" s="10">
        <v>5.66</v>
      </c>
      <c r="AK454" s="10">
        <v>103.81</v>
      </c>
      <c r="AL454" s="10">
        <v>23.28</v>
      </c>
      <c r="AM454" s="10">
        <v>73.47</v>
      </c>
      <c r="AN454" s="10">
        <v>19.89</v>
      </c>
      <c r="AO454" s="10">
        <v>47.81</v>
      </c>
      <c r="AP454" s="10">
        <v>130.22</v>
      </c>
    </row>
    <row r="455" spans="1:42" x14ac:dyDescent="0.2">
      <c r="A455" s="9">
        <v>44596</v>
      </c>
      <c r="B455" s="3">
        <v>4477.4399999999996</v>
      </c>
      <c r="C455" s="10">
        <v>307.77330000000001</v>
      </c>
      <c r="D455" s="10">
        <v>12.94</v>
      </c>
      <c r="E455" s="10">
        <v>81.41</v>
      </c>
      <c r="F455" s="10">
        <v>60.96</v>
      </c>
      <c r="G455" s="10">
        <v>21.83</v>
      </c>
      <c r="I455" s="10">
        <v>59.015999999999998</v>
      </c>
      <c r="J455" s="10">
        <v>9.49</v>
      </c>
      <c r="K455" s="10">
        <v>152.56</v>
      </c>
      <c r="L455" s="10">
        <v>367.6</v>
      </c>
      <c r="M455" s="10">
        <v>24.318999999999999</v>
      </c>
      <c r="N455" s="10">
        <v>6.22</v>
      </c>
      <c r="O455" s="10">
        <v>6.42</v>
      </c>
      <c r="P455" s="10">
        <v>107.6818</v>
      </c>
      <c r="Q455" s="10">
        <v>101.23</v>
      </c>
      <c r="R455" s="10">
        <v>15.18</v>
      </c>
      <c r="S455" s="10">
        <v>11.89</v>
      </c>
      <c r="T455" s="10">
        <v>132.25</v>
      </c>
      <c r="U455" s="10">
        <v>275.72000000000003</v>
      </c>
      <c r="V455" s="10">
        <v>305.94</v>
      </c>
      <c r="W455" s="10">
        <v>172.39</v>
      </c>
      <c r="X455" s="10">
        <v>70.930000000000007</v>
      </c>
      <c r="Y455" s="10">
        <v>60.87</v>
      </c>
      <c r="Z455" s="10">
        <v>174.43</v>
      </c>
      <c r="AA455" s="10">
        <v>29.668800000000001</v>
      </c>
      <c r="AC455" s="10">
        <v>241.96</v>
      </c>
      <c r="AE455" s="10">
        <v>12.9</v>
      </c>
      <c r="AF455" s="10">
        <v>382.2</v>
      </c>
      <c r="AG455" s="10">
        <v>369.49</v>
      </c>
      <c r="AH455" s="10">
        <v>153.49</v>
      </c>
      <c r="AI455">
        <v>34.39</v>
      </c>
      <c r="AJ455" s="10">
        <v>5.63</v>
      </c>
      <c r="AK455" s="10">
        <v>103.59</v>
      </c>
      <c r="AL455" s="10">
        <v>23.72</v>
      </c>
      <c r="AM455" s="10">
        <v>73.89</v>
      </c>
      <c r="AN455" s="10">
        <v>17.96</v>
      </c>
      <c r="AO455" s="10">
        <v>51.71</v>
      </c>
      <c r="AP455" s="10">
        <v>130.36000000000001</v>
      </c>
    </row>
    <row r="456" spans="1:42" x14ac:dyDescent="0.2">
      <c r="A456" s="9">
        <v>44599</v>
      </c>
      <c r="B456" s="3">
        <v>4500.53</v>
      </c>
      <c r="C456" s="10">
        <v>302.44659999999999</v>
      </c>
      <c r="D456" s="10">
        <v>12.98</v>
      </c>
      <c r="E456" s="10">
        <v>82.39</v>
      </c>
      <c r="F456" s="10">
        <v>61.6</v>
      </c>
      <c r="G456" s="10">
        <v>21.98</v>
      </c>
      <c r="I456" s="10">
        <v>58.762999999999998</v>
      </c>
      <c r="J456" s="10">
        <v>9.57</v>
      </c>
      <c r="K456" s="10">
        <v>153.07</v>
      </c>
      <c r="L456" s="10">
        <v>368.15</v>
      </c>
      <c r="M456" s="10">
        <v>24.728000000000002</v>
      </c>
      <c r="N456" s="10">
        <v>6.27</v>
      </c>
      <c r="O456" s="10">
        <v>6.67</v>
      </c>
      <c r="P456" s="10">
        <v>108.0107</v>
      </c>
      <c r="Q456" s="10">
        <v>102.19</v>
      </c>
      <c r="R456" s="10">
        <v>13.91</v>
      </c>
      <c r="S456" s="10">
        <v>11.72</v>
      </c>
      <c r="T456" s="10">
        <v>131.63999999999999</v>
      </c>
      <c r="U456" s="10">
        <v>293.19</v>
      </c>
      <c r="V456" s="10">
        <v>300.95</v>
      </c>
      <c r="W456" s="10">
        <v>171.66</v>
      </c>
      <c r="X456" s="10">
        <v>70.73</v>
      </c>
      <c r="Y456" s="10">
        <v>58.36</v>
      </c>
      <c r="Z456" s="10">
        <v>171.51</v>
      </c>
      <c r="AA456" s="10">
        <v>29.058800000000002</v>
      </c>
      <c r="AC456" s="10">
        <v>243.26</v>
      </c>
      <c r="AE456" s="10">
        <v>13.19</v>
      </c>
      <c r="AF456" s="10">
        <v>376.13</v>
      </c>
      <c r="AG456" s="10">
        <v>372.2</v>
      </c>
      <c r="AH456" s="10">
        <v>152.05000000000001</v>
      </c>
      <c r="AI456">
        <v>34.659999999999997</v>
      </c>
      <c r="AJ456" s="10">
        <v>6.54</v>
      </c>
      <c r="AK456" s="10">
        <v>103.58</v>
      </c>
      <c r="AL456" s="10">
        <v>23.62</v>
      </c>
      <c r="AM456" s="10">
        <v>76.64</v>
      </c>
      <c r="AN456" s="10">
        <v>17.89</v>
      </c>
      <c r="AO456" s="10">
        <v>52.58</v>
      </c>
      <c r="AP456" s="10">
        <v>127.9</v>
      </c>
    </row>
    <row r="457" spans="1:42" x14ac:dyDescent="0.2">
      <c r="A457" s="9">
        <v>44600</v>
      </c>
      <c r="B457" s="3">
        <v>4483.87</v>
      </c>
      <c r="C457" s="10">
        <v>307.33330000000001</v>
      </c>
      <c r="D457" s="10">
        <v>13.15</v>
      </c>
      <c r="E457" s="10">
        <v>80.260000000000005</v>
      </c>
      <c r="F457" s="10">
        <v>62</v>
      </c>
      <c r="G457" s="10">
        <v>22.27</v>
      </c>
      <c r="I457" s="10">
        <v>60.021999999999998</v>
      </c>
      <c r="J457" s="10">
        <v>10.01</v>
      </c>
      <c r="K457" s="10">
        <v>155.94999999999999</v>
      </c>
      <c r="L457" s="10">
        <v>370.1</v>
      </c>
      <c r="M457" s="10">
        <v>25.108000000000001</v>
      </c>
      <c r="N457" s="10">
        <v>6.36</v>
      </c>
      <c r="O457" s="10">
        <v>6.62</v>
      </c>
      <c r="P457" s="10">
        <v>104.78879999999999</v>
      </c>
      <c r="Q457" s="10">
        <v>103.84</v>
      </c>
      <c r="R457" s="10">
        <v>13.38</v>
      </c>
      <c r="S457" s="10">
        <v>12.13</v>
      </c>
      <c r="T457" s="10">
        <v>128.71</v>
      </c>
      <c r="U457" s="10">
        <v>293.51</v>
      </c>
      <c r="V457" s="10">
        <v>304.56</v>
      </c>
      <c r="W457" s="10">
        <v>174.83</v>
      </c>
      <c r="X457" s="10">
        <v>66.38</v>
      </c>
      <c r="Y457" s="10">
        <v>60.95</v>
      </c>
      <c r="Z457" s="10">
        <v>165.92</v>
      </c>
      <c r="AA457" s="10">
        <v>29.207000000000001</v>
      </c>
      <c r="AC457" s="10">
        <v>240.94</v>
      </c>
      <c r="AE457" s="10">
        <v>12.96</v>
      </c>
      <c r="AF457" s="10">
        <v>374.37</v>
      </c>
      <c r="AG457" s="10">
        <v>389.88</v>
      </c>
      <c r="AH457" s="10">
        <v>151.19</v>
      </c>
      <c r="AI457">
        <v>34.729999999999997</v>
      </c>
      <c r="AJ457" s="10">
        <v>6.99</v>
      </c>
      <c r="AK457" s="10">
        <v>103.85</v>
      </c>
      <c r="AL457" s="10">
        <v>24.42</v>
      </c>
      <c r="AM457" s="10">
        <v>78.099999999999994</v>
      </c>
      <c r="AN457" s="10">
        <v>17.72</v>
      </c>
      <c r="AO457" s="10">
        <v>52.74</v>
      </c>
      <c r="AP457" s="10">
        <v>129.04</v>
      </c>
    </row>
    <row r="458" spans="1:42" x14ac:dyDescent="0.2">
      <c r="A458" s="9">
        <v>44601</v>
      </c>
      <c r="B458" s="3">
        <v>4521.54</v>
      </c>
      <c r="C458" s="10">
        <v>310.66660000000002</v>
      </c>
      <c r="D458" s="10">
        <v>13.87</v>
      </c>
      <c r="E458" s="10">
        <v>79</v>
      </c>
      <c r="F458" s="10">
        <v>61.04</v>
      </c>
      <c r="G458" s="10">
        <v>22.49</v>
      </c>
      <c r="I458" s="10">
        <v>61.134</v>
      </c>
      <c r="J458" s="10">
        <v>10.64</v>
      </c>
      <c r="K458" s="10">
        <v>156.6</v>
      </c>
      <c r="L458" s="10">
        <v>374.53</v>
      </c>
      <c r="M458" s="10">
        <v>26.704999999999998</v>
      </c>
      <c r="N458" s="10">
        <v>6.54</v>
      </c>
      <c r="O458" s="10">
        <v>6.74</v>
      </c>
      <c r="P458" s="10">
        <v>107.74079999999999</v>
      </c>
      <c r="Q458" s="10">
        <v>106</v>
      </c>
      <c r="R458" s="10">
        <v>13.91</v>
      </c>
      <c r="S458" s="10">
        <v>12.86</v>
      </c>
      <c r="T458" s="10">
        <v>134.6</v>
      </c>
      <c r="U458" s="10">
        <v>307.94</v>
      </c>
      <c r="V458" s="10">
        <v>311.20999999999998</v>
      </c>
      <c r="W458" s="10">
        <v>176.28</v>
      </c>
      <c r="X458" s="10">
        <v>68.83</v>
      </c>
      <c r="Y458" s="10">
        <v>64.53</v>
      </c>
      <c r="Z458" s="10">
        <v>175.49</v>
      </c>
      <c r="AA458" s="10">
        <v>32.174799999999998</v>
      </c>
      <c r="AC458" s="10">
        <v>244.24</v>
      </c>
      <c r="AE458" s="10">
        <v>14.27</v>
      </c>
      <c r="AF458" s="10">
        <v>381.37</v>
      </c>
      <c r="AG458" s="10">
        <v>395.4</v>
      </c>
      <c r="AH458" s="10">
        <v>155.37</v>
      </c>
      <c r="AI458">
        <v>34.869999999999997</v>
      </c>
      <c r="AJ458" s="10">
        <v>7.35</v>
      </c>
      <c r="AK458" s="10">
        <v>104.1</v>
      </c>
      <c r="AL458" s="10">
        <v>24.62</v>
      </c>
      <c r="AM458" s="10">
        <v>78.33</v>
      </c>
      <c r="AN458" s="10">
        <v>18.350000000000001</v>
      </c>
      <c r="AO458" s="10">
        <v>54.97</v>
      </c>
      <c r="AP458" s="10">
        <v>129.18</v>
      </c>
    </row>
    <row r="459" spans="1:42" x14ac:dyDescent="0.2">
      <c r="A459" s="9">
        <v>44602</v>
      </c>
      <c r="B459" s="3">
        <v>4587.18</v>
      </c>
      <c r="C459" s="10">
        <v>301.51659999999998</v>
      </c>
      <c r="D459" s="10">
        <v>13.56</v>
      </c>
      <c r="E459" s="10">
        <v>78.239999999999995</v>
      </c>
      <c r="F459" s="10">
        <v>61.38</v>
      </c>
      <c r="G459" s="10">
        <v>22.08</v>
      </c>
      <c r="I459" s="10">
        <v>59.136000000000003</v>
      </c>
      <c r="J459" s="10">
        <v>10.28</v>
      </c>
      <c r="K459" s="10">
        <v>155.94999999999999</v>
      </c>
      <c r="L459" s="10">
        <v>370.57</v>
      </c>
      <c r="M459" s="10">
        <v>25.824000000000002</v>
      </c>
      <c r="N459" s="10">
        <v>6.42</v>
      </c>
      <c r="O459" s="10">
        <v>6.93</v>
      </c>
      <c r="P459" s="10">
        <v>104.88160000000001</v>
      </c>
      <c r="Q459" s="10">
        <v>104.21</v>
      </c>
      <c r="R459" s="10">
        <v>13.52</v>
      </c>
      <c r="S459" s="10">
        <v>12.39</v>
      </c>
      <c r="T459" s="10">
        <v>134.53</v>
      </c>
      <c r="U459" s="10">
        <v>311.11</v>
      </c>
      <c r="V459" s="10">
        <v>302.38</v>
      </c>
      <c r="W459" s="10">
        <v>172.12</v>
      </c>
      <c r="X459" s="10">
        <v>66</v>
      </c>
      <c r="Y459" s="10">
        <v>64.72</v>
      </c>
      <c r="Z459" s="10">
        <v>167.83</v>
      </c>
      <c r="AA459" s="10">
        <v>31.56</v>
      </c>
      <c r="AC459" s="10">
        <v>235.89</v>
      </c>
      <c r="AE459" s="10">
        <v>14.76</v>
      </c>
      <c r="AF459" s="10">
        <v>374.39</v>
      </c>
      <c r="AG459" s="10">
        <v>393.15</v>
      </c>
      <c r="AH459" s="10">
        <v>148.43</v>
      </c>
      <c r="AI459">
        <v>34.729999999999997</v>
      </c>
      <c r="AJ459" s="10">
        <v>7.41</v>
      </c>
      <c r="AK459" s="10">
        <v>105.07</v>
      </c>
      <c r="AL459" s="10">
        <v>24.52</v>
      </c>
      <c r="AM459" s="10">
        <v>78.959999999999994</v>
      </c>
      <c r="AN459" s="10">
        <v>18.079999999999998</v>
      </c>
      <c r="AO459" s="10">
        <v>55.33</v>
      </c>
      <c r="AP459" s="10">
        <v>127.33</v>
      </c>
    </row>
    <row r="460" spans="1:42" x14ac:dyDescent="0.2">
      <c r="A460" s="9">
        <v>44603</v>
      </c>
      <c r="B460" s="3">
        <v>4504.08</v>
      </c>
      <c r="C460" s="10">
        <v>286.66660000000002</v>
      </c>
      <c r="D460" s="10">
        <v>13.13</v>
      </c>
      <c r="E460" s="10">
        <v>80.209999999999994</v>
      </c>
      <c r="F460" s="10">
        <v>60.29</v>
      </c>
      <c r="G460" s="10">
        <v>21.81</v>
      </c>
      <c r="I460" s="10">
        <v>57.341999999999999</v>
      </c>
      <c r="J460" s="10">
        <v>9.6300000000000008</v>
      </c>
      <c r="K460" s="10">
        <v>153.91999999999999</v>
      </c>
      <c r="L460" s="10">
        <v>363.06</v>
      </c>
      <c r="M460" s="10">
        <v>23.949000000000002</v>
      </c>
      <c r="N460" s="10">
        <v>6.7</v>
      </c>
      <c r="O460" s="10">
        <v>7</v>
      </c>
      <c r="P460" s="10">
        <v>102.4609</v>
      </c>
      <c r="Q460" s="10">
        <v>101.51</v>
      </c>
      <c r="R460" s="10">
        <v>13.32</v>
      </c>
      <c r="S460" s="10">
        <v>12.4</v>
      </c>
      <c r="T460" s="10">
        <v>123.57</v>
      </c>
      <c r="U460" s="10">
        <v>293.69</v>
      </c>
      <c r="V460" s="10">
        <v>295.04000000000002</v>
      </c>
      <c r="W460" s="10">
        <v>168.64</v>
      </c>
      <c r="X460" s="10">
        <v>62.76</v>
      </c>
      <c r="Y460" s="10">
        <v>58.85</v>
      </c>
      <c r="Z460" s="10">
        <v>161.93</v>
      </c>
      <c r="AA460" s="10">
        <v>31.229600000000001</v>
      </c>
      <c r="AC460" s="10">
        <v>233.89</v>
      </c>
      <c r="AE460" s="10">
        <v>16.82</v>
      </c>
      <c r="AF460" s="10">
        <v>369.77</v>
      </c>
      <c r="AG460" s="10">
        <v>392.67</v>
      </c>
      <c r="AH460" s="10">
        <v>146.31</v>
      </c>
      <c r="AI460">
        <v>35.409999999999997</v>
      </c>
      <c r="AJ460" s="10">
        <v>7.94</v>
      </c>
      <c r="AK460" s="10">
        <v>107.96</v>
      </c>
      <c r="AL460" s="10">
        <v>24.18</v>
      </c>
      <c r="AM460" s="10">
        <v>77.790000000000006</v>
      </c>
      <c r="AN460" s="10">
        <v>17.55</v>
      </c>
      <c r="AO460" s="10">
        <v>55.7</v>
      </c>
      <c r="AP460" s="10">
        <v>129.33000000000001</v>
      </c>
    </row>
    <row r="461" spans="1:42" x14ac:dyDescent="0.2">
      <c r="A461" s="9">
        <v>44606</v>
      </c>
      <c r="B461" s="3">
        <v>4418.6400000000003</v>
      </c>
      <c r="C461" s="10">
        <v>291.92</v>
      </c>
      <c r="D461" s="10">
        <v>13.26</v>
      </c>
      <c r="E461" s="10">
        <v>78.98</v>
      </c>
      <c r="F461" s="10">
        <v>60.68</v>
      </c>
      <c r="G461" s="10">
        <v>21.6</v>
      </c>
      <c r="I461" s="10">
        <v>57.857999999999997</v>
      </c>
      <c r="J461" s="10">
        <v>9.48</v>
      </c>
      <c r="K461" s="10">
        <v>152.49</v>
      </c>
      <c r="L461" s="10">
        <v>360.24</v>
      </c>
      <c r="M461" s="10">
        <v>24.266999999999999</v>
      </c>
      <c r="N461" s="10">
        <v>6.65</v>
      </c>
      <c r="O461" s="10">
        <v>7.05</v>
      </c>
      <c r="P461" s="10">
        <v>101.7777</v>
      </c>
      <c r="Q461" s="10">
        <v>98.21</v>
      </c>
      <c r="R461" s="10">
        <v>13.35</v>
      </c>
      <c r="S461" s="10">
        <v>12</v>
      </c>
      <c r="T461" s="10">
        <v>121.2</v>
      </c>
      <c r="U461" s="10">
        <v>291.13</v>
      </c>
      <c r="V461" s="10">
        <v>295</v>
      </c>
      <c r="W461" s="10">
        <v>168.88</v>
      </c>
      <c r="X461" s="10">
        <v>60.57</v>
      </c>
      <c r="Y461" s="10">
        <v>62.65</v>
      </c>
      <c r="Z461" s="10">
        <v>162.21</v>
      </c>
      <c r="AA461" s="10">
        <v>31.279</v>
      </c>
      <c r="AC461" s="10">
        <v>231.23</v>
      </c>
      <c r="AE461" s="10">
        <v>16.54</v>
      </c>
      <c r="AF461" s="10">
        <v>374.16</v>
      </c>
      <c r="AG461" s="10">
        <v>387.26</v>
      </c>
      <c r="AH461" s="10">
        <v>145.34</v>
      </c>
      <c r="AI461">
        <v>35.58</v>
      </c>
      <c r="AJ461" s="10">
        <v>7.58</v>
      </c>
      <c r="AK461" s="10">
        <v>109.24</v>
      </c>
      <c r="AL461" s="10">
        <v>23.86</v>
      </c>
      <c r="AM461" s="10">
        <v>78.37</v>
      </c>
      <c r="AN461" s="10">
        <v>17.46</v>
      </c>
      <c r="AO461" s="10">
        <v>56.04</v>
      </c>
      <c r="AP461" s="10">
        <v>130.15</v>
      </c>
    </row>
    <row r="462" spans="1:42" x14ac:dyDescent="0.2">
      <c r="A462" s="9">
        <v>44607</v>
      </c>
      <c r="B462" s="3">
        <v>4401.67</v>
      </c>
      <c r="C462" s="10">
        <v>307.47660000000002</v>
      </c>
      <c r="D462" s="10">
        <v>14.17</v>
      </c>
      <c r="E462" s="10">
        <v>77.989999999999995</v>
      </c>
      <c r="F462" s="10">
        <v>60.91</v>
      </c>
      <c r="G462" s="10">
        <v>21.79</v>
      </c>
      <c r="I462" s="10">
        <v>60.277000000000001</v>
      </c>
      <c r="J462" s="10">
        <v>10.16</v>
      </c>
      <c r="K462" s="10">
        <v>154.72</v>
      </c>
      <c r="L462" s="10">
        <v>363.94</v>
      </c>
      <c r="M462" s="10">
        <v>26.495000000000001</v>
      </c>
      <c r="N462" s="10">
        <v>7.34</v>
      </c>
      <c r="O462" s="10">
        <v>6.89</v>
      </c>
      <c r="P462" s="10">
        <v>104.4177</v>
      </c>
      <c r="Q462" s="10">
        <v>99.98</v>
      </c>
      <c r="R462" s="10">
        <v>13.67</v>
      </c>
      <c r="S462" s="10">
        <v>12.58</v>
      </c>
      <c r="T462" s="10">
        <v>124.95</v>
      </c>
      <c r="U462" s="10">
        <v>300</v>
      </c>
      <c r="V462" s="10">
        <v>300.47000000000003</v>
      </c>
      <c r="W462" s="10">
        <v>172.79</v>
      </c>
      <c r="X462" s="10">
        <v>62.5</v>
      </c>
      <c r="Y462" s="10">
        <v>66.290000000000006</v>
      </c>
      <c r="Z462" s="10">
        <v>168.06</v>
      </c>
      <c r="AA462" s="10">
        <v>31.3398</v>
      </c>
      <c r="AC462" s="10">
        <v>233.41</v>
      </c>
      <c r="AE462" s="10">
        <v>16.579999999999998</v>
      </c>
      <c r="AF462" s="10">
        <v>381.54</v>
      </c>
      <c r="AG462" s="10">
        <v>393.4</v>
      </c>
      <c r="AH462" s="10">
        <v>145.62</v>
      </c>
      <c r="AI462">
        <v>35.229999999999997</v>
      </c>
      <c r="AJ462" s="10">
        <v>7.72</v>
      </c>
      <c r="AK462" s="10">
        <v>109.67</v>
      </c>
      <c r="AL462" s="10">
        <v>24.93</v>
      </c>
      <c r="AM462" s="10">
        <v>77.13</v>
      </c>
      <c r="AN462" s="10">
        <v>18.079999999999998</v>
      </c>
      <c r="AO462" s="10">
        <v>58.29</v>
      </c>
      <c r="AP462" s="10">
        <v>124.83</v>
      </c>
    </row>
    <row r="463" spans="1:42" x14ac:dyDescent="0.2">
      <c r="A463" s="9">
        <v>44608</v>
      </c>
      <c r="B463" s="3">
        <v>4471.07</v>
      </c>
      <c r="C463" s="10">
        <v>307.79660000000001</v>
      </c>
      <c r="D463" s="10">
        <v>13.97</v>
      </c>
      <c r="E463" s="10">
        <v>78.349999999999994</v>
      </c>
      <c r="F463" s="10">
        <v>60.9</v>
      </c>
      <c r="G463" s="10">
        <v>21.72</v>
      </c>
      <c r="I463" s="10">
        <v>59.720999999999997</v>
      </c>
      <c r="J463" s="10">
        <v>9.94</v>
      </c>
      <c r="K463" s="10">
        <v>155</v>
      </c>
      <c r="L463" s="10">
        <v>360.05</v>
      </c>
      <c r="M463" s="10">
        <v>26.510999999999999</v>
      </c>
      <c r="N463" s="10">
        <v>7.42</v>
      </c>
      <c r="O463" s="10">
        <v>7.2</v>
      </c>
      <c r="P463" s="10">
        <v>102.6127</v>
      </c>
      <c r="Q463" s="10">
        <v>101.65</v>
      </c>
      <c r="R463" s="10">
        <v>13.51</v>
      </c>
      <c r="S463" s="10">
        <v>13.08</v>
      </c>
      <c r="T463" s="10">
        <v>126.78</v>
      </c>
      <c r="U463" s="10">
        <v>304.7</v>
      </c>
      <c r="V463" s="10">
        <v>299.5</v>
      </c>
      <c r="W463" s="10">
        <v>172.55</v>
      </c>
      <c r="X463" s="10">
        <v>62.2</v>
      </c>
      <c r="Y463" s="10">
        <v>66.25</v>
      </c>
      <c r="Z463" s="10">
        <v>163.94</v>
      </c>
      <c r="AA463" s="10">
        <v>31.508600000000001</v>
      </c>
      <c r="AC463" s="10">
        <v>235.77</v>
      </c>
      <c r="AE463" s="10">
        <v>15.82</v>
      </c>
      <c r="AF463" s="10">
        <v>382.93</v>
      </c>
      <c r="AG463" s="10">
        <v>390.56</v>
      </c>
      <c r="AH463" s="10">
        <v>144.38</v>
      </c>
      <c r="AI463">
        <v>35.61</v>
      </c>
      <c r="AJ463" s="10">
        <v>7.9</v>
      </c>
      <c r="AK463" s="10">
        <v>111.57</v>
      </c>
      <c r="AL463" s="10">
        <v>24.82</v>
      </c>
      <c r="AM463" s="10">
        <v>78.56</v>
      </c>
      <c r="AN463" s="10">
        <v>18.010000000000002</v>
      </c>
      <c r="AO463" s="10">
        <v>57.45</v>
      </c>
      <c r="AP463" s="10">
        <v>125.78</v>
      </c>
    </row>
    <row r="464" spans="1:42" x14ac:dyDescent="0.2">
      <c r="A464" s="9">
        <v>44609</v>
      </c>
      <c r="B464" s="3">
        <v>4475.01</v>
      </c>
      <c r="C464" s="10">
        <v>292.11660000000001</v>
      </c>
      <c r="D464" s="10">
        <v>11.77</v>
      </c>
      <c r="E464" s="10">
        <v>78.23</v>
      </c>
      <c r="F464" s="10">
        <v>62.12</v>
      </c>
      <c r="G464" s="10">
        <v>21.49</v>
      </c>
      <c r="I464" s="10">
        <v>57.9</v>
      </c>
      <c r="J464" s="10">
        <v>9.06</v>
      </c>
      <c r="K464" s="10">
        <v>151.43</v>
      </c>
      <c r="L464" s="10">
        <v>349.06</v>
      </c>
      <c r="M464" s="10">
        <v>24.507000000000001</v>
      </c>
      <c r="N464" s="10">
        <v>7.03</v>
      </c>
      <c r="O464" s="10">
        <v>7.19</v>
      </c>
      <c r="P464" s="10">
        <v>100.95959999999999</v>
      </c>
      <c r="Q464" s="10">
        <v>99.8</v>
      </c>
      <c r="R464" s="10">
        <v>12.25</v>
      </c>
      <c r="S464" s="10">
        <v>12.18</v>
      </c>
      <c r="T464" s="10">
        <v>122.63</v>
      </c>
      <c r="U464" s="10">
        <v>286.27999999999997</v>
      </c>
      <c r="V464" s="10">
        <v>290.73</v>
      </c>
      <c r="W464" s="10">
        <v>168.88</v>
      </c>
      <c r="X464" s="10">
        <v>58.41</v>
      </c>
      <c r="Y464" s="10">
        <v>64.739999999999995</v>
      </c>
      <c r="Z464" s="10">
        <v>159.22</v>
      </c>
      <c r="AA464" s="10">
        <v>30.197199999999999</v>
      </c>
      <c r="AC464" s="10">
        <v>232.77</v>
      </c>
      <c r="AE464" s="10">
        <v>15.48</v>
      </c>
      <c r="AF464" s="10">
        <v>373.7</v>
      </c>
      <c r="AG464" s="10">
        <v>380.53</v>
      </c>
      <c r="AH464" s="10">
        <v>143.28</v>
      </c>
      <c r="AI464">
        <v>36.1</v>
      </c>
      <c r="AJ464" s="10">
        <v>7.65</v>
      </c>
      <c r="AK464" s="10">
        <v>111.9</v>
      </c>
      <c r="AL464" s="10">
        <v>23.96</v>
      </c>
      <c r="AM464" s="10">
        <v>76.680000000000007</v>
      </c>
      <c r="AN464" s="10">
        <v>17.54</v>
      </c>
      <c r="AO464" s="10">
        <v>58.63</v>
      </c>
      <c r="AP464" s="10">
        <v>125.49</v>
      </c>
    </row>
    <row r="465" spans="1:42" x14ac:dyDescent="0.2">
      <c r="A465" s="9">
        <v>44610</v>
      </c>
      <c r="B465" s="3">
        <v>4380.26</v>
      </c>
      <c r="C465" s="10">
        <v>285.66000000000003</v>
      </c>
      <c r="D465" s="10">
        <v>11.02</v>
      </c>
      <c r="E465" s="10">
        <v>77.36</v>
      </c>
      <c r="F465" s="10">
        <v>62.54</v>
      </c>
      <c r="G465" s="10">
        <v>21.45</v>
      </c>
      <c r="I465" s="10">
        <v>57.999000000000002</v>
      </c>
      <c r="J465" s="10">
        <v>8.94</v>
      </c>
      <c r="K465" s="10">
        <v>152.13999999999999</v>
      </c>
      <c r="L465" s="10">
        <v>346.04</v>
      </c>
      <c r="M465" s="10">
        <v>23.641999999999999</v>
      </c>
      <c r="N465" s="10">
        <v>7</v>
      </c>
      <c r="O465" s="10">
        <v>6.9</v>
      </c>
      <c r="P465" s="10">
        <v>100.9174</v>
      </c>
      <c r="Q465" s="10">
        <v>99.69</v>
      </c>
      <c r="R465" s="10">
        <v>11.81</v>
      </c>
      <c r="S465" s="10">
        <v>11.39</v>
      </c>
      <c r="T465" s="10">
        <v>123.86</v>
      </c>
      <c r="U465" s="10">
        <v>273.77</v>
      </c>
      <c r="V465" s="10">
        <v>287.93</v>
      </c>
      <c r="W465" s="10">
        <v>167.3</v>
      </c>
      <c r="X465" s="10">
        <v>59.14</v>
      </c>
      <c r="Y465" s="10">
        <v>66.37</v>
      </c>
      <c r="Z465" s="10">
        <v>152.27000000000001</v>
      </c>
      <c r="AA465" s="10">
        <v>30.4664</v>
      </c>
      <c r="AC465" s="10">
        <v>229.61</v>
      </c>
      <c r="AE465" s="10">
        <v>14.68</v>
      </c>
      <c r="AF465" s="10">
        <v>369.95</v>
      </c>
      <c r="AG465" s="10">
        <v>369.1</v>
      </c>
      <c r="AH465" s="10">
        <v>142.55000000000001</v>
      </c>
      <c r="AI465">
        <v>36.06</v>
      </c>
      <c r="AJ465" s="10">
        <v>7.64</v>
      </c>
      <c r="AK465" s="10">
        <v>111.61</v>
      </c>
      <c r="AL465" s="10">
        <v>23.65</v>
      </c>
      <c r="AM465" s="10">
        <v>77.63</v>
      </c>
      <c r="AN465" s="10">
        <v>18.04</v>
      </c>
      <c r="AO465" s="10">
        <v>58.55</v>
      </c>
      <c r="AP465" s="10">
        <v>127.11</v>
      </c>
    </row>
    <row r="466" spans="1:42" x14ac:dyDescent="0.2">
      <c r="A466" s="9">
        <v>44614</v>
      </c>
      <c r="B466" s="3">
        <v>4348.87</v>
      </c>
      <c r="C466" s="10">
        <v>273.8433</v>
      </c>
      <c r="D466" s="10">
        <v>10.48</v>
      </c>
      <c r="E466" s="10">
        <v>76.459999999999994</v>
      </c>
      <c r="F466" s="10">
        <v>62.28</v>
      </c>
      <c r="G466" s="10">
        <v>21.21</v>
      </c>
      <c r="I466" s="10">
        <v>57.746000000000002</v>
      </c>
      <c r="J466" s="10">
        <v>8.73</v>
      </c>
      <c r="K466" s="10">
        <v>151.87</v>
      </c>
      <c r="L466" s="10">
        <v>344.27</v>
      </c>
      <c r="M466" s="10">
        <v>23.39</v>
      </c>
      <c r="N466" s="10">
        <v>6.83</v>
      </c>
      <c r="O466" s="10">
        <v>6.94</v>
      </c>
      <c r="P466" s="10">
        <v>100.81619999999999</v>
      </c>
      <c r="Q466" s="10">
        <v>99.17</v>
      </c>
      <c r="R466" s="10">
        <v>11.31</v>
      </c>
      <c r="S466" s="10">
        <v>10.26</v>
      </c>
      <c r="T466" s="10">
        <v>121.62</v>
      </c>
      <c r="U466" s="10">
        <v>267.77999999999997</v>
      </c>
      <c r="V466" s="10">
        <v>287.72000000000003</v>
      </c>
      <c r="W466" s="10">
        <v>164.32</v>
      </c>
      <c r="X466" s="10">
        <v>58.03</v>
      </c>
      <c r="Y466" s="10">
        <v>62.39</v>
      </c>
      <c r="Z466" s="10">
        <v>149.38</v>
      </c>
      <c r="AA466" s="10">
        <v>29.601199999999999</v>
      </c>
      <c r="AC466" s="10">
        <v>230.21</v>
      </c>
      <c r="AE466" s="10">
        <v>14.53</v>
      </c>
      <c r="AF466" s="10">
        <v>368.29</v>
      </c>
      <c r="AG466" s="10">
        <v>353.78</v>
      </c>
      <c r="AH466" s="10">
        <v>142.37</v>
      </c>
      <c r="AI466">
        <v>36.15</v>
      </c>
      <c r="AJ466" s="10">
        <v>7.44</v>
      </c>
      <c r="AK466" s="10">
        <v>108.59</v>
      </c>
      <c r="AL466" s="10">
        <v>23.19</v>
      </c>
      <c r="AM466" s="10">
        <v>77.77</v>
      </c>
      <c r="AN466" s="10">
        <v>17.29</v>
      </c>
      <c r="AO466" s="10">
        <v>57.79</v>
      </c>
      <c r="AP466" s="10">
        <v>126.42</v>
      </c>
    </row>
    <row r="467" spans="1:42" x14ac:dyDescent="0.2">
      <c r="A467" s="9">
        <v>44615</v>
      </c>
      <c r="B467" s="3">
        <v>4304.76</v>
      </c>
      <c r="C467" s="10">
        <v>254.68</v>
      </c>
      <c r="D467" s="10">
        <v>10.43</v>
      </c>
      <c r="E467" s="10">
        <v>76.77</v>
      </c>
      <c r="F467" s="10">
        <v>61.59</v>
      </c>
      <c r="G467" s="10">
        <v>20.81</v>
      </c>
      <c r="I467" s="10">
        <v>56.518999999999998</v>
      </c>
      <c r="J467" s="10">
        <v>8.6300000000000008</v>
      </c>
      <c r="K467" s="10">
        <v>148.69</v>
      </c>
      <c r="L467" s="10">
        <v>341.19</v>
      </c>
      <c r="M467" s="10">
        <v>22.387</v>
      </c>
      <c r="N467" s="10">
        <v>6.49</v>
      </c>
      <c r="O467" s="10">
        <v>7.9</v>
      </c>
      <c r="P467" s="10">
        <v>99.112499999999997</v>
      </c>
      <c r="Q467" s="10">
        <v>96.05</v>
      </c>
      <c r="R467" s="10">
        <v>10.86</v>
      </c>
      <c r="S467" s="10">
        <v>9.82</v>
      </c>
      <c r="T467" s="10">
        <v>120.83</v>
      </c>
      <c r="U467" s="10">
        <v>252.63</v>
      </c>
      <c r="V467" s="10">
        <v>280.27</v>
      </c>
      <c r="W467" s="10">
        <v>160.07</v>
      </c>
      <c r="X467" s="10">
        <v>57.99</v>
      </c>
      <c r="Y467" s="10">
        <v>57.53</v>
      </c>
      <c r="Z467" s="10">
        <v>144.16999999999999</v>
      </c>
      <c r="AA467" s="10">
        <v>28.5778</v>
      </c>
      <c r="AC467" s="10">
        <v>230.69</v>
      </c>
      <c r="AE467" s="10">
        <v>13.72</v>
      </c>
      <c r="AF467" s="10">
        <v>361.23</v>
      </c>
      <c r="AG467" s="10">
        <v>337.52</v>
      </c>
      <c r="AH467" s="10">
        <v>140.76</v>
      </c>
      <c r="AI467">
        <v>36.31</v>
      </c>
      <c r="AJ467" s="10">
        <v>7.43</v>
      </c>
      <c r="AK467" s="10">
        <v>108.59</v>
      </c>
      <c r="AL467" s="10">
        <v>24.42</v>
      </c>
      <c r="AM467" s="10">
        <v>77.5</v>
      </c>
      <c r="AN467" s="10">
        <v>16.95</v>
      </c>
      <c r="AO467" s="10">
        <v>57.58</v>
      </c>
      <c r="AP467" s="10">
        <v>126.66</v>
      </c>
    </row>
    <row r="468" spans="1:42" x14ac:dyDescent="0.2">
      <c r="A468" s="9">
        <v>44616</v>
      </c>
      <c r="B468" s="3">
        <v>4225.5</v>
      </c>
      <c r="C468" s="10">
        <v>266.92329999999998</v>
      </c>
      <c r="D468" s="10">
        <v>11.83</v>
      </c>
      <c r="E468" s="10">
        <v>75.8</v>
      </c>
      <c r="F468" s="10">
        <v>60.51</v>
      </c>
      <c r="G468" s="10">
        <v>21.68</v>
      </c>
      <c r="I468" s="10">
        <v>58</v>
      </c>
      <c r="J468" s="10">
        <v>9.89</v>
      </c>
      <c r="K468" s="10">
        <v>144.55000000000001</v>
      </c>
      <c r="L468" s="10">
        <v>340.19</v>
      </c>
      <c r="M468" s="10">
        <v>23.748000000000001</v>
      </c>
      <c r="N468" s="10">
        <v>6.86</v>
      </c>
      <c r="O468" s="10">
        <v>8.18</v>
      </c>
      <c r="P468" s="10">
        <v>100.715</v>
      </c>
      <c r="Q468" s="10">
        <v>93.84</v>
      </c>
      <c r="R468" s="10">
        <v>11.51</v>
      </c>
      <c r="S468" s="10">
        <v>10.33</v>
      </c>
      <c r="T468" s="10">
        <v>121.28</v>
      </c>
      <c r="U468" s="10">
        <v>269.87</v>
      </c>
      <c r="V468" s="10">
        <v>294.58999999999997</v>
      </c>
      <c r="W468" s="10">
        <v>162.74</v>
      </c>
      <c r="X468" s="10">
        <v>58.76</v>
      </c>
      <c r="Y468" s="10">
        <v>63.71</v>
      </c>
      <c r="Z468" s="10">
        <v>149.21</v>
      </c>
      <c r="AA468" s="10">
        <v>29.6922</v>
      </c>
      <c r="AC468" s="10">
        <v>230.25</v>
      </c>
      <c r="AE468" s="10">
        <v>15.6</v>
      </c>
      <c r="AF468" s="10">
        <v>369.38</v>
      </c>
      <c r="AG468" s="10">
        <v>342.76</v>
      </c>
      <c r="AH468" s="10">
        <v>143.33000000000001</v>
      </c>
      <c r="AI468">
        <v>36.08</v>
      </c>
      <c r="AJ468" s="10">
        <v>7.74</v>
      </c>
      <c r="AK468" s="10">
        <v>102.79</v>
      </c>
      <c r="AL468" s="10">
        <v>25.19</v>
      </c>
      <c r="AM468" s="10">
        <v>75.42</v>
      </c>
      <c r="AN468" s="10">
        <v>17.149999999999999</v>
      </c>
      <c r="AO468" s="10">
        <v>58.29</v>
      </c>
      <c r="AP468" s="10">
        <v>126.57</v>
      </c>
    </row>
    <row r="469" spans="1:42" x14ac:dyDescent="0.2">
      <c r="A469" s="9">
        <v>44617</v>
      </c>
      <c r="B469" s="3">
        <v>4288.7</v>
      </c>
      <c r="C469" s="10">
        <v>269.95659999999998</v>
      </c>
      <c r="D469" s="10">
        <v>11.47</v>
      </c>
      <c r="E469" s="10">
        <v>77.84</v>
      </c>
      <c r="F469" s="10">
        <v>62.85</v>
      </c>
      <c r="G469" s="10">
        <v>21.9</v>
      </c>
      <c r="I469" s="10">
        <v>58.801000000000002</v>
      </c>
      <c r="J469" s="10">
        <v>9.4499999999999993</v>
      </c>
      <c r="K469" s="10">
        <v>147.97</v>
      </c>
      <c r="L469" s="10">
        <v>350.12</v>
      </c>
      <c r="M469" s="10">
        <v>24.157</v>
      </c>
      <c r="N469" s="10">
        <v>7.02</v>
      </c>
      <c r="O469" s="10">
        <v>8</v>
      </c>
      <c r="P469" s="10">
        <v>103.91160000000001</v>
      </c>
      <c r="Q469" s="10">
        <v>98.63</v>
      </c>
      <c r="R469" s="10">
        <v>11.61</v>
      </c>
      <c r="S469" s="10">
        <v>10.67</v>
      </c>
      <c r="T469" s="10">
        <v>128.78</v>
      </c>
      <c r="U469" s="10">
        <v>269.42</v>
      </c>
      <c r="V469" s="10">
        <v>297.31</v>
      </c>
      <c r="W469" s="10">
        <v>164.85</v>
      </c>
      <c r="X469" s="10">
        <v>61.01</v>
      </c>
      <c r="Y469" s="10">
        <v>63.43</v>
      </c>
      <c r="Z469" s="10">
        <v>151.91</v>
      </c>
      <c r="AA469" s="10">
        <v>29.94</v>
      </c>
      <c r="AC469" s="10">
        <v>230.3</v>
      </c>
      <c r="AE469" s="10">
        <v>15.1</v>
      </c>
      <c r="AF469" s="10">
        <v>369.09</v>
      </c>
      <c r="AG469" s="10">
        <v>346.98</v>
      </c>
      <c r="AH469" s="10">
        <v>148.44999999999999</v>
      </c>
      <c r="AI469">
        <v>35.96</v>
      </c>
      <c r="AJ469" s="10">
        <v>7.83</v>
      </c>
      <c r="AK469" s="10">
        <v>105.24</v>
      </c>
      <c r="AL469" s="10">
        <v>25.62</v>
      </c>
      <c r="AM469" s="10">
        <v>77.959999999999994</v>
      </c>
      <c r="AN469" s="10">
        <v>17.829999999999998</v>
      </c>
      <c r="AO469" s="10">
        <v>58.6</v>
      </c>
      <c r="AP469" s="10">
        <v>123.43</v>
      </c>
    </row>
    <row r="470" spans="1:42" x14ac:dyDescent="0.2">
      <c r="A470" s="9">
        <v>44620</v>
      </c>
      <c r="B470" s="3">
        <v>4384.6499999999996</v>
      </c>
      <c r="C470" s="10">
        <v>290.14330000000001</v>
      </c>
      <c r="D470" s="10">
        <v>11.85</v>
      </c>
      <c r="E470" s="10">
        <v>78.42</v>
      </c>
      <c r="F470" s="10">
        <v>62.24</v>
      </c>
      <c r="G470" s="10">
        <v>22.82</v>
      </c>
      <c r="I470" s="10">
        <v>58.744</v>
      </c>
      <c r="J470" s="10">
        <v>9.5399999999999991</v>
      </c>
      <c r="K470" s="10">
        <v>141.80000000000001</v>
      </c>
      <c r="L470" s="10">
        <v>341.29</v>
      </c>
      <c r="M470" s="10">
        <v>24.385000000000002</v>
      </c>
      <c r="N470" s="10">
        <v>7.29</v>
      </c>
      <c r="O470" s="10">
        <v>8.25</v>
      </c>
      <c r="P470" s="10">
        <v>103.74290000000001</v>
      </c>
      <c r="Q470" s="10">
        <v>96.85</v>
      </c>
      <c r="R470" s="10">
        <v>12.01</v>
      </c>
      <c r="S470" s="10">
        <v>11.45</v>
      </c>
      <c r="T470" s="10">
        <v>127.47</v>
      </c>
      <c r="U470" s="10">
        <v>265.66000000000003</v>
      </c>
      <c r="V470" s="10">
        <v>298.79000000000002</v>
      </c>
      <c r="W470" s="10">
        <v>165.12</v>
      </c>
      <c r="X470" s="10">
        <v>60.12</v>
      </c>
      <c r="Y470" s="10">
        <v>67.56</v>
      </c>
      <c r="Z470" s="10">
        <v>156.19</v>
      </c>
      <c r="AA470" s="10">
        <v>30.466999999999999</v>
      </c>
      <c r="AC470" s="10">
        <v>230.02</v>
      </c>
      <c r="AE470" s="10">
        <v>15.98</v>
      </c>
      <c r="AF470" s="10">
        <v>360.82</v>
      </c>
      <c r="AG470" s="10">
        <v>360.02</v>
      </c>
      <c r="AH470" s="10">
        <v>145.85</v>
      </c>
      <c r="AI470">
        <v>36.31</v>
      </c>
      <c r="AJ470" s="10">
        <v>7.8</v>
      </c>
      <c r="AK470" s="10">
        <v>101.07</v>
      </c>
      <c r="AL470" s="10">
        <v>25.7</v>
      </c>
      <c r="AM470" s="10">
        <v>78.58</v>
      </c>
      <c r="AN470" s="10">
        <v>17.559999999999999</v>
      </c>
      <c r="AO470" s="10">
        <v>59.26</v>
      </c>
      <c r="AP470" s="10">
        <v>124.25</v>
      </c>
    </row>
    <row r="471" spans="1:42" x14ac:dyDescent="0.2">
      <c r="A471" s="9">
        <v>44621</v>
      </c>
      <c r="B471" s="3">
        <v>4373.9399999999996</v>
      </c>
      <c r="C471" s="10">
        <v>288.12329999999997</v>
      </c>
      <c r="D471" s="10">
        <v>12.18</v>
      </c>
      <c r="E471" s="10">
        <v>79.17</v>
      </c>
      <c r="F471" s="10">
        <v>61.97</v>
      </c>
      <c r="G471" s="10">
        <v>21.93</v>
      </c>
      <c r="I471" s="10">
        <v>57.012</v>
      </c>
      <c r="J471" s="10">
        <v>9.1</v>
      </c>
      <c r="K471" s="10">
        <v>136.44999999999999</v>
      </c>
      <c r="L471" s="10">
        <v>328.2</v>
      </c>
      <c r="M471" s="10">
        <v>23.477</v>
      </c>
      <c r="N471" s="10">
        <v>7.28</v>
      </c>
      <c r="O471" s="10">
        <v>8.49</v>
      </c>
      <c r="P471" s="10">
        <v>103.7514</v>
      </c>
      <c r="Q471" s="10">
        <v>95.54</v>
      </c>
      <c r="R471" s="10">
        <v>11.77</v>
      </c>
      <c r="S471" s="10">
        <v>11.2</v>
      </c>
      <c r="T471" s="10">
        <v>123.76</v>
      </c>
      <c r="U471" s="10">
        <v>263.19</v>
      </c>
      <c r="V471" s="10">
        <v>294.95</v>
      </c>
      <c r="W471" s="10">
        <v>163.19999999999999</v>
      </c>
      <c r="X471" s="10">
        <v>57.75</v>
      </c>
      <c r="Y471" s="10">
        <v>61.91</v>
      </c>
      <c r="Z471" s="10">
        <v>151.25</v>
      </c>
      <c r="AA471" s="10">
        <v>29.759</v>
      </c>
      <c r="AC471" s="10">
        <v>230.69</v>
      </c>
      <c r="AE471" s="10">
        <v>14.5</v>
      </c>
      <c r="AF471" s="10">
        <v>344.48</v>
      </c>
      <c r="AG471" s="10">
        <v>358.65</v>
      </c>
      <c r="AH471" s="10">
        <v>145.76</v>
      </c>
      <c r="AI471">
        <v>36.99</v>
      </c>
      <c r="AJ471" s="10">
        <v>7.79</v>
      </c>
      <c r="AK471" s="10">
        <v>101.44</v>
      </c>
      <c r="AL471" s="10">
        <v>25.34</v>
      </c>
      <c r="AM471" s="10">
        <v>80.03</v>
      </c>
      <c r="AN471" s="10">
        <v>16.7</v>
      </c>
      <c r="AO471" s="10">
        <v>59.35</v>
      </c>
      <c r="AP471" s="10">
        <v>121.23</v>
      </c>
    </row>
    <row r="472" spans="1:42" x14ac:dyDescent="0.2">
      <c r="A472" s="9">
        <v>44622</v>
      </c>
      <c r="B472" s="3">
        <v>4306.26</v>
      </c>
      <c r="C472" s="10">
        <v>293.29660000000001</v>
      </c>
      <c r="D472" s="10">
        <v>12.06</v>
      </c>
      <c r="E472" s="10">
        <v>80.53</v>
      </c>
      <c r="F472" s="10">
        <v>62.43</v>
      </c>
      <c r="G472" s="10">
        <v>22.22</v>
      </c>
      <c r="I472" s="10">
        <v>58.578000000000003</v>
      </c>
      <c r="J472" s="10">
        <v>9.0500000000000007</v>
      </c>
      <c r="K472" s="10">
        <v>139.28</v>
      </c>
      <c r="L472" s="10">
        <v>336.38</v>
      </c>
      <c r="M472" s="10">
        <v>24.22</v>
      </c>
      <c r="N472" s="10">
        <v>7.03</v>
      </c>
      <c r="O472" s="10">
        <v>8.75</v>
      </c>
      <c r="P472" s="10">
        <v>106.7034</v>
      </c>
      <c r="Q472" s="10">
        <v>97.99</v>
      </c>
      <c r="R472" s="10">
        <v>11.49</v>
      </c>
      <c r="S472" s="10">
        <v>11.58</v>
      </c>
      <c r="T472" s="10">
        <v>130.22</v>
      </c>
      <c r="U472" s="10">
        <v>264.69</v>
      </c>
      <c r="V472" s="10">
        <v>300.19</v>
      </c>
      <c r="W472" s="10">
        <v>166.56</v>
      </c>
      <c r="X472" s="10">
        <v>60.13</v>
      </c>
      <c r="Y472" s="10">
        <v>53.56</v>
      </c>
      <c r="Z472" s="10">
        <v>149.47999999999999</v>
      </c>
      <c r="AA472" s="10">
        <v>29.9316</v>
      </c>
      <c r="AC472" s="10">
        <v>234.11</v>
      </c>
      <c r="AE472" s="10">
        <v>14.66</v>
      </c>
      <c r="AF472" s="10">
        <v>344.09</v>
      </c>
      <c r="AG472" s="10">
        <v>375.98</v>
      </c>
      <c r="AH472" s="10">
        <v>147.63999999999999</v>
      </c>
      <c r="AI472">
        <v>36.61</v>
      </c>
      <c r="AJ472" s="10">
        <v>8.0500000000000007</v>
      </c>
      <c r="AK472" s="10">
        <v>102.54</v>
      </c>
      <c r="AL472" s="10">
        <v>26.15</v>
      </c>
      <c r="AM472" s="10">
        <v>83.54</v>
      </c>
      <c r="AN472" s="10">
        <v>18.100000000000001</v>
      </c>
      <c r="AO472" s="10">
        <v>60.48</v>
      </c>
      <c r="AP472" s="10">
        <v>126.61</v>
      </c>
    </row>
    <row r="473" spans="1:42" x14ac:dyDescent="0.2">
      <c r="A473" s="9">
        <v>44623</v>
      </c>
      <c r="B473" s="3">
        <v>4386.54</v>
      </c>
      <c r="C473" s="10">
        <v>279.76330000000002</v>
      </c>
      <c r="D473" s="10">
        <v>11.34</v>
      </c>
      <c r="E473" s="10">
        <v>81.040000000000006</v>
      </c>
      <c r="F473" s="10">
        <v>62.47</v>
      </c>
      <c r="G473" s="10">
        <v>21.98</v>
      </c>
      <c r="I473" s="10">
        <v>57.86</v>
      </c>
      <c r="J473" s="10">
        <v>8.48</v>
      </c>
      <c r="K473" s="10">
        <v>138.29</v>
      </c>
      <c r="L473" s="10">
        <v>333.42</v>
      </c>
      <c r="M473" s="10">
        <v>23.713999999999999</v>
      </c>
      <c r="N473" s="10">
        <v>6.81</v>
      </c>
      <c r="O473" s="10">
        <v>8.32</v>
      </c>
      <c r="P473" s="10">
        <v>107.8168</v>
      </c>
      <c r="Q473" s="10">
        <v>95.39</v>
      </c>
      <c r="R473" s="10">
        <v>11.38</v>
      </c>
      <c r="S473" s="10">
        <v>10.69</v>
      </c>
      <c r="T473" s="10">
        <v>125.85</v>
      </c>
      <c r="U473" s="10">
        <v>224.02</v>
      </c>
      <c r="V473" s="10">
        <v>295.92</v>
      </c>
      <c r="W473" s="10">
        <v>166.23</v>
      </c>
      <c r="X473" s="10">
        <v>57.78</v>
      </c>
      <c r="Y473" s="10">
        <v>50.91</v>
      </c>
      <c r="Z473" s="10">
        <v>139.91999999999999</v>
      </c>
      <c r="AA473" s="10">
        <v>29.243400000000001</v>
      </c>
      <c r="AC473" s="10">
        <v>235.69</v>
      </c>
      <c r="AE473" s="10">
        <v>13.28</v>
      </c>
      <c r="AF473" s="10">
        <v>340.99</v>
      </c>
      <c r="AG473" s="10">
        <v>381.93</v>
      </c>
      <c r="AH473" s="10">
        <v>149.58000000000001</v>
      </c>
      <c r="AI473">
        <v>36.82</v>
      </c>
      <c r="AJ473" s="10">
        <v>7.89</v>
      </c>
      <c r="AK473" s="10">
        <v>102.48</v>
      </c>
      <c r="AL473" s="10">
        <v>25.82</v>
      </c>
      <c r="AM473" s="10">
        <v>84</v>
      </c>
      <c r="AN473" s="10">
        <v>17.600000000000001</v>
      </c>
      <c r="AO473" s="10">
        <v>59.72</v>
      </c>
      <c r="AP473" s="10">
        <v>125.3</v>
      </c>
    </row>
    <row r="474" spans="1:42" x14ac:dyDescent="0.2">
      <c r="A474" s="9">
        <v>44624</v>
      </c>
      <c r="B474" s="3">
        <v>4363.49</v>
      </c>
      <c r="C474" s="10">
        <v>279.43</v>
      </c>
      <c r="D474" s="10">
        <v>10.96</v>
      </c>
      <c r="E474" s="10">
        <v>84.09</v>
      </c>
      <c r="F474" s="10">
        <v>62.57</v>
      </c>
      <c r="G474" s="10">
        <v>22.51</v>
      </c>
      <c r="I474" s="10">
        <v>59.598999999999997</v>
      </c>
      <c r="J474" s="10">
        <v>8.4</v>
      </c>
      <c r="K474" s="10">
        <v>134.4</v>
      </c>
      <c r="L474" s="10">
        <v>329.67</v>
      </c>
      <c r="M474" s="10">
        <v>22.936</v>
      </c>
      <c r="N474" s="10">
        <v>7.12</v>
      </c>
      <c r="O474" s="10">
        <v>8.1300000000000008</v>
      </c>
      <c r="P474" s="10">
        <v>107.9264</v>
      </c>
      <c r="Q474" s="10">
        <v>89.71</v>
      </c>
      <c r="R474" s="10">
        <v>10.96</v>
      </c>
      <c r="S474" s="10">
        <v>10</v>
      </c>
      <c r="T474" s="10">
        <v>121.16</v>
      </c>
      <c r="U474" s="10">
        <v>209.65</v>
      </c>
      <c r="V474" s="10">
        <v>289.86</v>
      </c>
      <c r="W474" s="10">
        <v>163.16999999999999</v>
      </c>
      <c r="X474" s="10">
        <v>55.89</v>
      </c>
      <c r="Y474" s="10">
        <v>47.39</v>
      </c>
      <c r="Z474" s="10">
        <v>135.16999999999999</v>
      </c>
      <c r="AA474" s="10">
        <v>28.845600000000001</v>
      </c>
      <c r="AC474" s="10">
        <v>238.66</v>
      </c>
      <c r="AE474" s="10">
        <v>12.39</v>
      </c>
      <c r="AF474" s="10">
        <v>330.76</v>
      </c>
      <c r="AG474" s="10">
        <v>390.07</v>
      </c>
      <c r="AH474" s="10">
        <v>150.84</v>
      </c>
      <c r="AI474">
        <v>37.4</v>
      </c>
      <c r="AJ474" s="10">
        <v>7.63</v>
      </c>
      <c r="AK474" s="10">
        <v>99.8</v>
      </c>
      <c r="AL474" s="10">
        <v>26.23</v>
      </c>
      <c r="AM474" s="10">
        <v>81.88</v>
      </c>
      <c r="AN474" s="10">
        <v>16.850000000000001</v>
      </c>
      <c r="AO474" s="10">
        <v>58.69</v>
      </c>
      <c r="AP474" s="10">
        <v>124.25</v>
      </c>
    </row>
    <row r="475" spans="1:42" x14ac:dyDescent="0.2">
      <c r="A475" s="9">
        <v>44627</v>
      </c>
      <c r="B475" s="3">
        <v>4328.87</v>
      </c>
      <c r="C475" s="10">
        <v>268.19330000000002</v>
      </c>
      <c r="D475" s="10">
        <v>11.11</v>
      </c>
      <c r="E475" s="10">
        <v>87.12</v>
      </c>
      <c r="F475" s="10">
        <v>61.08</v>
      </c>
      <c r="G475" s="10">
        <v>22.36</v>
      </c>
      <c r="I475" s="10">
        <v>57.07</v>
      </c>
      <c r="J475" s="10">
        <v>8.3699999999999992</v>
      </c>
      <c r="K475" s="10">
        <v>129.21</v>
      </c>
      <c r="L475" s="10">
        <v>321.89</v>
      </c>
      <c r="M475" s="10">
        <v>21.352</v>
      </c>
      <c r="N475" s="10">
        <v>7.32</v>
      </c>
      <c r="O475" s="10">
        <v>8.41</v>
      </c>
      <c r="P475" s="10">
        <v>103.6249</v>
      </c>
      <c r="Q475" s="10">
        <v>86.46</v>
      </c>
      <c r="R475" s="10">
        <v>11.42</v>
      </c>
      <c r="S475" s="10">
        <v>9.6199999999999992</v>
      </c>
      <c r="T475" s="10">
        <v>109.04</v>
      </c>
      <c r="U475" s="10">
        <v>193</v>
      </c>
      <c r="V475" s="10">
        <v>278.91000000000003</v>
      </c>
      <c r="W475" s="10">
        <v>159.30000000000001</v>
      </c>
      <c r="X475" s="10">
        <v>51.16</v>
      </c>
      <c r="Y475" s="10">
        <v>42.43</v>
      </c>
      <c r="Z475" s="10">
        <v>130.51</v>
      </c>
      <c r="AA475" s="10">
        <v>26.479199999999999</v>
      </c>
      <c r="AC475" s="10">
        <v>235.54</v>
      </c>
      <c r="AE475" s="10">
        <v>11.89</v>
      </c>
      <c r="AF475" s="10">
        <v>312.92</v>
      </c>
      <c r="AG475" s="10">
        <v>369</v>
      </c>
      <c r="AH475" s="10">
        <v>148.91</v>
      </c>
      <c r="AI475">
        <v>37.950000000000003</v>
      </c>
      <c r="AJ475" s="10">
        <v>7.71</v>
      </c>
      <c r="AK475" s="10">
        <v>93.2</v>
      </c>
      <c r="AL475" s="10">
        <v>25.75</v>
      </c>
      <c r="AM475" s="10">
        <v>79.540000000000006</v>
      </c>
      <c r="AN475" s="10">
        <v>15.97</v>
      </c>
      <c r="AO475" s="10">
        <v>57.53</v>
      </c>
      <c r="AP475" s="10">
        <v>122.77</v>
      </c>
    </row>
    <row r="476" spans="1:42" x14ac:dyDescent="0.2">
      <c r="A476" s="9">
        <v>44628</v>
      </c>
      <c r="B476" s="3">
        <v>4201.09</v>
      </c>
      <c r="C476" s="10">
        <v>274.8</v>
      </c>
      <c r="D476" s="10">
        <v>11.04</v>
      </c>
      <c r="E476" s="10">
        <v>87.78</v>
      </c>
      <c r="F476" s="10">
        <v>58.66</v>
      </c>
      <c r="G476" s="10">
        <v>22.65</v>
      </c>
      <c r="I476" s="10">
        <v>57.594999999999999</v>
      </c>
      <c r="J476" s="10">
        <v>8.51</v>
      </c>
      <c r="K476" s="10">
        <v>128.30000000000001</v>
      </c>
      <c r="L476" s="10">
        <v>321.37</v>
      </c>
      <c r="M476" s="10">
        <v>21.513999999999999</v>
      </c>
      <c r="N476" s="10">
        <v>7.99</v>
      </c>
      <c r="O476" s="10">
        <v>8.43</v>
      </c>
      <c r="P476" s="10">
        <v>102.5453</v>
      </c>
      <c r="Q476" s="10">
        <v>84.85</v>
      </c>
      <c r="R476" s="10">
        <v>11.75</v>
      </c>
      <c r="S476" s="10">
        <v>9.7200000000000006</v>
      </c>
      <c r="T476" s="10">
        <v>108.62</v>
      </c>
      <c r="U476" s="10">
        <v>191.61</v>
      </c>
      <c r="V476" s="10">
        <v>275.85000000000002</v>
      </c>
      <c r="W476" s="10">
        <v>157.44</v>
      </c>
      <c r="X476" s="10">
        <v>52.27</v>
      </c>
      <c r="Y476" s="10">
        <v>42.21</v>
      </c>
      <c r="Z476" s="10">
        <v>131.68</v>
      </c>
      <c r="AA476" s="10">
        <v>26.271999999999998</v>
      </c>
      <c r="AC476" s="10">
        <v>238.71</v>
      </c>
      <c r="AE476" s="10">
        <v>11.77</v>
      </c>
      <c r="AF476" s="10">
        <v>314.33</v>
      </c>
      <c r="AG476" s="10">
        <v>364.93</v>
      </c>
      <c r="AH476" s="10">
        <v>146.99</v>
      </c>
      <c r="AI476">
        <v>38.979999999999997</v>
      </c>
      <c r="AJ476" s="10">
        <v>7.48</v>
      </c>
      <c r="AK476" s="10">
        <v>93.97</v>
      </c>
      <c r="AL476" s="10">
        <v>25.3</v>
      </c>
      <c r="AM476" s="10">
        <v>77.53</v>
      </c>
      <c r="AN476" s="10">
        <v>16.03</v>
      </c>
      <c r="AO476" s="10">
        <v>56.69</v>
      </c>
      <c r="AP476" s="10">
        <v>120.58</v>
      </c>
    </row>
    <row r="477" spans="1:42" x14ac:dyDescent="0.2">
      <c r="A477" s="9">
        <v>44629</v>
      </c>
      <c r="B477" s="3">
        <v>4170.7</v>
      </c>
      <c r="C477" s="10">
        <v>286.32330000000002</v>
      </c>
      <c r="D477" s="10">
        <v>11.65</v>
      </c>
      <c r="E477" s="10">
        <v>82.79</v>
      </c>
      <c r="F477" s="10">
        <v>58.96</v>
      </c>
      <c r="G477" s="10">
        <v>22.74</v>
      </c>
      <c r="I477" s="10">
        <v>59.701999999999998</v>
      </c>
      <c r="J477" s="10">
        <v>8.83</v>
      </c>
      <c r="K477" s="10">
        <v>133.44</v>
      </c>
      <c r="L477" s="10">
        <v>333.59</v>
      </c>
      <c r="M477" s="10">
        <v>23.013999999999999</v>
      </c>
      <c r="N477" s="10">
        <v>8.5399999999999991</v>
      </c>
      <c r="O477" s="10">
        <v>8.17</v>
      </c>
      <c r="P477" s="10">
        <v>105.96120000000001</v>
      </c>
      <c r="Q477" s="10">
        <v>87.77</v>
      </c>
      <c r="R477" s="10">
        <v>12.42</v>
      </c>
      <c r="S477" s="10">
        <v>9.8699999999999992</v>
      </c>
      <c r="T477" s="10">
        <v>116.14</v>
      </c>
      <c r="U477" s="10">
        <v>207.56</v>
      </c>
      <c r="V477" s="10">
        <v>288.5</v>
      </c>
      <c r="W477" s="10">
        <v>162.94999999999999</v>
      </c>
      <c r="X477" s="10">
        <v>54.97</v>
      </c>
      <c r="Y477" s="10">
        <v>43.95</v>
      </c>
      <c r="Z477" s="10">
        <v>136.41999999999999</v>
      </c>
      <c r="AA477" s="10">
        <v>28.412600000000001</v>
      </c>
      <c r="AC477" s="10">
        <v>239.24</v>
      </c>
      <c r="AE477" s="10">
        <v>12.5</v>
      </c>
      <c r="AF477" s="10">
        <v>328.13</v>
      </c>
      <c r="AG477" s="10">
        <v>368.86</v>
      </c>
      <c r="AH477" s="10">
        <v>150.47999999999999</v>
      </c>
      <c r="AI477">
        <v>37.840000000000003</v>
      </c>
      <c r="AJ477" s="10">
        <v>7.96</v>
      </c>
      <c r="AK477" s="10">
        <v>93.81</v>
      </c>
      <c r="AL477" s="10">
        <v>26.16</v>
      </c>
      <c r="AM477" s="10">
        <v>77.72</v>
      </c>
      <c r="AN477" s="10">
        <v>16.37</v>
      </c>
      <c r="AO477" s="10">
        <v>56.53</v>
      </c>
      <c r="AP477" s="10">
        <v>121.66</v>
      </c>
    </row>
    <row r="478" spans="1:42" x14ac:dyDescent="0.2">
      <c r="A478" s="9">
        <v>44630</v>
      </c>
      <c r="B478" s="3">
        <v>4277.88</v>
      </c>
      <c r="C478" s="10">
        <v>279.43329999999997</v>
      </c>
      <c r="D478" s="10">
        <v>11.87</v>
      </c>
      <c r="E478" s="10">
        <v>85.36</v>
      </c>
      <c r="F478" s="10">
        <v>57.88</v>
      </c>
      <c r="G478" s="10">
        <v>22.65</v>
      </c>
      <c r="I478" s="10">
        <v>58.773000000000003</v>
      </c>
      <c r="J478" s="10">
        <v>8.74</v>
      </c>
      <c r="K478" s="10">
        <v>131.86000000000001</v>
      </c>
      <c r="L478" s="10">
        <v>329.9</v>
      </c>
      <c r="M478" s="10">
        <v>22.658000000000001</v>
      </c>
      <c r="N478" s="10">
        <v>8.57</v>
      </c>
      <c r="O478" s="10">
        <v>8.5</v>
      </c>
      <c r="P478" s="10">
        <v>105.1093</v>
      </c>
      <c r="Q478" s="10">
        <v>87.88</v>
      </c>
      <c r="R478" s="10">
        <v>12.05</v>
      </c>
      <c r="S478" s="10">
        <v>9.41</v>
      </c>
      <c r="T478" s="10">
        <v>116.86</v>
      </c>
      <c r="U478" s="10">
        <v>197.85</v>
      </c>
      <c r="V478" s="10">
        <v>285.58999999999997</v>
      </c>
      <c r="W478" s="10">
        <v>158.52000000000001</v>
      </c>
      <c r="X478" s="10">
        <v>53.45</v>
      </c>
      <c r="Y478" s="10">
        <v>41.16</v>
      </c>
      <c r="Z478" s="10">
        <v>132.66999999999999</v>
      </c>
      <c r="AA478" s="10">
        <v>29.380600000000001</v>
      </c>
      <c r="AC478" s="10">
        <v>241.93</v>
      </c>
      <c r="AE478" s="10">
        <v>12.75</v>
      </c>
      <c r="AF478" s="10">
        <v>324.58999999999997</v>
      </c>
      <c r="AG478" s="10">
        <v>378.15</v>
      </c>
      <c r="AH478" s="10">
        <v>151.08000000000001</v>
      </c>
      <c r="AI478">
        <v>37.97</v>
      </c>
      <c r="AJ478" s="10">
        <v>7.85</v>
      </c>
      <c r="AK478" s="10">
        <v>91.89</v>
      </c>
      <c r="AL478" s="10">
        <v>26.08</v>
      </c>
      <c r="AM478" s="10">
        <v>74.849999999999994</v>
      </c>
      <c r="AN478" s="10">
        <v>16.329999999999998</v>
      </c>
      <c r="AO478" s="10">
        <v>57.08</v>
      </c>
      <c r="AP478" s="10">
        <v>120.11</v>
      </c>
    </row>
    <row r="479" spans="1:42" x14ac:dyDescent="0.2">
      <c r="A479" s="9">
        <v>44631</v>
      </c>
      <c r="B479" s="3">
        <v>4259.5200000000004</v>
      </c>
      <c r="C479" s="10">
        <v>265.11660000000001</v>
      </c>
      <c r="D479" s="10">
        <v>11.39</v>
      </c>
      <c r="E479" s="10">
        <v>84.92</v>
      </c>
      <c r="F479" s="10">
        <v>57.92</v>
      </c>
      <c r="G479" s="10">
        <v>22.43</v>
      </c>
      <c r="I479" s="10">
        <v>57.784999999999997</v>
      </c>
      <c r="J479" s="10">
        <v>8.39</v>
      </c>
      <c r="K479" s="10">
        <v>128.88999999999999</v>
      </c>
      <c r="L479" s="10">
        <v>327</v>
      </c>
      <c r="M479" s="10">
        <v>22.1</v>
      </c>
      <c r="N479" s="10">
        <v>8.02</v>
      </c>
      <c r="O479" s="10">
        <v>8.42</v>
      </c>
      <c r="P479" s="10">
        <v>105.4551</v>
      </c>
      <c r="Q479" s="10">
        <v>87.57</v>
      </c>
      <c r="R479" s="10">
        <v>11.02</v>
      </c>
      <c r="S479" s="10">
        <v>8.5500000000000007</v>
      </c>
      <c r="T479" s="10">
        <v>116.05</v>
      </c>
      <c r="U479" s="10">
        <v>180.42</v>
      </c>
      <c r="V479" s="10">
        <v>280.07</v>
      </c>
      <c r="W479" s="10">
        <v>154.72999999999999</v>
      </c>
      <c r="X479" s="10">
        <v>52.29</v>
      </c>
      <c r="Y479" s="10">
        <v>38.049999999999997</v>
      </c>
      <c r="Z479" s="10">
        <v>124.29</v>
      </c>
      <c r="AA479" s="10">
        <v>29.508199999999999</v>
      </c>
      <c r="AC479" s="10">
        <v>236.48</v>
      </c>
      <c r="AE479" s="10">
        <v>12.33</v>
      </c>
      <c r="AF479" s="10">
        <v>324.79000000000002</v>
      </c>
      <c r="AG479" s="10">
        <v>389.48</v>
      </c>
      <c r="AH479" s="10">
        <v>147.83000000000001</v>
      </c>
      <c r="AI479">
        <v>37.68</v>
      </c>
      <c r="AJ479" s="10">
        <v>7.58</v>
      </c>
      <c r="AK479" s="10">
        <v>88.87</v>
      </c>
      <c r="AL479" s="10">
        <v>25.75</v>
      </c>
      <c r="AM479" s="10">
        <v>72.72</v>
      </c>
      <c r="AN479" s="10">
        <v>16.04</v>
      </c>
      <c r="AO479" s="10">
        <v>56.6</v>
      </c>
      <c r="AP479" s="10">
        <v>115</v>
      </c>
    </row>
    <row r="480" spans="1:42" x14ac:dyDescent="0.2">
      <c r="A480" s="9">
        <v>44634</v>
      </c>
      <c r="B480" s="3">
        <v>4204.3100000000004</v>
      </c>
      <c r="C480" s="10">
        <v>255.45660000000001</v>
      </c>
      <c r="D480" s="10">
        <v>10.5</v>
      </c>
      <c r="E480" s="10">
        <v>81.88</v>
      </c>
      <c r="F480" s="10">
        <v>58.54</v>
      </c>
      <c r="G480" s="10">
        <v>22.42</v>
      </c>
      <c r="I480" s="10">
        <v>56.78</v>
      </c>
      <c r="J480" s="10">
        <v>8.5299999999999994</v>
      </c>
      <c r="K480" s="10">
        <v>130.16999999999999</v>
      </c>
      <c r="L480" s="10">
        <v>324.98</v>
      </c>
      <c r="M480" s="10">
        <v>21.33</v>
      </c>
      <c r="N480" s="10">
        <v>7.01</v>
      </c>
      <c r="O480" s="10">
        <v>7.94</v>
      </c>
      <c r="P480" s="10">
        <v>106.98180000000001</v>
      </c>
      <c r="Q480" s="10">
        <v>87.4</v>
      </c>
      <c r="R480" s="10">
        <v>10.65</v>
      </c>
      <c r="S480" s="10">
        <v>7.93</v>
      </c>
      <c r="T480" s="10">
        <v>108.76</v>
      </c>
      <c r="U480" s="10">
        <v>166.75</v>
      </c>
      <c r="V480" s="10">
        <v>276.44</v>
      </c>
      <c r="W480" s="10">
        <v>150.62</v>
      </c>
      <c r="X480" s="10">
        <v>50.85</v>
      </c>
      <c r="Y480" s="10">
        <v>35.83</v>
      </c>
      <c r="Z480" s="10">
        <v>119.47</v>
      </c>
      <c r="AA480" s="10">
        <v>29.439399999999999</v>
      </c>
      <c r="AC480" s="10">
        <v>241.68</v>
      </c>
      <c r="AE480" s="10">
        <v>11.41</v>
      </c>
      <c r="AF480" s="10">
        <v>328.59</v>
      </c>
      <c r="AG480" s="10">
        <v>393.86</v>
      </c>
      <c r="AH480" s="10">
        <v>149.16999999999999</v>
      </c>
      <c r="AI480">
        <v>37.11</v>
      </c>
      <c r="AJ480" s="10">
        <v>7.63</v>
      </c>
      <c r="AK480" s="10">
        <v>89.59</v>
      </c>
      <c r="AL480" s="10">
        <v>25.23</v>
      </c>
      <c r="AM480" s="10">
        <v>69.37</v>
      </c>
      <c r="AN480" s="10">
        <v>15.74</v>
      </c>
      <c r="AO480" s="10">
        <v>55.96</v>
      </c>
      <c r="AP480" s="10">
        <v>116.75</v>
      </c>
    </row>
    <row r="481" spans="1:42" x14ac:dyDescent="0.2">
      <c r="A481" s="9">
        <v>44635</v>
      </c>
      <c r="B481" s="3">
        <v>4173.1099999999997</v>
      </c>
      <c r="C481" s="10">
        <v>267.29660000000001</v>
      </c>
      <c r="D481" s="10">
        <v>10.77</v>
      </c>
      <c r="E481" s="10">
        <v>77.22</v>
      </c>
      <c r="F481" s="10">
        <v>59.62</v>
      </c>
      <c r="G481" s="10">
        <v>22.33</v>
      </c>
      <c r="I481" s="10">
        <v>59.276000000000003</v>
      </c>
      <c r="J481" s="10">
        <v>7.92</v>
      </c>
      <c r="K481" s="10">
        <v>132.47999999999999</v>
      </c>
      <c r="L481" s="10">
        <v>329.16</v>
      </c>
      <c r="M481" s="10">
        <v>22.972999999999999</v>
      </c>
      <c r="N481" s="10">
        <v>7.47</v>
      </c>
      <c r="O481" s="10">
        <v>7.9</v>
      </c>
      <c r="P481" s="10">
        <v>110.66759999999999</v>
      </c>
      <c r="Q481" s="10">
        <v>87.57</v>
      </c>
      <c r="R481" s="10">
        <v>11.04</v>
      </c>
      <c r="S481" s="10">
        <v>8.1999999999999993</v>
      </c>
      <c r="T481" s="10">
        <v>109.72</v>
      </c>
      <c r="U481" s="10">
        <v>170.78</v>
      </c>
      <c r="V481" s="10">
        <v>287.14999999999998</v>
      </c>
      <c r="W481" s="10">
        <v>155.09</v>
      </c>
      <c r="X481" s="10">
        <v>52.08</v>
      </c>
      <c r="Y481" s="10">
        <v>37</v>
      </c>
      <c r="Z481" s="10">
        <v>123.84</v>
      </c>
      <c r="AA481" s="10">
        <v>29.873000000000001</v>
      </c>
      <c r="AC481" s="10">
        <v>246.99</v>
      </c>
      <c r="AE481" s="10">
        <v>12.49</v>
      </c>
      <c r="AF481" s="10">
        <v>335</v>
      </c>
      <c r="AG481" s="10">
        <v>388.47</v>
      </c>
      <c r="AH481" s="10">
        <v>151.84</v>
      </c>
      <c r="AI481">
        <v>36.450000000000003</v>
      </c>
      <c r="AJ481" s="10">
        <v>7.54</v>
      </c>
      <c r="AK481" s="10">
        <v>92.66</v>
      </c>
      <c r="AL481" s="10">
        <v>25.91</v>
      </c>
      <c r="AM481" s="10">
        <v>69.08</v>
      </c>
      <c r="AN481" s="10">
        <v>16.059999999999999</v>
      </c>
      <c r="AO481" s="10">
        <v>55.96</v>
      </c>
      <c r="AP481" s="10">
        <v>114.99</v>
      </c>
    </row>
    <row r="482" spans="1:42" x14ac:dyDescent="0.2">
      <c r="A482" s="9">
        <v>44636</v>
      </c>
      <c r="B482" s="3">
        <v>4262.45</v>
      </c>
      <c r="C482" s="10">
        <v>280.07659999999998</v>
      </c>
      <c r="D482" s="10">
        <v>11.79</v>
      </c>
      <c r="E482" s="10">
        <v>76.930000000000007</v>
      </c>
      <c r="F482" s="10">
        <v>59.46</v>
      </c>
      <c r="G482" s="10">
        <v>22.59</v>
      </c>
      <c r="I482" s="10">
        <v>60.712000000000003</v>
      </c>
      <c r="J482" s="10">
        <v>8.6</v>
      </c>
      <c r="K482" s="10">
        <v>138.4</v>
      </c>
      <c r="L482" s="10">
        <v>340.76</v>
      </c>
      <c r="M482" s="10">
        <v>24.495999999999999</v>
      </c>
      <c r="N482" s="10">
        <v>8.15</v>
      </c>
      <c r="O482" s="10">
        <v>7.48</v>
      </c>
      <c r="P482" s="10">
        <v>114.43770000000001</v>
      </c>
      <c r="Q482" s="10">
        <v>90.97</v>
      </c>
      <c r="R482" s="10">
        <v>12.78</v>
      </c>
      <c r="S482" s="10">
        <v>8.57</v>
      </c>
      <c r="T482" s="10">
        <v>116.05</v>
      </c>
      <c r="U482" s="10">
        <v>197.84</v>
      </c>
      <c r="V482" s="10">
        <v>294.39</v>
      </c>
      <c r="W482" s="10">
        <v>159.59</v>
      </c>
      <c r="X482" s="10">
        <v>55.46</v>
      </c>
      <c r="Y482" s="10">
        <v>41.58</v>
      </c>
      <c r="Z482" s="10">
        <v>133.58000000000001</v>
      </c>
      <c r="AA482" s="10">
        <v>31.094799999999999</v>
      </c>
      <c r="AC482" s="10">
        <v>248.52</v>
      </c>
      <c r="AE482" s="10">
        <v>13.07</v>
      </c>
      <c r="AF482" s="10">
        <v>344.68</v>
      </c>
      <c r="AG482" s="10">
        <v>388.2</v>
      </c>
      <c r="AH482" s="10">
        <v>154.57</v>
      </c>
      <c r="AI482">
        <v>36.65</v>
      </c>
      <c r="AJ482" s="10">
        <v>7.89</v>
      </c>
      <c r="AK482" s="10">
        <v>93.77</v>
      </c>
      <c r="AL482" s="10">
        <v>26.32</v>
      </c>
      <c r="AM482" s="10">
        <v>72.72</v>
      </c>
      <c r="AN482" s="10">
        <v>16.579999999999998</v>
      </c>
      <c r="AO482" s="10">
        <v>58.23</v>
      </c>
      <c r="AP482" s="10">
        <v>115.01</v>
      </c>
    </row>
    <row r="483" spans="1:42" x14ac:dyDescent="0.2">
      <c r="A483" s="9">
        <v>44637</v>
      </c>
      <c r="B483" s="3">
        <v>4357.8599999999997</v>
      </c>
      <c r="C483" s="10">
        <v>290.5333</v>
      </c>
      <c r="D483" s="10">
        <v>12.32</v>
      </c>
      <c r="E483" s="10">
        <v>78.98</v>
      </c>
      <c r="F483" s="10">
        <v>60.09</v>
      </c>
      <c r="G483" s="10">
        <v>22.31</v>
      </c>
      <c r="I483" s="10">
        <v>60.267000000000003</v>
      </c>
      <c r="J483" s="10">
        <v>8.65</v>
      </c>
      <c r="K483" s="10">
        <v>140.15</v>
      </c>
      <c r="L483" s="10">
        <v>343.27</v>
      </c>
      <c r="M483" s="10">
        <v>24.765999999999998</v>
      </c>
      <c r="N483" s="10">
        <v>8.49</v>
      </c>
      <c r="O483" s="10">
        <v>7.96</v>
      </c>
      <c r="P483" s="10">
        <v>116.4198</v>
      </c>
      <c r="Q483" s="10">
        <v>91.05</v>
      </c>
      <c r="R483" s="10">
        <v>13.39</v>
      </c>
      <c r="S483" s="10">
        <v>8.91</v>
      </c>
      <c r="T483" s="10">
        <v>119.93</v>
      </c>
      <c r="U483" s="10">
        <v>208.85</v>
      </c>
      <c r="V483" s="10">
        <v>295.22000000000003</v>
      </c>
      <c r="W483" s="10">
        <v>160.62</v>
      </c>
      <c r="X483" s="10">
        <v>57.66</v>
      </c>
      <c r="Y483" s="10">
        <v>42.13</v>
      </c>
      <c r="Z483" s="10">
        <v>138.72999999999999</v>
      </c>
      <c r="AA483" s="10">
        <v>31.271000000000001</v>
      </c>
      <c r="AC483" s="10">
        <v>250</v>
      </c>
      <c r="AE483" s="10">
        <v>13.83</v>
      </c>
      <c r="AF483" s="10">
        <v>346.44</v>
      </c>
      <c r="AG483" s="10">
        <v>406.15</v>
      </c>
      <c r="AH483" s="10">
        <v>156.66</v>
      </c>
      <c r="AI483">
        <v>36.85</v>
      </c>
      <c r="AJ483" s="10">
        <v>7.39</v>
      </c>
      <c r="AK483" s="10">
        <v>93.33</v>
      </c>
      <c r="AL483" s="10">
        <v>26.51</v>
      </c>
      <c r="AM483" s="10">
        <v>74.84</v>
      </c>
      <c r="AN483" s="10">
        <v>16.579999999999998</v>
      </c>
      <c r="AO483" s="10">
        <v>58.84</v>
      </c>
      <c r="AP483" s="10">
        <v>116.25</v>
      </c>
    </row>
    <row r="484" spans="1:42" x14ac:dyDescent="0.2">
      <c r="A484" s="9">
        <v>44638</v>
      </c>
      <c r="B484" s="3">
        <v>4411.67</v>
      </c>
      <c r="C484" s="10">
        <v>301.79660000000001</v>
      </c>
      <c r="D484" s="10">
        <v>12.82</v>
      </c>
      <c r="E484" s="10">
        <v>78.67</v>
      </c>
      <c r="F484" s="10">
        <v>60.1</v>
      </c>
      <c r="G484" s="10">
        <v>22.41</v>
      </c>
      <c r="I484" s="10">
        <v>61.040999999999997</v>
      </c>
      <c r="J484" s="10">
        <v>9.07</v>
      </c>
      <c r="K484" s="10">
        <v>140.1</v>
      </c>
      <c r="L484" s="10">
        <v>345.38</v>
      </c>
      <c r="M484" s="10">
        <v>26.452999999999999</v>
      </c>
      <c r="N484" s="10">
        <v>8.9700000000000006</v>
      </c>
      <c r="O484" s="10">
        <v>7.92</v>
      </c>
      <c r="P484" s="10">
        <v>119.1104</v>
      </c>
      <c r="Q484" s="10">
        <v>91.09</v>
      </c>
      <c r="R484" s="10">
        <v>13.44</v>
      </c>
      <c r="S484" s="10">
        <v>9.8699999999999992</v>
      </c>
      <c r="T484" s="10">
        <v>122.85</v>
      </c>
      <c r="U484" s="10">
        <v>222.85</v>
      </c>
      <c r="V484" s="10">
        <v>300.43</v>
      </c>
      <c r="W484" s="10">
        <v>163.98</v>
      </c>
      <c r="X484" s="10">
        <v>59.47</v>
      </c>
      <c r="Y484" s="10">
        <v>45.6</v>
      </c>
      <c r="Z484" s="10">
        <v>144.78</v>
      </c>
      <c r="AA484" s="10">
        <v>31.7546</v>
      </c>
      <c r="AC484" s="10">
        <v>249.08</v>
      </c>
      <c r="AE484" s="10">
        <v>14.36</v>
      </c>
      <c r="AF484" s="10">
        <v>350.09</v>
      </c>
      <c r="AG484" s="10">
        <v>413.15</v>
      </c>
      <c r="AH484" s="10">
        <v>160.16</v>
      </c>
      <c r="AI484">
        <v>36.5</v>
      </c>
      <c r="AJ484" s="10">
        <v>7.62</v>
      </c>
      <c r="AK484" s="10">
        <v>93.9</v>
      </c>
      <c r="AL484" s="10">
        <v>26.59</v>
      </c>
      <c r="AM484" s="10">
        <v>75.430000000000007</v>
      </c>
      <c r="AN484" s="10">
        <v>16.86</v>
      </c>
      <c r="AO484" s="10">
        <v>59.75</v>
      </c>
      <c r="AP484" s="10">
        <v>118.15</v>
      </c>
    </row>
    <row r="485" spans="1:42" x14ac:dyDescent="0.2">
      <c r="A485" s="9">
        <v>44641</v>
      </c>
      <c r="B485" s="3">
        <v>4463.12</v>
      </c>
      <c r="C485" s="10">
        <v>307.05329999999998</v>
      </c>
      <c r="D485" s="10">
        <v>12.59</v>
      </c>
      <c r="E485" s="10">
        <v>82.2</v>
      </c>
      <c r="F485" s="10">
        <v>60.58</v>
      </c>
      <c r="G485" s="10">
        <v>22.05</v>
      </c>
      <c r="I485" s="10">
        <v>60.128999999999998</v>
      </c>
      <c r="J485" s="10">
        <v>8.83</v>
      </c>
      <c r="K485" s="10">
        <v>139.65</v>
      </c>
      <c r="L485" s="10">
        <v>339</v>
      </c>
      <c r="M485" s="10">
        <v>26.734000000000002</v>
      </c>
      <c r="N485" s="10">
        <v>9.18</v>
      </c>
      <c r="O485" s="10">
        <v>8.44</v>
      </c>
      <c r="P485" s="10">
        <v>117.98860000000001</v>
      </c>
      <c r="Q485" s="10">
        <v>90.27</v>
      </c>
      <c r="R485" s="10">
        <v>13.05</v>
      </c>
      <c r="S485" s="10">
        <v>9.57</v>
      </c>
      <c r="T485" s="10">
        <v>122.62</v>
      </c>
      <c r="U485" s="10">
        <v>212.97</v>
      </c>
      <c r="V485" s="10">
        <v>299.16000000000003</v>
      </c>
      <c r="W485" s="10">
        <v>165.38</v>
      </c>
      <c r="X485" s="10">
        <v>58.4</v>
      </c>
      <c r="Y485" s="10">
        <v>43.56</v>
      </c>
      <c r="Z485" s="10">
        <v>140.41999999999999</v>
      </c>
      <c r="AA485" s="10">
        <v>30.804200000000002</v>
      </c>
      <c r="AC485" s="10">
        <v>250.26</v>
      </c>
      <c r="AE485" s="10">
        <v>14.64</v>
      </c>
      <c r="AF485" s="10">
        <v>345.58</v>
      </c>
      <c r="AG485" s="10">
        <v>422.29</v>
      </c>
      <c r="AH485" s="10">
        <v>158.91999999999999</v>
      </c>
      <c r="AI485">
        <v>36.78</v>
      </c>
      <c r="AJ485" s="10">
        <v>7.85</v>
      </c>
      <c r="AK485" s="10">
        <v>94.14</v>
      </c>
      <c r="AL485" s="10">
        <v>26.42</v>
      </c>
      <c r="AM485" s="10">
        <v>77.69</v>
      </c>
      <c r="AN485" s="10">
        <v>16.48</v>
      </c>
      <c r="AO485" s="10">
        <v>59.59</v>
      </c>
      <c r="AP485" s="10">
        <v>115.5</v>
      </c>
    </row>
    <row r="486" spans="1:42" x14ac:dyDescent="0.2">
      <c r="A486" s="9">
        <v>44642</v>
      </c>
      <c r="B486" s="3">
        <v>4461.18</v>
      </c>
      <c r="C486" s="10">
        <v>331.32659999999998</v>
      </c>
      <c r="D486" s="10">
        <v>13.27</v>
      </c>
      <c r="E486" s="10">
        <v>81.84</v>
      </c>
      <c r="F486" s="10">
        <v>60.8</v>
      </c>
      <c r="G486" s="10">
        <v>22.39</v>
      </c>
      <c r="I486" s="10">
        <v>61.134</v>
      </c>
      <c r="J486" s="10">
        <v>9</v>
      </c>
      <c r="K486" s="10">
        <v>142.62</v>
      </c>
      <c r="L486" s="10">
        <v>343.01</v>
      </c>
      <c r="M486" s="10">
        <v>26.524000000000001</v>
      </c>
      <c r="N486" s="10">
        <v>9.68</v>
      </c>
      <c r="O486" s="10">
        <v>8.4600000000000009</v>
      </c>
      <c r="P486" s="10">
        <v>116.6391</v>
      </c>
      <c r="Q486" s="10">
        <v>91.58</v>
      </c>
      <c r="R486" s="10">
        <v>13.42</v>
      </c>
      <c r="S486" s="10">
        <v>9.7200000000000006</v>
      </c>
      <c r="T486" s="10">
        <v>126.13</v>
      </c>
      <c r="U486" s="10">
        <v>224.96</v>
      </c>
      <c r="V486" s="10">
        <v>304.06</v>
      </c>
      <c r="W486" s="10">
        <v>168.82</v>
      </c>
      <c r="X486" s="10">
        <v>60.15</v>
      </c>
      <c r="Y486" s="10">
        <v>46.93</v>
      </c>
      <c r="Z486" s="10">
        <v>147.47</v>
      </c>
      <c r="AA486" s="10">
        <v>31.166799999999999</v>
      </c>
      <c r="AC486" s="10">
        <v>251.88</v>
      </c>
      <c r="AE486" s="10">
        <v>14.81</v>
      </c>
      <c r="AF486" s="10">
        <v>349.53</v>
      </c>
      <c r="AG486" s="10">
        <v>427.55</v>
      </c>
      <c r="AH486" s="10">
        <v>158.66999999999999</v>
      </c>
      <c r="AI486">
        <v>36.54</v>
      </c>
      <c r="AJ486" s="10">
        <v>8.2899999999999991</v>
      </c>
      <c r="AK486" s="10">
        <v>93.65</v>
      </c>
      <c r="AL486" s="10">
        <v>27.19</v>
      </c>
      <c r="AM486" s="10">
        <v>76.47</v>
      </c>
      <c r="AN486" s="10">
        <v>17.09</v>
      </c>
      <c r="AO486" s="10">
        <v>60.82</v>
      </c>
      <c r="AP486" s="10">
        <v>113.4</v>
      </c>
    </row>
    <row r="487" spans="1:42" x14ac:dyDescent="0.2">
      <c r="A487" s="9">
        <v>44643</v>
      </c>
      <c r="B487" s="3">
        <v>4511.6099999999997</v>
      </c>
      <c r="C487" s="10">
        <v>333.03660000000002</v>
      </c>
      <c r="D487" s="10">
        <v>13.18</v>
      </c>
      <c r="E487" s="10">
        <v>83.13</v>
      </c>
      <c r="F487" s="10">
        <v>60.4</v>
      </c>
      <c r="G487" s="10">
        <v>21.8</v>
      </c>
      <c r="I487" s="10">
        <v>59.938000000000002</v>
      </c>
      <c r="J487" s="10">
        <v>8.76</v>
      </c>
      <c r="K487" s="10">
        <v>139.78</v>
      </c>
      <c r="L487" s="10">
        <v>335.61</v>
      </c>
      <c r="M487" s="10">
        <v>25.634</v>
      </c>
      <c r="N487" s="10">
        <v>9.65</v>
      </c>
      <c r="O487" s="10">
        <v>9.19</v>
      </c>
      <c r="P487" s="10">
        <v>114.4462</v>
      </c>
      <c r="Q487" s="10">
        <v>89.33</v>
      </c>
      <c r="R487" s="10">
        <v>13.08</v>
      </c>
      <c r="S487" s="10">
        <v>9.3699999999999992</v>
      </c>
      <c r="T487" s="10">
        <v>123.78</v>
      </c>
      <c r="U487" s="10">
        <v>222.24</v>
      </c>
      <c r="V487" s="10">
        <v>299.49</v>
      </c>
      <c r="W487" s="10">
        <v>170.21</v>
      </c>
      <c r="X487" s="10">
        <v>58.98</v>
      </c>
      <c r="Y487" s="10">
        <v>45.87</v>
      </c>
      <c r="Z487" s="10">
        <v>148.57</v>
      </c>
      <c r="AA487" s="10">
        <v>30.833400000000001</v>
      </c>
      <c r="AC487" s="10">
        <v>248.13</v>
      </c>
      <c r="AE487" s="10">
        <v>14.2</v>
      </c>
      <c r="AF487" s="10">
        <v>342.18</v>
      </c>
      <c r="AG487" s="10">
        <v>431.52</v>
      </c>
      <c r="AH487" s="10">
        <v>157.22999999999999</v>
      </c>
      <c r="AI487">
        <v>36.99</v>
      </c>
      <c r="AJ487" s="10">
        <v>8.1999999999999993</v>
      </c>
      <c r="AK487" s="10">
        <v>91.25</v>
      </c>
      <c r="AL487" s="10">
        <v>26.56</v>
      </c>
      <c r="AM487" s="10">
        <v>77.88</v>
      </c>
      <c r="AN487" s="10">
        <v>16.68</v>
      </c>
      <c r="AO487" s="10">
        <v>61.38</v>
      </c>
      <c r="AP487" s="10">
        <v>111.2</v>
      </c>
    </row>
    <row r="488" spans="1:42" x14ac:dyDescent="0.2">
      <c r="A488" s="9">
        <v>44644</v>
      </c>
      <c r="B488" s="3">
        <v>4456.24</v>
      </c>
      <c r="C488" s="10">
        <v>337.97329999999999</v>
      </c>
      <c r="D488" s="10">
        <v>13.39</v>
      </c>
      <c r="E488" s="10">
        <v>83.38</v>
      </c>
      <c r="F488" s="10">
        <v>60.98</v>
      </c>
      <c r="G488" s="10">
        <v>22.05</v>
      </c>
      <c r="I488" s="10">
        <v>62.643000000000001</v>
      </c>
      <c r="J488" s="10">
        <v>8.64</v>
      </c>
      <c r="K488" s="10">
        <v>140.69</v>
      </c>
      <c r="L488" s="10">
        <v>336.23</v>
      </c>
      <c r="M488" s="10">
        <v>28.15</v>
      </c>
      <c r="N488" s="10">
        <v>10.029999999999999</v>
      </c>
      <c r="O488" s="10">
        <v>9</v>
      </c>
      <c r="P488" s="10">
        <v>116.9175</v>
      </c>
      <c r="Q488" s="10">
        <v>90.06</v>
      </c>
      <c r="R488" s="10">
        <v>12.96</v>
      </c>
      <c r="S488" s="10">
        <v>9.4700000000000006</v>
      </c>
      <c r="T488" s="10">
        <v>125.7</v>
      </c>
      <c r="U488" s="10">
        <v>227.57</v>
      </c>
      <c r="V488" s="10">
        <v>304.10000000000002</v>
      </c>
      <c r="W488" s="10">
        <v>174.07</v>
      </c>
      <c r="X488" s="10">
        <v>59.25</v>
      </c>
      <c r="Y488" s="10">
        <v>48.66</v>
      </c>
      <c r="Z488" s="10">
        <v>149.26</v>
      </c>
      <c r="AA488" s="10">
        <v>31.3188</v>
      </c>
      <c r="AC488" s="10">
        <v>251.7</v>
      </c>
      <c r="AE488" s="10">
        <v>13.95</v>
      </c>
      <c r="AF488" s="10">
        <v>349.35</v>
      </c>
      <c r="AG488" s="10">
        <v>432.22</v>
      </c>
      <c r="AH488" s="10">
        <v>155.88999999999999</v>
      </c>
      <c r="AI488">
        <v>37.29</v>
      </c>
      <c r="AJ488" s="10">
        <v>8.31</v>
      </c>
      <c r="AK488" s="10">
        <v>92.58</v>
      </c>
      <c r="AL488" s="10">
        <v>27.61</v>
      </c>
      <c r="AM488" s="10">
        <v>78.3</v>
      </c>
      <c r="AN488" s="10">
        <v>16.829999999999998</v>
      </c>
      <c r="AO488" s="10">
        <v>61.43</v>
      </c>
      <c r="AP488" s="10">
        <v>110.26</v>
      </c>
    </row>
    <row r="489" spans="1:42" x14ac:dyDescent="0.2">
      <c r="A489" s="9">
        <v>44645</v>
      </c>
      <c r="B489" s="3">
        <v>4520.16</v>
      </c>
      <c r="C489" s="10">
        <v>336.88</v>
      </c>
      <c r="D489" s="10">
        <v>12.97</v>
      </c>
      <c r="E489" s="10">
        <v>85.2</v>
      </c>
      <c r="F489" s="10">
        <v>61.53</v>
      </c>
      <c r="G489" s="10">
        <v>22.74</v>
      </c>
      <c r="I489" s="10">
        <v>62.887</v>
      </c>
      <c r="J489" s="10">
        <v>7.96</v>
      </c>
      <c r="K489" s="10">
        <v>141.91999999999999</v>
      </c>
      <c r="L489" s="10">
        <v>337.49</v>
      </c>
      <c r="M489" s="10">
        <v>27.692</v>
      </c>
      <c r="N489" s="10">
        <v>9.5399999999999991</v>
      </c>
      <c r="O489" s="10">
        <v>9.2200000000000006</v>
      </c>
      <c r="P489" s="10">
        <v>116.2933</v>
      </c>
      <c r="Q489" s="10">
        <v>90.24</v>
      </c>
      <c r="R489" s="10">
        <v>12.39</v>
      </c>
      <c r="S489" s="10">
        <v>9.01</v>
      </c>
      <c r="T489" s="10">
        <v>123.8</v>
      </c>
      <c r="U489" s="10">
        <v>219.81</v>
      </c>
      <c r="V489" s="10">
        <v>303.68</v>
      </c>
      <c r="W489" s="10">
        <v>174.72</v>
      </c>
      <c r="X489" s="10">
        <v>58.66</v>
      </c>
      <c r="Y489" s="10">
        <v>46.16</v>
      </c>
      <c r="Z489" s="10">
        <v>146.04</v>
      </c>
      <c r="AA489" s="10">
        <v>31.127400000000002</v>
      </c>
      <c r="AC489" s="10">
        <v>253.95</v>
      </c>
      <c r="AE489" s="10">
        <v>13.18</v>
      </c>
      <c r="AF489" s="10">
        <v>349.02</v>
      </c>
      <c r="AG489" s="10">
        <v>436.45</v>
      </c>
      <c r="AH489" s="10">
        <v>157.33000000000001</v>
      </c>
      <c r="AI489">
        <v>37.159999999999997</v>
      </c>
      <c r="AJ489" s="10">
        <v>7.99</v>
      </c>
      <c r="AK489" s="10">
        <v>93.45</v>
      </c>
      <c r="AL489" s="10">
        <v>28.04</v>
      </c>
      <c r="AM489" s="10">
        <v>79.52</v>
      </c>
      <c r="AN489" s="10">
        <v>16.47</v>
      </c>
      <c r="AO489" s="10">
        <v>61.06</v>
      </c>
      <c r="AP489" s="10">
        <v>112.18</v>
      </c>
    </row>
    <row r="490" spans="1:42" x14ac:dyDescent="0.2">
      <c r="A490" s="9">
        <v>44648</v>
      </c>
      <c r="B490" s="3">
        <v>4543.0600000000004</v>
      </c>
      <c r="C490" s="10">
        <v>363.94659999999999</v>
      </c>
      <c r="D490" s="10">
        <v>13.42</v>
      </c>
      <c r="E490" s="10">
        <v>82.81</v>
      </c>
      <c r="F490" s="10">
        <v>61.92</v>
      </c>
      <c r="G490" s="10">
        <v>23.11</v>
      </c>
      <c r="I490" s="10">
        <v>63.287999999999997</v>
      </c>
      <c r="J490" s="10">
        <v>7.64</v>
      </c>
      <c r="K490" s="10">
        <v>140.87</v>
      </c>
      <c r="L490" s="10">
        <v>335.3</v>
      </c>
      <c r="M490" s="10">
        <v>28.219000000000001</v>
      </c>
      <c r="N490" s="10">
        <v>9.08</v>
      </c>
      <c r="O490" s="10">
        <v>9.18</v>
      </c>
      <c r="P490" s="10">
        <v>116.8584</v>
      </c>
      <c r="Q490" s="10">
        <v>89.7</v>
      </c>
      <c r="R490" s="10">
        <v>12.81</v>
      </c>
      <c r="S490" s="10">
        <v>9.25</v>
      </c>
      <c r="T490" s="10">
        <v>124.53</v>
      </c>
      <c r="U490" s="10">
        <v>235.89</v>
      </c>
      <c r="V490" s="10">
        <v>310.7</v>
      </c>
      <c r="W490" s="10">
        <v>175.6</v>
      </c>
      <c r="X490" s="10">
        <v>58.58</v>
      </c>
      <c r="Y490" s="10">
        <v>45.98</v>
      </c>
      <c r="Z490" s="10">
        <v>150.13</v>
      </c>
      <c r="AA490" s="10">
        <v>31.502199999999998</v>
      </c>
      <c r="AC490" s="10">
        <v>255.72</v>
      </c>
      <c r="AE490" s="10">
        <v>13.14</v>
      </c>
      <c r="AF490" s="10">
        <v>350.49</v>
      </c>
      <c r="AG490" s="10">
        <v>432.61</v>
      </c>
      <c r="AH490" s="10">
        <v>160.35</v>
      </c>
      <c r="AI490">
        <v>36.479999999999997</v>
      </c>
      <c r="AJ490" s="10">
        <v>7.98</v>
      </c>
      <c r="AK490" s="10">
        <v>92.07</v>
      </c>
      <c r="AL490" s="10">
        <v>28.34</v>
      </c>
      <c r="AM490" s="10">
        <v>78.53</v>
      </c>
      <c r="AN490" s="10">
        <v>16.670000000000002</v>
      </c>
      <c r="AO490" s="10">
        <v>61</v>
      </c>
      <c r="AP490" s="10">
        <v>110.19</v>
      </c>
    </row>
    <row r="491" spans="1:42" x14ac:dyDescent="0.2">
      <c r="A491" s="9">
        <v>44649</v>
      </c>
      <c r="B491" s="3">
        <v>4575.5200000000004</v>
      </c>
      <c r="C491" s="10">
        <v>366.52330000000001</v>
      </c>
      <c r="D491" s="10">
        <v>14.2</v>
      </c>
      <c r="E491" s="10">
        <v>82.37</v>
      </c>
      <c r="F491" s="10">
        <v>62.16</v>
      </c>
      <c r="G491" s="10">
        <v>23.15</v>
      </c>
      <c r="I491" s="10">
        <v>64.147000000000006</v>
      </c>
      <c r="J491" s="10">
        <v>8.2899999999999991</v>
      </c>
      <c r="K491" s="10">
        <v>141.18</v>
      </c>
      <c r="L491" s="10">
        <v>339.66</v>
      </c>
      <c r="M491" s="10">
        <v>28.655999999999999</v>
      </c>
      <c r="N491" s="10">
        <v>10.16</v>
      </c>
      <c r="O491" s="10">
        <v>8.9499999999999993</v>
      </c>
      <c r="P491" s="10">
        <v>117.0271</v>
      </c>
      <c r="Q491" s="10">
        <v>93.35</v>
      </c>
      <c r="R491" s="10">
        <v>15.91</v>
      </c>
      <c r="S491" s="10">
        <v>10.14</v>
      </c>
      <c r="T491" s="10">
        <v>131.78</v>
      </c>
      <c r="U491" s="10">
        <v>239.67</v>
      </c>
      <c r="V491" s="10">
        <v>315.41000000000003</v>
      </c>
      <c r="W491" s="10">
        <v>178.96</v>
      </c>
      <c r="X491" s="10">
        <v>61.78</v>
      </c>
      <c r="Y491" s="10">
        <v>53.88</v>
      </c>
      <c r="Z491" s="10">
        <v>157.31</v>
      </c>
      <c r="AA491" s="10">
        <v>31.8066</v>
      </c>
      <c r="AC491" s="10">
        <v>257.98</v>
      </c>
      <c r="AE491" s="10">
        <v>12.39</v>
      </c>
      <c r="AF491" s="10">
        <v>367.55</v>
      </c>
      <c r="AG491" s="10">
        <v>412.92</v>
      </c>
      <c r="AH491" s="10">
        <v>164.7</v>
      </c>
      <c r="AI491">
        <v>36.5</v>
      </c>
      <c r="AJ491" s="10">
        <v>8.11</v>
      </c>
      <c r="AK491" s="10">
        <v>93.63</v>
      </c>
      <c r="AL491" s="10">
        <v>28.67</v>
      </c>
      <c r="AM491" s="10">
        <v>78.38</v>
      </c>
      <c r="AN491" s="10">
        <v>17.75</v>
      </c>
      <c r="AO491" s="10">
        <v>63.1</v>
      </c>
      <c r="AP491" s="10">
        <v>106.62</v>
      </c>
    </row>
    <row r="492" spans="1:42" x14ac:dyDescent="0.2">
      <c r="A492" s="9">
        <v>44650</v>
      </c>
      <c r="B492" s="3">
        <v>4631.6000000000004</v>
      </c>
      <c r="C492" s="10">
        <v>364.66329999999999</v>
      </c>
      <c r="D492" s="10">
        <v>13.88</v>
      </c>
      <c r="E492" s="10">
        <v>83.78</v>
      </c>
      <c r="F492" s="10">
        <v>62.21</v>
      </c>
      <c r="G492" s="10">
        <v>23.1</v>
      </c>
      <c r="I492" s="10">
        <v>63.109000000000002</v>
      </c>
      <c r="J492" s="10">
        <v>8.1</v>
      </c>
      <c r="K492" s="10">
        <v>140.54</v>
      </c>
      <c r="L492" s="10">
        <v>335.59</v>
      </c>
      <c r="M492" s="10">
        <v>27.69</v>
      </c>
      <c r="N492" s="10">
        <v>10.25</v>
      </c>
      <c r="O492" s="10">
        <v>9.01</v>
      </c>
      <c r="P492" s="10">
        <v>117.6934</v>
      </c>
      <c r="Q492" s="10">
        <v>92.77</v>
      </c>
      <c r="R492" s="10">
        <v>14.56</v>
      </c>
      <c r="S492" s="10">
        <v>9.77</v>
      </c>
      <c r="T492" s="10">
        <v>127.23</v>
      </c>
      <c r="U492" s="10">
        <v>231.63</v>
      </c>
      <c r="V492" s="10">
        <v>313.86</v>
      </c>
      <c r="W492" s="10">
        <v>177.77</v>
      </c>
      <c r="X492" s="10">
        <v>59.31</v>
      </c>
      <c r="Y492" s="10">
        <v>52.01</v>
      </c>
      <c r="Z492" s="10">
        <v>156.16</v>
      </c>
      <c r="AA492" s="10">
        <v>31.4818</v>
      </c>
      <c r="AC492" s="10">
        <v>256.52</v>
      </c>
      <c r="AE492" s="10">
        <v>12.37</v>
      </c>
      <c r="AF492" s="10">
        <v>362.24</v>
      </c>
      <c r="AG492" s="10">
        <v>415.55</v>
      </c>
      <c r="AH492" s="10">
        <v>164.14</v>
      </c>
      <c r="AI492">
        <v>36.76</v>
      </c>
      <c r="AJ492" s="10">
        <v>8.2799999999999994</v>
      </c>
      <c r="AK492" s="10">
        <v>93.94</v>
      </c>
      <c r="AL492" s="10">
        <v>28.29</v>
      </c>
      <c r="AM492" s="10">
        <v>80.5</v>
      </c>
      <c r="AN492" s="10">
        <v>17.27</v>
      </c>
      <c r="AO492" s="10">
        <v>62.38</v>
      </c>
      <c r="AP492" s="10">
        <v>105.83</v>
      </c>
    </row>
    <row r="493" spans="1:42" x14ac:dyDescent="0.2">
      <c r="A493" s="9">
        <v>44651</v>
      </c>
      <c r="B493" s="3">
        <v>4602.45</v>
      </c>
      <c r="C493" s="10">
        <v>359.2</v>
      </c>
      <c r="D493" s="10">
        <v>13.73</v>
      </c>
      <c r="E493" s="10">
        <v>82.59</v>
      </c>
      <c r="F493" s="10">
        <v>62</v>
      </c>
      <c r="G493" s="10">
        <v>23.25</v>
      </c>
      <c r="I493" s="10">
        <v>62.968000000000004</v>
      </c>
      <c r="J493" s="10">
        <v>8.0500000000000007</v>
      </c>
      <c r="K493" s="10">
        <v>136.32</v>
      </c>
      <c r="L493" s="10">
        <v>330.1</v>
      </c>
      <c r="M493" s="10">
        <v>27.286000000000001</v>
      </c>
      <c r="N493" s="10">
        <v>9.9700000000000006</v>
      </c>
      <c r="O493" s="10">
        <v>9.09</v>
      </c>
      <c r="P493" s="10">
        <v>116.2343</v>
      </c>
      <c r="Q493" s="10">
        <v>91.52</v>
      </c>
      <c r="R493" s="10">
        <v>13.51</v>
      </c>
      <c r="S493" s="10">
        <v>9.4499999999999993</v>
      </c>
      <c r="T493" s="10">
        <v>126.94</v>
      </c>
      <c r="U493" s="10">
        <v>229.13</v>
      </c>
      <c r="V493" s="10">
        <v>308.31</v>
      </c>
      <c r="W493" s="10">
        <v>174.61</v>
      </c>
      <c r="X493" s="10">
        <v>58.47</v>
      </c>
      <c r="Y493" s="10">
        <v>50.24</v>
      </c>
      <c r="Z493" s="10">
        <v>151.02000000000001</v>
      </c>
      <c r="AA493" s="10">
        <v>31.640599999999999</v>
      </c>
      <c r="AC493" s="10">
        <v>260.97000000000003</v>
      </c>
      <c r="AE493" s="10">
        <v>12.76</v>
      </c>
      <c r="AF493" s="10">
        <v>357.38</v>
      </c>
      <c r="AG493" s="10">
        <v>415.46</v>
      </c>
      <c r="AH493" s="10">
        <v>161.47999999999999</v>
      </c>
      <c r="AI493">
        <v>36.83</v>
      </c>
      <c r="AJ493" s="10">
        <v>8.2899999999999991</v>
      </c>
      <c r="AK493" s="10">
        <v>93.94</v>
      </c>
      <c r="AL493" s="10">
        <v>28.56</v>
      </c>
      <c r="AM493" s="10">
        <v>80.400000000000006</v>
      </c>
      <c r="AN493" s="10">
        <v>16.91</v>
      </c>
      <c r="AO493" s="10">
        <v>62.44</v>
      </c>
      <c r="AP493" s="10">
        <v>105.655</v>
      </c>
    </row>
    <row r="494" spans="1:42" x14ac:dyDescent="0.2">
      <c r="A494" s="9">
        <v>44652</v>
      </c>
      <c r="B494" s="3">
        <v>4530.41</v>
      </c>
      <c r="C494" s="10">
        <v>361.53</v>
      </c>
      <c r="D494" s="10">
        <v>13.83</v>
      </c>
      <c r="E494" s="10">
        <v>83.12</v>
      </c>
      <c r="F494" s="10">
        <v>62.87</v>
      </c>
      <c r="G494" s="10">
        <v>23.44</v>
      </c>
      <c r="I494" s="10">
        <v>62.698</v>
      </c>
      <c r="J494" s="10">
        <v>7.92</v>
      </c>
      <c r="K494" s="10">
        <v>135.31</v>
      </c>
      <c r="L494" s="10">
        <v>330.22</v>
      </c>
      <c r="M494" s="10">
        <v>26.712</v>
      </c>
      <c r="N494" s="10">
        <v>10.14</v>
      </c>
      <c r="O494" s="10">
        <v>9.19</v>
      </c>
      <c r="P494" s="10">
        <v>117.7272</v>
      </c>
      <c r="Q494" s="10">
        <v>91.73</v>
      </c>
      <c r="R494" s="10">
        <v>13.5</v>
      </c>
      <c r="S494" s="10">
        <v>9.33</v>
      </c>
      <c r="T494" s="10">
        <v>128.13</v>
      </c>
      <c r="U494" s="10">
        <v>234.81</v>
      </c>
      <c r="V494" s="10">
        <v>309.42</v>
      </c>
      <c r="W494" s="10">
        <v>174.31</v>
      </c>
      <c r="X494" s="10">
        <v>59.78</v>
      </c>
      <c r="Y494" s="10">
        <v>46.44</v>
      </c>
      <c r="Z494" s="10">
        <v>153.69999999999999</v>
      </c>
      <c r="AA494" s="10">
        <v>31.880800000000001</v>
      </c>
      <c r="AC494" s="10">
        <v>266.14999999999998</v>
      </c>
      <c r="AE494" s="10">
        <v>13</v>
      </c>
      <c r="AF494" s="10">
        <v>363.97</v>
      </c>
      <c r="AG494" s="10">
        <v>416.8</v>
      </c>
      <c r="AH494" s="10">
        <v>165.8</v>
      </c>
      <c r="AI494">
        <v>36.54</v>
      </c>
      <c r="AJ494" s="10">
        <v>8.33</v>
      </c>
      <c r="AK494" s="10">
        <v>96.78</v>
      </c>
      <c r="AL494" s="10">
        <v>28.72</v>
      </c>
      <c r="AM494" s="10">
        <v>82.68</v>
      </c>
      <c r="AN494" s="10">
        <v>16.649999999999999</v>
      </c>
      <c r="AO494" s="10">
        <v>62.41</v>
      </c>
      <c r="AP494" s="10">
        <v>104</v>
      </c>
    </row>
    <row r="495" spans="1:42" x14ac:dyDescent="0.2">
      <c r="A495" s="9">
        <v>44655</v>
      </c>
      <c r="B495" s="3">
        <v>4545.8599999999997</v>
      </c>
      <c r="C495" s="10">
        <v>381.81659999999999</v>
      </c>
      <c r="D495" s="10">
        <v>14.63</v>
      </c>
      <c r="E495" s="10">
        <v>83.16</v>
      </c>
      <c r="F495" s="10">
        <v>62.54</v>
      </c>
      <c r="G495" s="10">
        <v>23.33</v>
      </c>
      <c r="I495" s="10">
        <v>63.484999999999999</v>
      </c>
      <c r="J495" s="10">
        <v>8.3000000000000007</v>
      </c>
      <c r="K495" s="10">
        <v>135.91</v>
      </c>
      <c r="L495" s="10">
        <v>328.21</v>
      </c>
      <c r="M495" s="10">
        <v>27.36</v>
      </c>
      <c r="N495" s="10">
        <v>9.73</v>
      </c>
      <c r="O495" s="10">
        <v>9.74</v>
      </c>
      <c r="P495" s="10">
        <v>118.01390000000001</v>
      </c>
      <c r="Q495" s="10">
        <v>92.25</v>
      </c>
      <c r="R495" s="10">
        <v>13.83</v>
      </c>
      <c r="S495" s="10">
        <v>9.77</v>
      </c>
      <c r="T495" s="10">
        <v>130.57</v>
      </c>
      <c r="U495" s="10">
        <v>241.23</v>
      </c>
      <c r="V495" s="10">
        <v>314.97000000000003</v>
      </c>
      <c r="W495" s="10">
        <v>178.44</v>
      </c>
      <c r="X495" s="10">
        <v>59.94</v>
      </c>
      <c r="Y495" s="10">
        <v>46.53</v>
      </c>
      <c r="Z495" s="10">
        <v>158.84</v>
      </c>
      <c r="AA495" s="10">
        <v>32.215000000000003</v>
      </c>
      <c r="AC495" s="10">
        <v>268.64</v>
      </c>
      <c r="AE495" s="10">
        <v>13.58</v>
      </c>
      <c r="AF495" s="10">
        <v>366.91</v>
      </c>
      <c r="AG495" s="10">
        <v>417.45</v>
      </c>
      <c r="AH495" s="10">
        <v>163.78</v>
      </c>
      <c r="AI495">
        <v>36.729999999999997</v>
      </c>
      <c r="AJ495" s="10">
        <v>8.4499999999999993</v>
      </c>
      <c r="AK495" s="10">
        <v>96.28</v>
      </c>
      <c r="AL495" s="10">
        <v>27.43</v>
      </c>
      <c r="AM495" s="10">
        <v>81.38</v>
      </c>
      <c r="AN495" s="10">
        <v>16.66</v>
      </c>
      <c r="AO495" s="10">
        <v>62.94</v>
      </c>
      <c r="AP495" s="10">
        <v>103.65</v>
      </c>
    </row>
    <row r="496" spans="1:42" x14ac:dyDescent="0.2">
      <c r="A496" s="9">
        <v>44656</v>
      </c>
      <c r="B496" s="3">
        <v>4582.6400000000003</v>
      </c>
      <c r="C496" s="10">
        <v>363.75330000000002</v>
      </c>
      <c r="D496" s="10">
        <v>13.89</v>
      </c>
      <c r="E496" s="10">
        <v>82.73</v>
      </c>
      <c r="F496" s="10">
        <v>62.47</v>
      </c>
      <c r="G496" s="10">
        <v>23.58</v>
      </c>
      <c r="I496" s="10">
        <v>61.411999999999999</v>
      </c>
      <c r="J496" s="10">
        <v>8.1999999999999993</v>
      </c>
      <c r="K496" s="10">
        <v>133.34</v>
      </c>
      <c r="L496" s="10">
        <v>323.95999999999998</v>
      </c>
      <c r="M496" s="10">
        <v>25.931000000000001</v>
      </c>
      <c r="N496" s="10">
        <v>9.36</v>
      </c>
      <c r="O496" s="10">
        <v>9.19</v>
      </c>
      <c r="P496" s="10">
        <v>117.95489999999999</v>
      </c>
      <c r="Q496" s="10">
        <v>90.92</v>
      </c>
      <c r="R496" s="10">
        <v>13.03</v>
      </c>
      <c r="S496" s="10">
        <v>9.1199999999999992</v>
      </c>
      <c r="T496" s="10">
        <v>123.61</v>
      </c>
      <c r="U496" s="10">
        <v>227.09</v>
      </c>
      <c r="V496" s="10">
        <v>310.88</v>
      </c>
      <c r="W496" s="10">
        <v>175.06</v>
      </c>
      <c r="X496" s="10">
        <v>57.48</v>
      </c>
      <c r="Y496" s="10">
        <v>42.19</v>
      </c>
      <c r="Z496" s="10">
        <v>148.91</v>
      </c>
      <c r="AA496" s="10">
        <v>32.093800000000002</v>
      </c>
      <c r="AC496" s="10">
        <v>269.95999999999998</v>
      </c>
      <c r="AE496" s="10">
        <v>12.53</v>
      </c>
      <c r="AF496" s="10">
        <v>363.32</v>
      </c>
      <c r="AG496" s="10">
        <v>413.71</v>
      </c>
      <c r="AH496" s="10">
        <v>166.28</v>
      </c>
      <c r="AI496">
        <v>36.49</v>
      </c>
      <c r="AJ496" s="10">
        <v>8.36</v>
      </c>
      <c r="AK496" s="10">
        <v>95.66</v>
      </c>
      <c r="AL496" s="10">
        <v>27.44</v>
      </c>
      <c r="AM496" s="10">
        <v>80.489999999999995</v>
      </c>
      <c r="AN496" s="10">
        <v>15.82</v>
      </c>
      <c r="AO496" s="10">
        <v>62.42</v>
      </c>
      <c r="AP496" s="10">
        <v>103.63</v>
      </c>
    </row>
    <row r="497" spans="1:42" x14ac:dyDescent="0.2">
      <c r="A497" s="9">
        <v>44657</v>
      </c>
      <c r="B497" s="3">
        <v>4525.12</v>
      </c>
      <c r="C497" s="10">
        <v>348.58659999999998</v>
      </c>
      <c r="D497" s="10">
        <v>13</v>
      </c>
      <c r="E497" s="10">
        <v>83.65</v>
      </c>
      <c r="F497" s="10">
        <v>63.1</v>
      </c>
      <c r="G497" s="10">
        <v>24</v>
      </c>
      <c r="I497" s="10">
        <v>60.2</v>
      </c>
      <c r="J497" s="10">
        <v>8.06</v>
      </c>
      <c r="K497" s="10">
        <v>131.49</v>
      </c>
      <c r="L497" s="10">
        <v>316.26</v>
      </c>
      <c r="M497" s="10">
        <v>24.407</v>
      </c>
      <c r="N497" s="10">
        <v>8.8699999999999992</v>
      </c>
      <c r="O497" s="10">
        <v>9.14</v>
      </c>
      <c r="P497" s="10">
        <v>118.9333</v>
      </c>
      <c r="Q497" s="10">
        <v>89</v>
      </c>
      <c r="R497" s="10">
        <v>12.51</v>
      </c>
      <c r="S497" s="10">
        <v>8.75</v>
      </c>
      <c r="T497" s="10">
        <v>118.24</v>
      </c>
      <c r="U497" s="10">
        <v>212.09</v>
      </c>
      <c r="V497" s="10">
        <v>299.5</v>
      </c>
      <c r="W497" s="10">
        <v>171.83</v>
      </c>
      <c r="X497" s="10">
        <v>56.3</v>
      </c>
      <c r="Y497" s="10">
        <v>40.1</v>
      </c>
      <c r="Z497" s="10">
        <v>145.63999999999999</v>
      </c>
      <c r="AA497" s="10">
        <v>31.016999999999999</v>
      </c>
      <c r="AC497" s="10">
        <v>272.39</v>
      </c>
      <c r="AE497" s="10">
        <v>12.3</v>
      </c>
      <c r="AF497" s="10">
        <v>353.55</v>
      </c>
      <c r="AG497" s="10">
        <v>411.25</v>
      </c>
      <c r="AH497" s="10">
        <v>170.11</v>
      </c>
      <c r="AI497">
        <v>36.58</v>
      </c>
      <c r="AJ497" s="10">
        <v>8.26</v>
      </c>
      <c r="AK497" s="10">
        <v>99.02</v>
      </c>
      <c r="AL497" s="10">
        <v>28.01</v>
      </c>
      <c r="AM497" s="10">
        <v>80.569999999999993</v>
      </c>
      <c r="AN497" s="10">
        <v>15.39</v>
      </c>
      <c r="AO497" s="10">
        <v>61.78</v>
      </c>
      <c r="AP497" s="10">
        <v>102.05</v>
      </c>
    </row>
    <row r="498" spans="1:42" x14ac:dyDescent="0.2">
      <c r="A498" s="9">
        <v>44658</v>
      </c>
      <c r="B498" s="3">
        <v>4481.1499999999996</v>
      </c>
      <c r="C498" s="10">
        <v>352.42</v>
      </c>
      <c r="D498" s="10">
        <v>12.84</v>
      </c>
      <c r="E498" s="10">
        <v>85.05</v>
      </c>
      <c r="F498" s="10">
        <v>63.44</v>
      </c>
      <c r="G498" s="10">
        <v>24.12</v>
      </c>
      <c r="I498" s="10">
        <v>60.305</v>
      </c>
      <c r="J498" s="10">
        <v>7.93</v>
      </c>
      <c r="K498" s="10">
        <v>131.09</v>
      </c>
      <c r="L498" s="10">
        <v>314.14999999999998</v>
      </c>
      <c r="M498" s="10">
        <v>24.207999999999998</v>
      </c>
      <c r="N498" s="10">
        <v>9.02</v>
      </c>
      <c r="O498" s="10">
        <v>9.2200000000000006</v>
      </c>
      <c r="P498" s="10">
        <v>121.1347</v>
      </c>
      <c r="Q498" s="10">
        <v>86.77</v>
      </c>
      <c r="R498" s="10">
        <v>12.07</v>
      </c>
      <c r="S498" s="10">
        <v>8.1199999999999992</v>
      </c>
      <c r="T498" s="10">
        <v>115.64</v>
      </c>
      <c r="U498" s="10">
        <v>213.88</v>
      </c>
      <c r="V498" s="10">
        <v>301.37</v>
      </c>
      <c r="W498" s="10">
        <v>172.14</v>
      </c>
      <c r="X498" s="10">
        <v>55.81</v>
      </c>
      <c r="Y498" s="10">
        <v>39.979999999999997</v>
      </c>
      <c r="Z498" s="10">
        <v>141.38999999999999</v>
      </c>
      <c r="AA498" s="10">
        <v>30.883800000000001</v>
      </c>
      <c r="AC498" s="10">
        <v>275.83</v>
      </c>
      <c r="AE498" s="10">
        <v>12.44</v>
      </c>
      <c r="AF498" s="10">
        <v>349.55</v>
      </c>
      <c r="AG498" s="10">
        <v>409.46</v>
      </c>
      <c r="AH498" s="10">
        <v>168.83</v>
      </c>
      <c r="AI498">
        <v>36.700000000000003</v>
      </c>
      <c r="AJ498" s="10">
        <v>8.24</v>
      </c>
      <c r="AK498" s="10">
        <v>99.67</v>
      </c>
      <c r="AL498" s="10">
        <v>28.33</v>
      </c>
      <c r="AM498" s="10">
        <v>80.849999999999994</v>
      </c>
      <c r="AN498" s="10">
        <v>14.96</v>
      </c>
      <c r="AO498" s="10">
        <v>61.76</v>
      </c>
      <c r="AP498" s="10">
        <v>105.45</v>
      </c>
    </row>
    <row r="499" spans="1:42" x14ac:dyDescent="0.2">
      <c r="A499" s="9">
        <v>44659</v>
      </c>
      <c r="B499" s="3">
        <v>4500.21</v>
      </c>
      <c r="C499" s="10">
        <v>341.83</v>
      </c>
      <c r="D499" s="10">
        <v>12.7</v>
      </c>
      <c r="E499" s="10">
        <v>86.84</v>
      </c>
      <c r="F499" s="10">
        <v>63.83</v>
      </c>
      <c r="G499" s="10">
        <v>24.51</v>
      </c>
      <c r="I499" s="10">
        <v>58.7</v>
      </c>
      <c r="J499" s="10">
        <v>7.8</v>
      </c>
      <c r="K499" s="10">
        <v>133.49</v>
      </c>
      <c r="L499" s="10">
        <v>321.39</v>
      </c>
      <c r="M499" s="10">
        <v>23.119</v>
      </c>
      <c r="N499" s="10">
        <v>8.61</v>
      </c>
      <c r="O499" s="10">
        <v>9.14</v>
      </c>
      <c r="P499" s="10">
        <v>121.0672</v>
      </c>
      <c r="Q499" s="10">
        <v>86.44</v>
      </c>
      <c r="R499" s="10">
        <v>11.24</v>
      </c>
      <c r="S499" s="10">
        <v>7.87</v>
      </c>
      <c r="T499" s="10">
        <v>114.97</v>
      </c>
      <c r="U499" s="10">
        <v>208.34</v>
      </c>
      <c r="V499" s="10">
        <v>296.97000000000003</v>
      </c>
      <c r="W499" s="10">
        <v>170.09</v>
      </c>
      <c r="X499" s="10">
        <v>57.7</v>
      </c>
      <c r="Y499" s="10">
        <v>38.799999999999997</v>
      </c>
      <c r="Z499" s="10">
        <v>141.28</v>
      </c>
      <c r="AA499" s="10">
        <v>30.879799999999999</v>
      </c>
      <c r="AC499" s="10">
        <v>280.27999999999997</v>
      </c>
      <c r="AE499" s="10">
        <v>12.32</v>
      </c>
      <c r="AF499" s="10">
        <v>352.27</v>
      </c>
      <c r="AG499" s="10">
        <v>418.3</v>
      </c>
      <c r="AH499" s="10">
        <v>168.65</v>
      </c>
      <c r="AI499">
        <v>36.97</v>
      </c>
      <c r="AJ499" s="10">
        <v>8.07</v>
      </c>
      <c r="AK499" s="10">
        <v>100.07</v>
      </c>
      <c r="AL499" s="10">
        <v>28.43</v>
      </c>
      <c r="AM499" s="10">
        <v>80.28</v>
      </c>
      <c r="AN499" s="10">
        <v>15.05</v>
      </c>
      <c r="AO499" s="10">
        <v>61.49</v>
      </c>
      <c r="AP499" s="10">
        <v>109.82</v>
      </c>
    </row>
    <row r="500" spans="1:42" x14ac:dyDescent="0.2">
      <c r="A500" s="9">
        <v>44662</v>
      </c>
      <c r="B500" s="3">
        <v>4488.28</v>
      </c>
      <c r="C500" s="10">
        <v>325.31</v>
      </c>
      <c r="D500" s="10">
        <v>12.66</v>
      </c>
      <c r="E500" s="10">
        <v>83.85</v>
      </c>
      <c r="F500" s="10">
        <v>63.81</v>
      </c>
      <c r="G500" s="10">
        <v>24</v>
      </c>
      <c r="I500" s="10">
        <v>58.061</v>
      </c>
      <c r="J500" s="10">
        <v>7.83</v>
      </c>
      <c r="K500" s="10">
        <v>133</v>
      </c>
      <c r="L500" s="10">
        <v>320.76</v>
      </c>
      <c r="M500" s="10">
        <v>21.917000000000002</v>
      </c>
      <c r="N500" s="10">
        <v>8.5399999999999991</v>
      </c>
      <c r="O500" s="10">
        <v>8.6300000000000008</v>
      </c>
      <c r="P500" s="10">
        <v>120.3503</v>
      </c>
      <c r="Q500" s="10">
        <v>86.63</v>
      </c>
      <c r="R500" s="10">
        <v>11.35</v>
      </c>
      <c r="S500" s="10">
        <v>7.72</v>
      </c>
      <c r="T500" s="10">
        <v>112.8</v>
      </c>
      <c r="U500" s="10">
        <v>208.53</v>
      </c>
      <c r="V500" s="10">
        <v>285.26</v>
      </c>
      <c r="W500" s="10">
        <v>165.75</v>
      </c>
      <c r="X500" s="10">
        <v>56.26</v>
      </c>
      <c r="Y500" s="10">
        <v>39.5</v>
      </c>
      <c r="Z500" s="10">
        <v>139.61000000000001</v>
      </c>
      <c r="AA500" s="10">
        <v>30.229399999999998</v>
      </c>
      <c r="AC500" s="10">
        <v>281.08999999999997</v>
      </c>
      <c r="AE500" s="10">
        <v>10.79</v>
      </c>
      <c r="AF500" s="10">
        <v>347.37</v>
      </c>
      <c r="AG500" s="10">
        <v>418.51</v>
      </c>
      <c r="AH500" s="10">
        <v>165.73</v>
      </c>
      <c r="AI500">
        <v>37.14</v>
      </c>
      <c r="AJ500" s="10">
        <v>8.02</v>
      </c>
      <c r="AK500" s="10">
        <v>101.24</v>
      </c>
      <c r="AL500" s="10">
        <v>27.87</v>
      </c>
      <c r="AM500" s="10">
        <v>79.739999999999995</v>
      </c>
      <c r="AN500" s="10">
        <v>15.28</v>
      </c>
      <c r="AO500" s="10">
        <v>61.29</v>
      </c>
      <c r="AP500" s="10">
        <v>104.98</v>
      </c>
    </row>
    <row r="501" spans="1:42" x14ac:dyDescent="0.2">
      <c r="A501" s="9">
        <v>44663</v>
      </c>
      <c r="B501" s="3">
        <v>4412.53</v>
      </c>
      <c r="C501" s="10">
        <v>328.98329999999999</v>
      </c>
      <c r="D501" s="10">
        <v>12.46</v>
      </c>
      <c r="E501" s="10">
        <v>85.6</v>
      </c>
      <c r="F501" s="10">
        <v>64.56</v>
      </c>
      <c r="G501" s="10">
        <v>24.05</v>
      </c>
      <c r="I501" s="10">
        <v>58.506999999999998</v>
      </c>
      <c r="J501" s="10">
        <v>8.1999999999999993</v>
      </c>
      <c r="K501" s="10">
        <v>131.54</v>
      </c>
      <c r="L501" s="10">
        <v>319.77999999999997</v>
      </c>
      <c r="M501" s="10">
        <v>21.504000000000001</v>
      </c>
      <c r="N501" s="10">
        <v>8.48</v>
      </c>
      <c r="O501" s="10">
        <v>8.69</v>
      </c>
      <c r="P501" s="10">
        <v>118.32599999999999</v>
      </c>
      <c r="Q501" s="10">
        <v>85.93</v>
      </c>
      <c r="R501" s="10">
        <v>11.43</v>
      </c>
      <c r="S501" s="10">
        <v>7.48</v>
      </c>
      <c r="T501" s="10">
        <v>113.43</v>
      </c>
      <c r="U501" s="10">
        <v>210.94</v>
      </c>
      <c r="V501" s="10">
        <v>282.06</v>
      </c>
      <c r="W501" s="10">
        <v>167.66</v>
      </c>
      <c r="X501" s="10">
        <v>55.5</v>
      </c>
      <c r="Y501" s="10">
        <v>38.15</v>
      </c>
      <c r="Z501" s="10">
        <v>138.9</v>
      </c>
      <c r="AA501" s="10">
        <v>30.652200000000001</v>
      </c>
      <c r="AC501" s="10">
        <v>281.14999999999998</v>
      </c>
      <c r="AE501" s="10">
        <v>10.99</v>
      </c>
      <c r="AF501" s="10">
        <v>345.8</v>
      </c>
      <c r="AG501" s="10">
        <v>419.73</v>
      </c>
      <c r="AH501" s="10">
        <v>165.33</v>
      </c>
      <c r="AI501">
        <v>37.42</v>
      </c>
      <c r="AJ501" s="10">
        <v>8.14</v>
      </c>
      <c r="AK501" s="10">
        <v>100.49</v>
      </c>
      <c r="AL501" s="10">
        <v>28.74</v>
      </c>
      <c r="AM501" s="10">
        <v>80.489999999999995</v>
      </c>
      <c r="AN501" s="10">
        <v>15.36</v>
      </c>
      <c r="AO501" s="10">
        <v>59.99</v>
      </c>
      <c r="AP501" s="10">
        <v>102.57</v>
      </c>
    </row>
    <row r="502" spans="1:42" x14ac:dyDescent="0.2">
      <c r="A502" s="9">
        <v>44664</v>
      </c>
      <c r="B502" s="3">
        <v>4397.45</v>
      </c>
      <c r="C502" s="10">
        <v>340.79</v>
      </c>
      <c r="D502" s="10">
        <v>12.9</v>
      </c>
      <c r="E502" s="10">
        <v>86.81</v>
      </c>
      <c r="F502" s="10">
        <v>64.73</v>
      </c>
      <c r="G502" s="10">
        <v>23.8</v>
      </c>
      <c r="I502" s="10">
        <v>59.253999999999998</v>
      </c>
      <c r="J502" s="10">
        <v>8.3800000000000008</v>
      </c>
      <c r="K502" s="10">
        <v>127.3</v>
      </c>
      <c r="L502" s="10">
        <v>321.97000000000003</v>
      </c>
      <c r="M502" s="10">
        <v>22.202999999999999</v>
      </c>
      <c r="N502" s="10">
        <v>8.9700000000000006</v>
      </c>
      <c r="O502" s="10">
        <v>9.08</v>
      </c>
      <c r="P502" s="10">
        <v>120.9828</v>
      </c>
      <c r="Q502" s="10">
        <v>86.4</v>
      </c>
      <c r="R502" s="10">
        <v>11.89</v>
      </c>
      <c r="S502" s="10">
        <v>7.61</v>
      </c>
      <c r="T502" s="10">
        <v>116.44</v>
      </c>
      <c r="U502" s="10">
        <v>214.41</v>
      </c>
      <c r="V502" s="10">
        <v>287.62</v>
      </c>
      <c r="W502" s="10">
        <v>170.4</v>
      </c>
      <c r="X502" s="10">
        <v>56.49</v>
      </c>
      <c r="Y502" s="10">
        <v>41.15</v>
      </c>
      <c r="Z502" s="10">
        <v>141.34</v>
      </c>
      <c r="AA502" s="10">
        <v>31.8</v>
      </c>
      <c r="AC502" s="10">
        <v>290.93</v>
      </c>
      <c r="AE502" s="10">
        <v>11.37</v>
      </c>
      <c r="AF502" s="10">
        <v>355.14</v>
      </c>
      <c r="AG502" s="10">
        <v>427.29</v>
      </c>
      <c r="AH502" s="10">
        <v>165</v>
      </c>
      <c r="AI502">
        <v>37.619999999999997</v>
      </c>
      <c r="AJ502" s="10">
        <v>8.57</v>
      </c>
      <c r="AK502" s="10">
        <v>101.2</v>
      </c>
      <c r="AL502" s="10">
        <v>29.71</v>
      </c>
      <c r="AM502" s="10">
        <v>81.94</v>
      </c>
      <c r="AN502" s="10">
        <v>15.51</v>
      </c>
      <c r="AO502" s="10">
        <v>60.5</v>
      </c>
      <c r="AP502" s="10">
        <v>106.21</v>
      </c>
    </row>
    <row r="503" spans="1:42" x14ac:dyDescent="0.2">
      <c r="A503" s="9">
        <v>44665</v>
      </c>
      <c r="B503" s="3">
        <v>4446.59</v>
      </c>
      <c r="C503" s="10">
        <v>328.33330000000001</v>
      </c>
      <c r="D503" s="10">
        <v>12.42</v>
      </c>
      <c r="E503" s="10">
        <v>87.83</v>
      </c>
      <c r="F503" s="10">
        <v>65.02</v>
      </c>
      <c r="G503" s="10">
        <v>24.03</v>
      </c>
      <c r="I503" s="10">
        <v>57.384999999999998</v>
      </c>
      <c r="J503" s="10">
        <v>8.42</v>
      </c>
      <c r="K503" s="10">
        <v>126.12</v>
      </c>
      <c r="L503" s="10">
        <v>321.64</v>
      </c>
      <c r="M503" s="10">
        <v>21.257999999999999</v>
      </c>
      <c r="N503" s="10">
        <v>8.91</v>
      </c>
      <c r="O503" s="10">
        <v>9.01</v>
      </c>
      <c r="P503" s="10">
        <v>122.01179999999999</v>
      </c>
      <c r="Q503" s="10">
        <v>85.56</v>
      </c>
      <c r="R503" s="10">
        <v>11.38</v>
      </c>
      <c r="S503" s="10">
        <v>7.26</v>
      </c>
      <c r="T503" s="10">
        <v>112.98</v>
      </c>
      <c r="U503" s="10">
        <v>198.63</v>
      </c>
      <c r="V503" s="10">
        <v>279.83</v>
      </c>
      <c r="W503" s="10">
        <v>165.29</v>
      </c>
      <c r="X503" s="10">
        <v>55.25</v>
      </c>
      <c r="Y503" s="10">
        <v>40.590000000000003</v>
      </c>
      <c r="Z503" s="10">
        <v>136.27000000000001</v>
      </c>
      <c r="AA503" s="10">
        <v>32.063400000000001</v>
      </c>
      <c r="AC503" s="10">
        <v>287.97000000000003</v>
      </c>
      <c r="AE503" s="10">
        <v>10.66</v>
      </c>
      <c r="AF503" s="10">
        <v>357.82</v>
      </c>
      <c r="AG503" s="10">
        <v>436.75</v>
      </c>
      <c r="AH503" s="10">
        <v>162.69999999999999</v>
      </c>
      <c r="AI503">
        <v>37.47</v>
      </c>
      <c r="AJ503" s="10">
        <v>8.41</v>
      </c>
      <c r="AK503" s="10">
        <v>101.77</v>
      </c>
      <c r="AL503" s="10">
        <v>29.45</v>
      </c>
      <c r="AM503" s="10">
        <v>81.87</v>
      </c>
      <c r="AN503" s="10">
        <v>15.48</v>
      </c>
      <c r="AO503" s="10">
        <v>60.01</v>
      </c>
      <c r="AP503" s="10">
        <v>106.96</v>
      </c>
    </row>
    <row r="504" spans="1:42" x14ac:dyDescent="0.2">
      <c r="A504" s="9">
        <v>44669</v>
      </c>
      <c r="B504" s="3">
        <v>4392.59</v>
      </c>
      <c r="C504" s="10">
        <v>334.76330000000002</v>
      </c>
      <c r="D504" s="10">
        <v>12.15</v>
      </c>
      <c r="E504" s="10">
        <v>88.55</v>
      </c>
      <c r="F504" s="10">
        <v>64.44</v>
      </c>
      <c r="G504" s="10">
        <v>24.84</v>
      </c>
      <c r="I504" s="10">
        <v>58.65</v>
      </c>
      <c r="J504" s="10">
        <v>7.98</v>
      </c>
      <c r="K504" s="10">
        <v>128.46</v>
      </c>
      <c r="L504" s="10">
        <v>329.88</v>
      </c>
      <c r="M504" s="10">
        <v>21.783000000000001</v>
      </c>
      <c r="N504" s="10">
        <v>8.7200000000000006</v>
      </c>
      <c r="O504" s="10">
        <v>9.08</v>
      </c>
      <c r="P504" s="10">
        <v>121.56480000000001</v>
      </c>
      <c r="Q504" s="10">
        <v>85.64</v>
      </c>
      <c r="R504" s="10">
        <v>10.99</v>
      </c>
      <c r="S504" s="10">
        <v>7.13</v>
      </c>
      <c r="T504" s="10">
        <v>111.99</v>
      </c>
      <c r="U504" s="10">
        <v>192.39</v>
      </c>
      <c r="V504" s="10">
        <v>280.52</v>
      </c>
      <c r="W504" s="10">
        <v>165.07</v>
      </c>
      <c r="X504" s="10">
        <v>54.55</v>
      </c>
      <c r="Y504" s="10">
        <v>38.229999999999997</v>
      </c>
      <c r="Z504" s="10">
        <v>134.43</v>
      </c>
      <c r="AA504" s="10">
        <v>31.795200000000001</v>
      </c>
      <c r="AC504" s="10">
        <v>282.99</v>
      </c>
      <c r="AE504" s="10">
        <v>10.6</v>
      </c>
      <c r="AF504" s="10">
        <v>356.8</v>
      </c>
      <c r="AG504" s="10">
        <v>438.45</v>
      </c>
      <c r="AH504" s="10">
        <v>163</v>
      </c>
      <c r="AI504">
        <v>37.590000000000003</v>
      </c>
      <c r="AJ504" s="10">
        <v>8.18</v>
      </c>
      <c r="AK504" s="10">
        <v>101.05</v>
      </c>
      <c r="AL504" s="10">
        <v>28.9</v>
      </c>
      <c r="AM504" s="10">
        <v>82.4</v>
      </c>
      <c r="AN504" s="10">
        <v>15.67</v>
      </c>
      <c r="AO504" s="10">
        <v>59.86</v>
      </c>
      <c r="AP504" s="10">
        <v>103.81</v>
      </c>
    </row>
    <row r="505" spans="1:42" x14ac:dyDescent="0.2">
      <c r="A505" s="9">
        <v>44670</v>
      </c>
      <c r="B505" s="3">
        <v>4391.6899999999996</v>
      </c>
      <c r="C505" s="10">
        <v>342.71660000000003</v>
      </c>
      <c r="D505" s="10">
        <v>12.91</v>
      </c>
      <c r="E505" s="10">
        <v>87.76</v>
      </c>
      <c r="F505" s="10">
        <v>65.069999999999993</v>
      </c>
      <c r="G505" s="10">
        <v>24.82</v>
      </c>
      <c r="I505" s="10">
        <v>59.762</v>
      </c>
      <c r="J505" s="10">
        <v>8.44</v>
      </c>
      <c r="K505" s="10">
        <v>131.12</v>
      </c>
      <c r="L505" s="10">
        <v>335.95</v>
      </c>
      <c r="M505" s="10">
        <v>22.198</v>
      </c>
      <c r="N505" s="10">
        <v>8.85</v>
      </c>
      <c r="O505" s="10">
        <v>9.16</v>
      </c>
      <c r="P505" s="10">
        <v>124.2807</v>
      </c>
      <c r="Q505" s="10">
        <v>86.46</v>
      </c>
      <c r="R505" s="10">
        <v>11.56</v>
      </c>
      <c r="S505" s="10">
        <v>7.41</v>
      </c>
      <c r="T505" s="10">
        <v>117.48</v>
      </c>
      <c r="U505" s="10">
        <v>197.43</v>
      </c>
      <c r="V505" s="10">
        <v>285.3</v>
      </c>
      <c r="W505" s="10">
        <v>167.4</v>
      </c>
      <c r="X505" s="10">
        <v>56.43</v>
      </c>
      <c r="Y505" s="10">
        <v>39.15</v>
      </c>
      <c r="Z505" s="10">
        <v>137.41</v>
      </c>
      <c r="AA505" s="10">
        <v>32.640599999999999</v>
      </c>
      <c r="AC505" s="10">
        <v>282.52</v>
      </c>
      <c r="AE505" s="10">
        <v>10.92</v>
      </c>
      <c r="AF505" s="10">
        <v>363.87</v>
      </c>
      <c r="AG505" s="10">
        <v>437.82</v>
      </c>
      <c r="AH505" s="10">
        <v>169.56</v>
      </c>
      <c r="AI505">
        <v>37.01</v>
      </c>
      <c r="AJ505" s="10">
        <v>8.49</v>
      </c>
      <c r="AK505" s="10">
        <v>102.58</v>
      </c>
      <c r="AL505" s="10">
        <v>29.52</v>
      </c>
      <c r="AM505" s="10">
        <v>80.7</v>
      </c>
      <c r="AN505" s="10">
        <v>16.149999999999999</v>
      </c>
      <c r="AO505" s="10">
        <v>60.27</v>
      </c>
      <c r="AP505" s="10">
        <v>104.3</v>
      </c>
    </row>
    <row r="506" spans="1:42" x14ac:dyDescent="0.2">
      <c r="A506" s="9">
        <v>44671</v>
      </c>
      <c r="B506" s="3">
        <v>4462.21</v>
      </c>
      <c r="C506" s="10">
        <v>325.73329999999999</v>
      </c>
      <c r="D506" s="10">
        <v>12.79</v>
      </c>
      <c r="E506" s="10">
        <v>87.96</v>
      </c>
      <c r="F506" s="10">
        <v>65.959999999999994</v>
      </c>
      <c r="G506" s="10">
        <v>26.26</v>
      </c>
      <c r="I506" s="10">
        <v>59.771999999999998</v>
      </c>
      <c r="J506" s="10">
        <v>8.4600000000000009</v>
      </c>
      <c r="K506" s="10">
        <v>131.58000000000001</v>
      </c>
      <c r="L506" s="10">
        <v>341.06</v>
      </c>
      <c r="M506" s="10">
        <v>21.481999999999999</v>
      </c>
      <c r="N506" s="10">
        <v>8.81</v>
      </c>
      <c r="O506" s="10">
        <v>9.33</v>
      </c>
      <c r="P506" s="10">
        <v>124.3313</v>
      </c>
      <c r="Q506" s="10">
        <v>87.63</v>
      </c>
      <c r="R506" s="10">
        <v>10.71</v>
      </c>
      <c r="S506" s="10">
        <v>6.95</v>
      </c>
      <c r="T506" s="10">
        <v>120.39</v>
      </c>
      <c r="U506" s="10">
        <v>185.98</v>
      </c>
      <c r="V506" s="10">
        <v>286.36</v>
      </c>
      <c r="W506" s="10">
        <v>167.23</v>
      </c>
      <c r="X506" s="10">
        <v>57.93</v>
      </c>
      <c r="Y506" s="10">
        <v>36.229999999999997</v>
      </c>
      <c r="Z506" s="10">
        <v>122.49</v>
      </c>
      <c r="AA506" s="10">
        <v>32.251600000000003</v>
      </c>
      <c r="AC506" s="10">
        <v>285.3</v>
      </c>
      <c r="AE506" s="10">
        <v>9.8000000000000007</v>
      </c>
      <c r="AF506" s="10">
        <v>365.29</v>
      </c>
      <c r="AG506" s="10">
        <v>437.39</v>
      </c>
      <c r="AH506" s="10">
        <v>172.67</v>
      </c>
      <c r="AI506">
        <v>37.22</v>
      </c>
      <c r="AJ506" s="10">
        <v>8.4700000000000006</v>
      </c>
      <c r="AK506" s="10">
        <v>103.05</v>
      </c>
      <c r="AL506" s="10">
        <v>30.05</v>
      </c>
      <c r="AM506" s="10">
        <v>78.58</v>
      </c>
      <c r="AN506" s="10">
        <v>16.05</v>
      </c>
      <c r="AO506" s="10">
        <v>60.78</v>
      </c>
      <c r="AP506" s="10">
        <v>102.3</v>
      </c>
    </row>
    <row r="507" spans="1:42" x14ac:dyDescent="0.2">
      <c r="A507" s="9">
        <v>44672</v>
      </c>
      <c r="B507" s="3">
        <v>4459.45</v>
      </c>
      <c r="C507" s="10">
        <v>336.26</v>
      </c>
      <c r="D507" s="10">
        <v>12.33</v>
      </c>
      <c r="E507" s="10">
        <v>87.03</v>
      </c>
      <c r="F507" s="10">
        <v>66.209999999999994</v>
      </c>
      <c r="G507" s="10">
        <v>25.74</v>
      </c>
      <c r="I507" s="10">
        <v>59.273000000000003</v>
      </c>
      <c r="J507" s="10">
        <v>7.87</v>
      </c>
      <c r="K507" s="10">
        <v>130.56</v>
      </c>
      <c r="L507" s="10">
        <v>334.3</v>
      </c>
      <c r="M507" s="10">
        <v>20.183</v>
      </c>
      <c r="N507" s="10">
        <v>7.8</v>
      </c>
      <c r="O507" s="10">
        <v>9.0500000000000007</v>
      </c>
      <c r="P507" s="10">
        <v>124.9639</v>
      </c>
      <c r="Q507" s="10">
        <v>86.54</v>
      </c>
      <c r="R507" s="10">
        <v>10.44</v>
      </c>
      <c r="S507" s="10">
        <v>6.6</v>
      </c>
      <c r="T507" s="10">
        <v>112.62</v>
      </c>
      <c r="U507" s="10">
        <v>175.14</v>
      </c>
      <c r="V507" s="10">
        <v>280.81</v>
      </c>
      <c r="W507" s="10">
        <v>166.42</v>
      </c>
      <c r="X507" s="10">
        <v>53.87</v>
      </c>
      <c r="Y507" s="10">
        <v>33.76</v>
      </c>
      <c r="Z507" s="10">
        <v>112.62</v>
      </c>
      <c r="AA507" s="10">
        <v>30.4222</v>
      </c>
      <c r="AC507" s="10">
        <v>281.70999999999998</v>
      </c>
      <c r="AE507" s="10">
        <v>9.5</v>
      </c>
      <c r="AF507" s="10">
        <v>364.44</v>
      </c>
      <c r="AG507" s="10">
        <v>424.36</v>
      </c>
      <c r="AH507" s="10">
        <v>170.78</v>
      </c>
      <c r="AI507">
        <v>37.090000000000003</v>
      </c>
      <c r="AJ507" s="10">
        <v>8.24</v>
      </c>
      <c r="AK507" s="10">
        <v>105.06</v>
      </c>
      <c r="AL507" s="10">
        <v>29.49</v>
      </c>
      <c r="AM507" s="10">
        <v>74.81</v>
      </c>
      <c r="AN507" s="10">
        <v>15.7</v>
      </c>
      <c r="AO507" s="10">
        <v>61.51</v>
      </c>
      <c r="AP507" s="10">
        <v>102.74</v>
      </c>
    </row>
    <row r="508" spans="1:42" x14ac:dyDescent="0.2">
      <c r="A508" s="9">
        <v>44673</v>
      </c>
      <c r="B508" s="3">
        <v>4393.66</v>
      </c>
      <c r="C508" s="10">
        <v>335.01659999999998</v>
      </c>
      <c r="D508" s="10">
        <v>11.96</v>
      </c>
      <c r="E508" s="10">
        <v>85.13</v>
      </c>
      <c r="F508" s="10">
        <v>65.25</v>
      </c>
      <c r="G508" s="10">
        <v>25.35</v>
      </c>
      <c r="I508" s="10">
        <v>58.695</v>
      </c>
      <c r="J508" s="10">
        <v>7.71</v>
      </c>
      <c r="K508" s="10">
        <v>126.81</v>
      </c>
      <c r="L508" s="10">
        <v>319.77</v>
      </c>
      <c r="M508" s="10">
        <v>19.515000000000001</v>
      </c>
      <c r="N508" s="10">
        <v>7.72</v>
      </c>
      <c r="O508" s="10">
        <v>8.6</v>
      </c>
      <c r="P508" s="10">
        <v>119.937</v>
      </c>
      <c r="Q508" s="10">
        <v>84.57</v>
      </c>
      <c r="R508" s="10">
        <v>10.26</v>
      </c>
      <c r="S508" s="10">
        <v>6.39</v>
      </c>
      <c r="T508" s="10">
        <v>110.59</v>
      </c>
      <c r="U508" s="10">
        <v>173.8</v>
      </c>
      <c r="V508" s="10">
        <v>274.02999999999997</v>
      </c>
      <c r="W508" s="10">
        <v>161.79</v>
      </c>
      <c r="X508" s="10">
        <v>51.77</v>
      </c>
      <c r="Y508" s="10">
        <v>33.61</v>
      </c>
      <c r="Z508" s="10">
        <v>110.21</v>
      </c>
      <c r="AA508" s="10">
        <v>29.617000000000001</v>
      </c>
      <c r="AC508" s="10">
        <v>270.42</v>
      </c>
      <c r="AE508" s="10">
        <v>9.18</v>
      </c>
      <c r="AF508" s="10">
        <v>351.18</v>
      </c>
      <c r="AG508" s="10">
        <v>403.57</v>
      </c>
      <c r="AH508" s="10">
        <v>168.73</v>
      </c>
      <c r="AI508">
        <v>36.72</v>
      </c>
      <c r="AJ508" s="10">
        <v>8.0500000000000007</v>
      </c>
      <c r="AK508" s="10">
        <v>102.69</v>
      </c>
      <c r="AL508" s="10">
        <v>27.91</v>
      </c>
      <c r="AM508" s="10">
        <v>72.67</v>
      </c>
      <c r="AN508" s="10">
        <v>15.13</v>
      </c>
      <c r="AO508" s="10">
        <v>60.99</v>
      </c>
      <c r="AP508" s="10">
        <v>102.51</v>
      </c>
    </row>
    <row r="509" spans="1:42" x14ac:dyDescent="0.2">
      <c r="A509" s="9">
        <v>44676</v>
      </c>
      <c r="B509" s="3">
        <v>4271.78</v>
      </c>
      <c r="C509" s="10">
        <v>332.67329999999998</v>
      </c>
      <c r="D509" s="10">
        <v>12.11</v>
      </c>
      <c r="E509" s="10">
        <v>82.26</v>
      </c>
      <c r="F509" s="10">
        <v>65.94</v>
      </c>
      <c r="G509" s="10">
        <v>25.01</v>
      </c>
      <c r="I509" s="10">
        <v>58.787999999999997</v>
      </c>
      <c r="J509" s="10">
        <v>7.83</v>
      </c>
      <c r="K509" s="10">
        <v>126.77</v>
      </c>
      <c r="L509" s="10">
        <v>321.42</v>
      </c>
      <c r="M509" s="10">
        <v>19.902000000000001</v>
      </c>
      <c r="N509" s="10">
        <v>8.14</v>
      </c>
      <c r="O509" s="10">
        <v>8.16</v>
      </c>
      <c r="P509" s="10">
        <v>118.3766</v>
      </c>
      <c r="Q509" s="10">
        <v>84.66</v>
      </c>
      <c r="R509" s="10">
        <v>10.39</v>
      </c>
      <c r="S509" s="10">
        <v>6.55</v>
      </c>
      <c r="T509" s="10">
        <v>112.52</v>
      </c>
      <c r="U509" s="10">
        <v>186.94</v>
      </c>
      <c r="V509" s="10">
        <v>280.72000000000003</v>
      </c>
      <c r="W509" s="10">
        <v>162.88</v>
      </c>
      <c r="X509" s="10">
        <v>53</v>
      </c>
      <c r="Y509" s="10">
        <v>33.9</v>
      </c>
      <c r="Z509" s="10">
        <v>112.14</v>
      </c>
      <c r="AA509" s="10">
        <v>30.32</v>
      </c>
      <c r="AC509" s="10">
        <v>271.68</v>
      </c>
      <c r="AE509" s="10">
        <v>9.14</v>
      </c>
      <c r="AF509" s="10">
        <v>354.6</v>
      </c>
      <c r="AG509" s="10">
        <v>385.51</v>
      </c>
      <c r="AH509" s="10">
        <v>167.73</v>
      </c>
      <c r="AI509">
        <v>36.06</v>
      </c>
      <c r="AJ509" s="10">
        <v>8.25</v>
      </c>
      <c r="AK509" s="10">
        <v>102.53</v>
      </c>
      <c r="AL509" s="10">
        <v>28.3</v>
      </c>
      <c r="AM509" s="10">
        <v>70.84</v>
      </c>
      <c r="AN509" s="10">
        <v>15.19</v>
      </c>
      <c r="AO509" s="10">
        <v>60.81</v>
      </c>
      <c r="AP509" s="10">
        <v>102.4</v>
      </c>
    </row>
    <row r="510" spans="1:42" x14ac:dyDescent="0.2">
      <c r="A510" s="9">
        <v>44677</v>
      </c>
      <c r="B510" s="3">
        <v>4296.12</v>
      </c>
      <c r="C510" s="10">
        <v>292.14</v>
      </c>
      <c r="D510" s="10">
        <v>11.12</v>
      </c>
      <c r="E510" s="10">
        <v>82.29</v>
      </c>
      <c r="F510" s="10">
        <v>65.05</v>
      </c>
      <c r="G510" s="10">
        <v>24.9</v>
      </c>
      <c r="I510" s="10">
        <v>56.006999999999998</v>
      </c>
      <c r="J510" s="10">
        <v>7.24</v>
      </c>
      <c r="K510" s="10">
        <v>123.02</v>
      </c>
      <c r="L510" s="10">
        <v>313.12</v>
      </c>
      <c r="M510" s="10">
        <v>18.788</v>
      </c>
      <c r="N510" s="10">
        <v>7.71</v>
      </c>
      <c r="O510" s="10">
        <v>8.06</v>
      </c>
      <c r="P510" s="10">
        <v>116.25109999999999</v>
      </c>
      <c r="Q510" s="10">
        <v>82.64</v>
      </c>
      <c r="R510" s="10">
        <v>10</v>
      </c>
      <c r="S510" s="10">
        <v>6.29</v>
      </c>
      <c r="T510" s="10">
        <v>107.28</v>
      </c>
      <c r="U510" s="10">
        <v>178.76</v>
      </c>
      <c r="V510" s="10">
        <v>270.22000000000003</v>
      </c>
      <c r="W510" s="10">
        <v>156.80000000000001</v>
      </c>
      <c r="X510" s="10">
        <v>50.88</v>
      </c>
      <c r="Y510" s="10">
        <v>30.68</v>
      </c>
      <c r="Z510" s="10">
        <v>110.41</v>
      </c>
      <c r="AA510" s="10">
        <v>28.764199999999999</v>
      </c>
      <c r="AC510" s="10">
        <v>267.69</v>
      </c>
      <c r="AE510" s="10">
        <v>8.1</v>
      </c>
      <c r="AF510" s="10">
        <v>344.11</v>
      </c>
      <c r="AG510" s="10">
        <v>381.77</v>
      </c>
      <c r="AH510" s="10">
        <v>165.63</v>
      </c>
      <c r="AI510">
        <v>36.11</v>
      </c>
      <c r="AJ510" s="10">
        <v>7.85</v>
      </c>
      <c r="AK510" s="10">
        <v>102.77</v>
      </c>
      <c r="AL510" s="10">
        <v>27.08</v>
      </c>
      <c r="AM510" s="10">
        <v>68.739999999999995</v>
      </c>
      <c r="AN510" s="10">
        <v>14.71</v>
      </c>
      <c r="AO510" s="10">
        <v>60.61</v>
      </c>
      <c r="AP510" s="10">
        <v>97.83</v>
      </c>
    </row>
    <row r="511" spans="1:42" x14ac:dyDescent="0.2">
      <c r="A511" s="9">
        <v>44678</v>
      </c>
      <c r="B511" s="3">
        <v>4175.2</v>
      </c>
      <c r="C511" s="10">
        <v>293.83659999999998</v>
      </c>
      <c r="D511" s="10">
        <v>10.56</v>
      </c>
      <c r="E511" s="10">
        <v>84.64</v>
      </c>
      <c r="F511" s="10">
        <v>65.56</v>
      </c>
      <c r="G511" s="10">
        <v>24.88</v>
      </c>
      <c r="I511" s="10">
        <v>55.954000000000001</v>
      </c>
      <c r="J511" s="10">
        <v>7.32</v>
      </c>
      <c r="K511" s="10">
        <v>121.42</v>
      </c>
      <c r="L511" s="10">
        <v>313.23</v>
      </c>
      <c r="M511" s="10">
        <v>18.414999999999999</v>
      </c>
      <c r="N511" s="10">
        <v>7.67</v>
      </c>
      <c r="O511" s="10">
        <v>8.5299999999999994</v>
      </c>
      <c r="P511" s="10">
        <v>119.32129999999999</v>
      </c>
      <c r="Q511" s="10">
        <v>82.93</v>
      </c>
      <c r="R511" s="10">
        <v>9.51</v>
      </c>
      <c r="S511" s="10">
        <v>6.15</v>
      </c>
      <c r="T511" s="10">
        <v>107.47</v>
      </c>
      <c r="U511" s="10">
        <v>174.95</v>
      </c>
      <c r="V511" s="10">
        <v>283.22000000000003</v>
      </c>
      <c r="W511" s="10">
        <v>156.57</v>
      </c>
      <c r="X511" s="10">
        <v>51.68</v>
      </c>
      <c r="Y511" s="10">
        <v>31.22</v>
      </c>
      <c r="Z511" s="10">
        <v>96.67</v>
      </c>
      <c r="AA511" s="10">
        <v>29.512599999999999</v>
      </c>
      <c r="AC511" s="10">
        <v>267.25</v>
      </c>
      <c r="AE511" s="10">
        <v>8.1999999999999993</v>
      </c>
      <c r="AF511" s="10">
        <v>361.57</v>
      </c>
      <c r="AG511" s="10">
        <v>385.53</v>
      </c>
      <c r="AH511" s="10">
        <v>167.67</v>
      </c>
      <c r="AI511">
        <v>35.840000000000003</v>
      </c>
      <c r="AJ511" s="10">
        <v>7.79</v>
      </c>
      <c r="AK511" s="10">
        <v>101.69</v>
      </c>
      <c r="AL511" s="10">
        <v>27.09</v>
      </c>
      <c r="AM511" s="10">
        <v>71.900000000000006</v>
      </c>
      <c r="AN511" s="10">
        <v>14.85</v>
      </c>
      <c r="AO511" s="10">
        <v>59.59</v>
      </c>
      <c r="AP511" s="10">
        <v>99.92</v>
      </c>
    </row>
    <row r="512" spans="1:42" x14ac:dyDescent="0.2">
      <c r="A512" s="9">
        <v>44679</v>
      </c>
      <c r="B512" s="3">
        <v>4183.96</v>
      </c>
      <c r="C512" s="10">
        <v>292.50330000000002</v>
      </c>
      <c r="D512" s="10">
        <v>10.95</v>
      </c>
      <c r="E512" s="10">
        <v>87.2</v>
      </c>
      <c r="F512" s="10">
        <v>66.19</v>
      </c>
      <c r="G512" s="10">
        <v>25.13</v>
      </c>
      <c r="I512" s="10">
        <v>57.893999999999998</v>
      </c>
      <c r="J512" s="10">
        <v>7.51</v>
      </c>
      <c r="K512" s="10">
        <v>123.34</v>
      </c>
      <c r="L512" s="10">
        <v>318.41000000000003</v>
      </c>
      <c r="M512" s="10">
        <v>19.782</v>
      </c>
      <c r="N512" s="10">
        <v>7.74</v>
      </c>
      <c r="O512" s="10">
        <v>8.5500000000000007</v>
      </c>
      <c r="P512" s="10">
        <v>119.86109999999999</v>
      </c>
      <c r="Q512" s="10">
        <v>85.61</v>
      </c>
      <c r="R512" s="10">
        <v>10.09</v>
      </c>
      <c r="S512" s="10">
        <v>6.45</v>
      </c>
      <c r="T512" s="10">
        <v>108.29</v>
      </c>
      <c r="U512" s="10">
        <v>185.71</v>
      </c>
      <c r="V512" s="10">
        <v>289.63</v>
      </c>
      <c r="W512" s="10">
        <v>163.63999999999999</v>
      </c>
      <c r="X512" s="10">
        <v>52.58</v>
      </c>
      <c r="Y512" s="10">
        <v>32.18</v>
      </c>
      <c r="Z512" s="10">
        <v>102.68</v>
      </c>
      <c r="AA512" s="10">
        <v>30.016400000000001</v>
      </c>
      <c r="AC512" s="10">
        <v>268.64</v>
      </c>
      <c r="AE512" s="10">
        <v>8.31</v>
      </c>
      <c r="AF512" s="10">
        <v>378.83</v>
      </c>
      <c r="AG512" s="10">
        <v>384.82</v>
      </c>
      <c r="AH512" s="10">
        <v>173.01</v>
      </c>
      <c r="AI512">
        <v>36.04</v>
      </c>
      <c r="AJ512" s="10">
        <v>7.82</v>
      </c>
      <c r="AK512" s="10">
        <v>102.41</v>
      </c>
      <c r="AL512" s="10">
        <v>30.48</v>
      </c>
      <c r="AM512" s="10">
        <v>71.510000000000005</v>
      </c>
      <c r="AN512" s="10">
        <v>14.62</v>
      </c>
      <c r="AO512" s="10">
        <v>60.65</v>
      </c>
      <c r="AP512" s="10">
        <v>102.17</v>
      </c>
    </row>
    <row r="513" spans="1:42" x14ac:dyDescent="0.2">
      <c r="A513" s="9">
        <v>44680</v>
      </c>
      <c r="B513" s="3">
        <v>4287.5</v>
      </c>
      <c r="C513" s="10">
        <v>290.25330000000002</v>
      </c>
      <c r="D513" s="10">
        <v>10.4</v>
      </c>
      <c r="E513" s="10">
        <v>85.25</v>
      </c>
      <c r="F513" s="10">
        <v>64.61</v>
      </c>
      <c r="G513" s="10">
        <v>25.02</v>
      </c>
      <c r="I513" s="10">
        <v>55.439</v>
      </c>
      <c r="J513" s="10">
        <v>7.38</v>
      </c>
      <c r="K513" s="10">
        <v>119.36</v>
      </c>
      <c r="L513" s="10">
        <v>305.49</v>
      </c>
      <c r="M513" s="10">
        <v>18.547000000000001</v>
      </c>
      <c r="N513" s="10">
        <v>7.36</v>
      </c>
      <c r="O513" s="10">
        <v>8.4600000000000009</v>
      </c>
      <c r="P513" s="10">
        <v>116.8584</v>
      </c>
      <c r="Q513" s="10">
        <v>83.04</v>
      </c>
      <c r="R513" s="10">
        <v>9.8049999999999997</v>
      </c>
      <c r="S513" s="10">
        <v>6.12</v>
      </c>
      <c r="T513" s="10">
        <v>101.57</v>
      </c>
      <c r="U513" s="10">
        <v>171.44</v>
      </c>
      <c r="V513" s="10">
        <v>277.52</v>
      </c>
      <c r="W513" s="10">
        <v>157.65</v>
      </c>
      <c r="X513" s="10">
        <v>50.97</v>
      </c>
      <c r="Y513" s="10">
        <v>30.24</v>
      </c>
      <c r="Z513" s="10">
        <v>101.65</v>
      </c>
      <c r="AA513" s="10">
        <v>29.112200000000001</v>
      </c>
      <c r="AC513" s="10">
        <v>273.22000000000003</v>
      </c>
      <c r="AE513" s="10">
        <v>7.87</v>
      </c>
      <c r="AF513" s="10">
        <v>363.38</v>
      </c>
      <c r="AG513" s="10">
        <v>377.55</v>
      </c>
      <c r="AH513" s="10">
        <v>160.29</v>
      </c>
      <c r="AI513">
        <v>36.04</v>
      </c>
      <c r="AJ513" s="10">
        <v>7.62</v>
      </c>
      <c r="AK513" s="10">
        <v>100</v>
      </c>
      <c r="AL513" s="10">
        <v>29.88</v>
      </c>
      <c r="AM513" s="10">
        <v>71.12</v>
      </c>
      <c r="AN513" s="10">
        <v>14.16</v>
      </c>
      <c r="AO513" s="10">
        <v>58.39</v>
      </c>
      <c r="AP513" s="10">
        <v>102.06</v>
      </c>
    </row>
    <row r="514" spans="1:42" x14ac:dyDescent="0.2">
      <c r="A514" s="9">
        <v>44683</v>
      </c>
      <c r="B514" s="3">
        <v>4131.93</v>
      </c>
      <c r="C514" s="10">
        <v>300.98</v>
      </c>
      <c r="D514" s="10">
        <v>10.74</v>
      </c>
      <c r="E514" s="10">
        <v>86.41</v>
      </c>
      <c r="F514" s="10">
        <v>63.44</v>
      </c>
      <c r="G514" s="10">
        <v>24.69</v>
      </c>
      <c r="I514" s="10">
        <v>57.634999999999998</v>
      </c>
      <c r="J514" s="10">
        <v>7.46</v>
      </c>
      <c r="K514" s="10">
        <v>120.45</v>
      </c>
      <c r="L514" s="10">
        <v>310.42</v>
      </c>
      <c r="M514" s="10">
        <v>19.533000000000001</v>
      </c>
      <c r="N514" s="10">
        <v>7.54</v>
      </c>
      <c r="O514" s="10">
        <v>8.43</v>
      </c>
      <c r="P514" s="10">
        <v>116.25960000000001</v>
      </c>
      <c r="Q514" s="10">
        <v>82.44</v>
      </c>
      <c r="R514" s="10">
        <v>10.48</v>
      </c>
      <c r="S514" s="10">
        <v>6.33</v>
      </c>
      <c r="T514" s="10">
        <v>105.8</v>
      </c>
      <c r="U514" s="10">
        <v>177.76</v>
      </c>
      <c r="V514" s="10">
        <v>284.47000000000003</v>
      </c>
      <c r="W514" s="10">
        <v>157.96</v>
      </c>
      <c r="X514" s="10">
        <v>52.94</v>
      </c>
      <c r="Y514" s="10">
        <v>31.74</v>
      </c>
      <c r="Z514" s="10">
        <v>108.86</v>
      </c>
      <c r="AA514" s="10">
        <v>29.223199999999999</v>
      </c>
      <c r="AC514" s="10">
        <v>261.95999999999998</v>
      </c>
      <c r="AE514" s="10">
        <v>7.86</v>
      </c>
      <c r="AF514" s="10">
        <v>359.04</v>
      </c>
      <c r="AG514" s="10">
        <v>381.23</v>
      </c>
      <c r="AH514" s="10">
        <v>153.13</v>
      </c>
      <c r="AI514">
        <v>35.369999999999997</v>
      </c>
      <c r="AJ514" s="10">
        <v>7.81</v>
      </c>
      <c r="AK514" s="10">
        <v>98.57</v>
      </c>
      <c r="AL514" s="10">
        <v>28.44</v>
      </c>
      <c r="AM514" s="10">
        <v>70.95</v>
      </c>
      <c r="AN514" s="10">
        <v>14.27</v>
      </c>
      <c r="AO514" s="10">
        <v>59.81</v>
      </c>
      <c r="AP514" s="10">
        <v>101.1</v>
      </c>
    </row>
    <row r="515" spans="1:42" x14ac:dyDescent="0.2">
      <c r="A515" s="9">
        <v>44684</v>
      </c>
      <c r="B515" s="3">
        <v>4155.38</v>
      </c>
      <c r="C515" s="10">
        <v>303.08330000000001</v>
      </c>
      <c r="D515" s="10">
        <v>10.55</v>
      </c>
      <c r="E515" s="10">
        <v>88.19</v>
      </c>
      <c r="F515" s="10">
        <v>63.08</v>
      </c>
      <c r="G515" s="10">
        <v>25.25</v>
      </c>
      <c r="I515" s="10">
        <v>58.116999999999997</v>
      </c>
      <c r="J515" s="10">
        <v>7.11</v>
      </c>
      <c r="K515" s="10">
        <v>123.03</v>
      </c>
      <c r="L515" s="10">
        <v>314.66000000000003</v>
      </c>
      <c r="M515" s="10">
        <v>19.602</v>
      </c>
      <c r="N515" s="10">
        <v>7.49</v>
      </c>
      <c r="O515" s="10">
        <v>8.82</v>
      </c>
      <c r="P515" s="10">
        <v>116.9006</v>
      </c>
      <c r="Q515" s="10">
        <v>83.58</v>
      </c>
      <c r="R515" s="10">
        <v>10.1</v>
      </c>
      <c r="S515" s="10">
        <v>6.4</v>
      </c>
      <c r="T515" s="10">
        <v>107.62</v>
      </c>
      <c r="U515" s="10">
        <v>176.42</v>
      </c>
      <c r="V515" s="10">
        <v>281.77999999999997</v>
      </c>
      <c r="W515" s="10">
        <v>159.47999999999999</v>
      </c>
      <c r="X515" s="10">
        <v>54.29</v>
      </c>
      <c r="Y515" s="10">
        <v>31.99</v>
      </c>
      <c r="Z515" s="10">
        <v>109.49</v>
      </c>
      <c r="AA515" s="10">
        <v>28.950800000000001</v>
      </c>
      <c r="AC515" s="10">
        <v>269.11</v>
      </c>
      <c r="AE515" s="10">
        <v>7.15</v>
      </c>
      <c r="AF515" s="10">
        <v>357.79</v>
      </c>
      <c r="AG515" s="10">
        <v>389.44</v>
      </c>
      <c r="AH515" s="10">
        <v>152.36000000000001</v>
      </c>
      <c r="AI515">
        <v>35.47</v>
      </c>
      <c r="AJ515" s="10">
        <v>7.73</v>
      </c>
      <c r="AK515" s="10">
        <v>98.99</v>
      </c>
      <c r="AL515" s="10">
        <v>29.1</v>
      </c>
      <c r="AM515" s="10">
        <v>71.12</v>
      </c>
      <c r="AN515" s="10">
        <v>14.56</v>
      </c>
      <c r="AO515" s="10">
        <v>60.17</v>
      </c>
      <c r="AP515" s="10">
        <v>103.95</v>
      </c>
    </row>
    <row r="516" spans="1:42" x14ac:dyDescent="0.2">
      <c r="A516" s="9">
        <v>44685</v>
      </c>
      <c r="B516" s="3">
        <v>4175.4799999999996</v>
      </c>
      <c r="C516" s="10">
        <v>317.54000000000002</v>
      </c>
      <c r="D516" s="10">
        <v>10.98</v>
      </c>
      <c r="E516" s="10">
        <v>91.7</v>
      </c>
      <c r="F516" s="10">
        <v>65.03</v>
      </c>
      <c r="G516" s="10">
        <v>25.92</v>
      </c>
      <c r="I516" s="10">
        <v>60.366</v>
      </c>
      <c r="J516" s="10">
        <v>7.06</v>
      </c>
      <c r="K516" s="10">
        <v>127.1</v>
      </c>
      <c r="L516" s="10">
        <v>324.11</v>
      </c>
      <c r="M516" s="10">
        <v>20.334</v>
      </c>
      <c r="N516" s="10">
        <v>7.76</v>
      </c>
      <c r="O516" s="10">
        <v>8.86</v>
      </c>
      <c r="P516" s="10">
        <v>120.131</v>
      </c>
      <c r="Q516" s="10">
        <v>85.57</v>
      </c>
      <c r="R516" s="10">
        <v>10.9</v>
      </c>
      <c r="S516" s="10">
        <v>7.14</v>
      </c>
      <c r="T516" s="10">
        <v>111.6</v>
      </c>
      <c r="U516" s="10">
        <v>186</v>
      </c>
      <c r="V516" s="10">
        <v>289.98</v>
      </c>
      <c r="W516" s="10">
        <v>166.02</v>
      </c>
      <c r="X516" s="10">
        <v>57.35</v>
      </c>
      <c r="Y516" s="10">
        <v>33.92</v>
      </c>
      <c r="Z516" s="10">
        <v>112.55</v>
      </c>
      <c r="AA516" s="10">
        <v>28.6906</v>
      </c>
      <c r="AC516" s="10">
        <v>273.7</v>
      </c>
      <c r="AE516" s="10">
        <v>7.5</v>
      </c>
      <c r="AF516" s="10">
        <v>368.52</v>
      </c>
      <c r="AG516" s="10">
        <v>396.35</v>
      </c>
      <c r="AH516" s="10">
        <v>152.28</v>
      </c>
      <c r="AI516">
        <v>35.82</v>
      </c>
      <c r="AJ516" s="10">
        <v>7.82</v>
      </c>
      <c r="AK516" s="10">
        <v>100.56</v>
      </c>
      <c r="AL516" s="10">
        <v>29.82</v>
      </c>
      <c r="AM516" s="10">
        <v>71.81</v>
      </c>
      <c r="AN516" s="10">
        <v>14.98</v>
      </c>
      <c r="AO516" s="10">
        <v>61.54</v>
      </c>
      <c r="AP516" s="10">
        <v>102.41</v>
      </c>
    </row>
    <row r="517" spans="1:42" x14ac:dyDescent="0.2">
      <c r="A517" s="9">
        <v>44686</v>
      </c>
      <c r="B517" s="3">
        <v>4300.17</v>
      </c>
      <c r="C517" s="10">
        <v>291.0933</v>
      </c>
      <c r="D517" s="10">
        <v>10.119999999999999</v>
      </c>
      <c r="E517" s="10">
        <v>90.31</v>
      </c>
      <c r="F517" s="10">
        <v>64.510000000000005</v>
      </c>
      <c r="G517" s="10">
        <v>25.41</v>
      </c>
      <c r="I517" s="10">
        <v>57.999000000000002</v>
      </c>
      <c r="J517" s="10">
        <v>6.78</v>
      </c>
      <c r="K517" s="10">
        <v>123.92</v>
      </c>
      <c r="L517" s="10">
        <v>313.07</v>
      </c>
      <c r="M517" s="10">
        <v>18.844000000000001</v>
      </c>
      <c r="N517" s="10">
        <v>7.38</v>
      </c>
      <c r="O517" s="10">
        <v>8.39</v>
      </c>
      <c r="P517" s="10">
        <v>116.0318</v>
      </c>
      <c r="Q517" s="10">
        <v>81.77</v>
      </c>
      <c r="R517" s="10">
        <v>10.61</v>
      </c>
      <c r="S517" s="10">
        <v>6.83</v>
      </c>
      <c r="T517" s="10">
        <v>104.96</v>
      </c>
      <c r="U517" s="10">
        <v>166.18</v>
      </c>
      <c r="V517" s="10">
        <v>277.35000000000002</v>
      </c>
      <c r="W517" s="10">
        <v>156.77000000000001</v>
      </c>
      <c r="X517" s="10">
        <v>55.36</v>
      </c>
      <c r="Y517" s="10">
        <v>30.71</v>
      </c>
      <c r="Z517" s="10">
        <v>105.59</v>
      </c>
      <c r="AA517" s="10">
        <v>27.397200000000002</v>
      </c>
      <c r="AC517" s="10">
        <v>266.37</v>
      </c>
      <c r="AE517" s="10">
        <v>6.23</v>
      </c>
      <c r="AF517" s="10">
        <v>353.37</v>
      </c>
      <c r="AG517" s="10">
        <v>383.04</v>
      </c>
      <c r="AH517" s="10">
        <v>144.97999999999999</v>
      </c>
      <c r="AI517">
        <v>35.67</v>
      </c>
      <c r="AJ517" s="10">
        <v>7.53</v>
      </c>
      <c r="AK517" s="10">
        <v>99.77</v>
      </c>
      <c r="AL517" s="10">
        <v>29.16</v>
      </c>
      <c r="AM517" s="10">
        <v>68.97</v>
      </c>
      <c r="AN517" s="10">
        <v>14.53</v>
      </c>
      <c r="AO517" s="10">
        <v>59.49</v>
      </c>
      <c r="AP517" s="10">
        <v>103.29</v>
      </c>
    </row>
    <row r="518" spans="1:42" x14ac:dyDescent="0.2">
      <c r="A518" s="9">
        <v>44687</v>
      </c>
      <c r="B518" s="3">
        <v>4146.87</v>
      </c>
      <c r="C518" s="10">
        <v>288.55</v>
      </c>
      <c r="D518" s="10">
        <v>9.48</v>
      </c>
      <c r="E518" s="10">
        <v>91.69</v>
      </c>
      <c r="F518" s="10">
        <v>64.739999999999995</v>
      </c>
      <c r="G518" s="10">
        <v>26.62</v>
      </c>
      <c r="I518" s="10">
        <v>58.01</v>
      </c>
      <c r="J518" s="10">
        <v>6.52</v>
      </c>
      <c r="K518" s="10">
        <v>123.72</v>
      </c>
      <c r="L518" s="10">
        <v>312.95999999999998</v>
      </c>
      <c r="M518" s="10">
        <v>18.675000000000001</v>
      </c>
      <c r="N518" s="10">
        <v>7.29</v>
      </c>
      <c r="O518" s="10">
        <v>8.56</v>
      </c>
      <c r="P518" s="10">
        <v>116.2343</v>
      </c>
      <c r="Q518" s="10">
        <v>81.22</v>
      </c>
      <c r="R518" s="10">
        <v>10.119999999999999</v>
      </c>
      <c r="S518" s="10">
        <v>6.44</v>
      </c>
      <c r="T518" s="10">
        <v>101.49</v>
      </c>
      <c r="U518" s="10">
        <v>155.27000000000001</v>
      </c>
      <c r="V518" s="10">
        <v>274.73</v>
      </c>
      <c r="W518" s="10">
        <v>157.28</v>
      </c>
      <c r="X518" s="10">
        <v>53.55</v>
      </c>
      <c r="Y518" s="10">
        <v>28.79</v>
      </c>
      <c r="Z518" s="10">
        <v>104.68</v>
      </c>
      <c r="AA518" s="10">
        <v>27.090599999999998</v>
      </c>
      <c r="AC518" s="10">
        <v>253.93</v>
      </c>
      <c r="AE518" s="10">
        <v>5.92</v>
      </c>
      <c r="AF518" s="10">
        <v>347.12</v>
      </c>
      <c r="AG518" s="10">
        <v>377.46</v>
      </c>
      <c r="AH518" s="10">
        <v>140.88</v>
      </c>
      <c r="AI518">
        <v>35.74</v>
      </c>
      <c r="AJ518" s="10">
        <v>7.22</v>
      </c>
      <c r="AK518" s="10">
        <v>98.94</v>
      </c>
      <c r="AL518" s="10">
        <v>28.48</v>
      </c>
      <c r="AM518" s="10">
        <v>68.069999999999993</v>
      </c>
      <c r="AN518" s="10">
        <v>14.21</v>
      </c>
      <c r="AO518" s="10">
        <v>58.58</v>
      </c>
      <c r="AP518" s="10">
        <v>102</v>
      </c>
    </row>
    <row r="519" spans="1:42" x14ac:dyDescent="0.2">
      <c r="A519" s="9">
        <v>44690</v>
      </c>
      <c r="B519" s="3">
        <v>4123.34</v>
      </c>
      <c r="C519" s="10">
        <v>262.37</v>
      </c>
      <c r="D519" s="10">
        <v>7.46</v>
      </c>
      <c r="E519" s="10">
        <v>84.46</v>
      </c>
      <c r="F519" s="10">
        <v>64.61</v>
      </c>
      <c r="G519" s="10">
        <v>24.13</v>
      </c>
      <c r="I519" s="10">
        <v>56.292000000000002</v>
      </c>
      <c r="J519" s="10">
        <v>5.67</v>
      </c>
      <c r="K519" s="10">
        <v>121.86</v>
      </c>
      <c r="L519" s="10">
        <v>308.89</v>
      </c>
      <c r="M519" s="10">
        <v>16.95</v>
      </c>
      <c r="N519" s="10">
        <v>6.52</v>
      </c>
      <c r="O519" s="10">
        <v>7.62</v>
      </c>
      <c r="P519" s="10">
        <v>109.8663</v>
      </c>
      <c r="Q519" s="10">
        <v>79.510000000000005</v>
      </c>
      <c r="R519" s="10">
        <v>9.5</v>
      </c>
      <c r="S519" s="10">
        <v>5.97</v>
      </c>
      <c r="T519" s="10">
        <v>96.66</v>
      </c>
      <c r="U519" s="10">
        <v>143.29</v>
      </c>
      <c r="V519" s="10">
        <v>264.58</v>
      </c>
      <c r="W519" s="10">
        <v>152.06</v>
      </c>
      <c r="X519" s="10">
        <v>49.86</v>
      </c>
      <c r="Y519" s="10">
        <v>22.78</v>
      </c>
      <c r="Z519" s="10">
        <v>94.44</v>
      </c>
      <c r="AA519" s="10">
        <v>25.531400000000001</v>
      </c>
      <c r="AC519" s="10">
        <v>235.02</v>
      </c>
      <c r="AE519" s="10">
        <v>5.08</v>
      </c>
      <c r="AF519" s="10">
        <v>327.99</v>
      </c>
      <c r="AG519" s="10">
        <v>364.53</v>
      </c>
      <c r="AH519" s="10">
        <v>132.37</v>
      </c>
      <c r="AI519">
        <v>35.21</v>
      </c>
      <c r="AJ519" s="10">
        <v>6.54</v>
      </c>
      <c r="AK519" s="10">
        <v>99.87</v>
      </c>
      <c r="AL519" s="10">
        <v>26.93</v>
      </c>
      <c r="AM519" s="10">
        <v>64.97</v>
      </c>
      <c r="AN519" s="10">
        <v>13.37</v>
      </c>
      <c r="AO519" s="10">
        <v>55.51</v>
      </c>
      <c r="AP519" s="10">
        <v>100.25</v>
      </c>
    </row>
    <row r="520" spans="1:42" x14ac:dyDescent="0.2">
      <c r="A520" s="9">
        <v>44691</v>
      </c>
      <c r="B520" s="3">
        <v>3991.24</v>
      </c>
      <c r="C520" s="10">
        <v>266.68</v>
      </c>
      <c r="D520" s="10">
        <v>7.29</v>
      </c>
      <c r="E520" s="10">
        <v>85.02</v>
      </c>
      <c r="F520" s="10">
        <v>64.010000000000005</v>
      </c>
      <c r="G520" s="10">
        <v>24.44</v>
      </c>
      <c r="I520" s="10">
        <v>58.139000000000003</v>
      </c>
      <c r="J520" s="10">
        <v>5.51</v>
      </c>
      <c r="K520" s="10">
        <v>118.89</v>
      </c>
      <c r="L520" s="10">
        <v>305.06</v>
      </c>
      <c r="M520" s="10">
        <v>17.594999999999999</v>
      </c>
      <c r="N520" s="10">
        <v>6.14</v>
      </c>
      <c r="O520" s="10">
        <v>7.79</v>
      </c>
      <c r="P520" s="10">
        <v>109.782</v>
      </c>
      <c r="Q520" s="10">
        <v>78.540000000000006</v>
      </c>
      <c r="R520" s="10">
        <v>9.27</v>
      </c>
      <c r="S520" s="10">
        <v>5.25</v>
      </c>
      <c r="T520" s="10">
        <v>99.02</v>
      </c>
      <c r="U520" s="10">
        <v>143.76</v>
      </c>
      <c r="V520" s="10">
        <v>269.5</v>
      </c>
      <c r="W520" s="10">
        <v>154.51</v>
      </c>
      <c r="X520" s="10">
        <v>51.16</v>
      </c>
      <c r="Y520" s="10">
        <v>22.79</v>
      </c>
      <c r="Z520" s="10">
        <v>99.17</v>
      </c>
      <c r="AA520" s="10">
        <v>26.421600000000002</v>
      </c>
      <c r="AC520" s="10">
        <v>240.16</v>
      </c>
      <c r="AE520" s="10">
        <v>4.88</v>
      </c>
      <c r="AF520" s="10">
        <v>325.33</v>
      </c>
      <c r="AG520" s="10">
        <v>364.75</v>
      </c>
      <c r="AH520" s="10">
        <v>125.41</v>
      </c>
      <c r="AI520">
        <v>34.909999999999997</v>
      </c>
      <c r="AJ520" s="10">
        <v>6.93</v>
      </c>
      <c r="AK520" s="10">
        <v>98.88</v>
      </c>
      <c r="AL520" s="10">
        <v>26.96</v>
      </c>
      <c r="AM520" s="10">
        <v>65.099999999999994</v>
      </c>
      <c r="AN520" s="10">
        <v>13.35</v>
      </c>
      <c r="AO520" s="10">
        <v>57.92</v>
      </c>
      <c r="AP520" s="10">
        <v>97.24</v>
      </c>
    </row>
    <row r="521" spans="1:42" x14ac:dyDescent="0.2">
      <c r="A521" s="9">
        <v>44692</v>
      </c>
      <c r="B521" s="3">
        <v>4001.05</v>
      </c>
      <c r="C521" s="10">
        <v>244.66659999999999</v>
      </c>
      <c r="D521" s="10">
        <v>6.71</v>
      </c>
      <c r="E521" s="10">
        <v>86.79</v>
      </c>
      <c r="F521" s="10">
        <v>64.31</v>
      </c>
      <c r="G521" s="10">
        <v>24.29</v>
      </c>
      <c r="I521" s="10">
        <v>56.710999999999999</v>
      </c>
      <c r="J521" s="10">
        <v>5.17</v>
      </c>
      <c r="K521" s="10">
        <v>118.14</v>
      </c>
      <c r="L521" s="10">
        <v>301.55</v>
      </c>
      <c r="M521" s="10">
        <v>16.63</v>
      </c>
      <c r="N521" s="10">
        <v>5.94</v>
      </c>
      <c r="O521" s="10">
        <v>8.0500000000000007</v>
      </c>
      <c r="P521" s="10">
        <v>110.2627</v>
      </c>
      <c r="Q521" s="10">
        <v>78.09</v>
      </c>
      <c r="R521" s="10">
        <v>8.15</v>
      </c>
      <c r="S521" s="10">
        <v>5.49</v>
      </c>
      <c r="T521" s="10">
        <v>96.7</v>
      </c>
      <c r="U521" s="10">
        <v>132.88</v>
      </c>
      <c r="V521" s="10">
        <v>260.55</v>
      </c>
      <c r="W521" s="10">
        <v>146.5</v>
      </c>
      <c r="X521" s="10">
        <v>50.15</v>
      </c>
      <c r="Y521" s="10">
        <v>20.6</v>
      </c>
      <c r="Z521" s="10">
        <v>91.94</v>
      </c>
      <c r="AA521" s="10">
        <v>25.633800000000001</v>
      </c>
      <c r="AC521" s="10">
        <v>234.96</v>
      </c>
      <c r="AE521" s="10">
        <v>4.34</v>
      </c>
      <c r="AF521" s="10">
        <v>325.87</v>
      </c>
      <c r="AG521" s="10">
        <v>364.03</v>
      </c>
      <c r="AH521" s="10">
        <v>123.74</v>
      </c>
      <c r="AI521">
        <v>35.200000000000003</v>
      </c>
      <c r="AJ521" s="10">
        <v>6.51</v>
      </c>
      <c r="AK521" s="10">
        <v>103.62</v>
      </c>
      <c r="AL521" s="10">
        <v>26.47</v>
      </c>
      <c r="AM521" s="10">
        <v>65.42</v>
      </c>
      <c r="AN521" s="10">
        <v>12.83</v>
      </c>
      <c r="AO521" s="10">
        <v>57.01</v>
      </c>
      <c r="AP521" s="10">
        <v>98.04</v>
      </c>
    </row>
    <row r="522" spans="1:42" x14ac:dyDescent="0.2">
      <c r="A522" s="9">
        <v>44693</v>
      </c>
      <c r="B522" s="3">
        <v>3935.18</v>
      </c>
      <c r="C522" s="10">
        <v>242.66659999999999</v>
      </c>
      <c r="D522" s="10">
        <v>7.34</v>
      </c>
      <c r="E522" s="10">
        <v>86.3</v>
      </c>
      <c r="F522" s="10">
        <v>64.510000000000005</v>
      </c>
      <c r="G522" s="10">
        <v>23.41</v>
      </c>
      <c r="I522" s="10">
        <v>57.156999999999996</v>
      </c>
      <c r="J522" s="10">
        <v>5.19</v>
      </c>
      <c r="K522" s="10">
        <v>118.04</v>
      </c>
      <c r="L522" s="10">
        <v>299.41000000000003</v>
      </c>
      <c r="M522" s="10">
        <v>16.175000000000001</v>
      </c>
      <c r="N522" s="10">
        <v>5.72</v>
      </c>
      <c r="O522" s="10">
        <v>8.0299999999999994</v>
      </c>
      <c r="P522" s="10">
        <v>109.8241</v>
      </c>
      <c r="Q522" s="10">
        <v>78.33</v>
      </c>
      <c r="R522" s="10">
        <v>8.56</v>
      </c>
      <c r="S522" s="10">
        <v>5.66</v>
      </c>
      <c r="T522" s="10">
        <v>99.42</v>
      </c>
      <c r="U522" s="10">
        <v>140.6</v>
      </c>
      <c r="V522" s="10">
        <v>255.35</v>
      </c>
      <c r="W522" s="10">
        <v>142.56</v>
      </c>
      <c r="X522" s="10">
        <v>48.3</v>
      </c>
      <c r="Y522" s="10">
        <v>24.3</v>
      </c>
      <c r="Z522" s="10">
        <v>97.08</v>
      </c>
      <c r="AA522" s="10">
        <v>25.622399999999999</v>
      </c>
      <c r="AC522" s="10">
        <v>240.85</v>
      </c>
      <c r="AE522" s="10">
        <v>4.76</v>
      </c>
      <c r="AF522" s="10">
        <v>321.24</v>
      </c>
      <c r="AG522" s="10">
        <v>362.98</v>
      </c>
      <c r="AH522" s="10">
        <v>123.93</v>
      </c>
      <c r="AI522">
        <v>34.659999999999997</v>
      </c>
      <c r="AJ522" s="10">
        <v>6.65</v>
      </c>
      <c r="AK522" s="10">
        <v>103.37</v>
      </c>
      <c r="AL522" s="10">
        <v>27.72</v>
      </c>
      <c r="AM522" s="10">
        <v>64.42</v>
      </c>
      <c r="AN522" s="10">
        <v>12.44</v>
      </c>
      <c r="AO522" s="10">
        <v>57.35</v>
      </c>
      <c r="AP522" s="10">
        <v>98.13</v>
      </c>
    </row>
    <row r="523" spans="1:42" x14ac:dyDescent="0.2">
      <c r="A523" s="9">
        <v>44694</v>
      </c>
      <c r="B523" s="3">
        <v>3930.08</v>
      </c>
      <c r="C523" s="10">
        <v>256.52999999999997</v>
      </c>
      <c r="D523" s="10">
        <v>8.34</v>
      </c>
      <c r="E523" s="10">
        <v>88.86</v>
      </c>
      <c r="F523" s="10">
        <v>65.72</v>
      </c>
      <c r="G523" s="10">
        <v>24.58</v>
      </c>
      <c r="I523" s="10">
        <v>58.823999999999998</v>
      </c>
      <c r="J523" s="10">
        <v>5.86</v>
      </c>
      <c r="K523" s="10">
        <v>119.09</v>
      </c>
      <c r="L523" s="10">
        <v>306.99</v>
      </c>
      <c r="M523" s="10">
        <v>17.706</v>
      </c>
      <c r="N523" s="10">
        <v>6.39</v>
      </c>
      <c r="O523" s="10">
        <v>8.48</v>
      </c>
      <c r="P523" s="10">
        <v>112.2448</v>
      </c>
      <c r="Q523" s="10">
        <v>80.8</v>
      </c>
      <c r="R523" s="10">
        <v>10.69</v>
      </c>
      <c r="S523" s="10">
        <v>6.75</v>
      </c>
      <c r="T523" s="10">
        <v>107.82</v>
      </c>
      <c r="U523" s="10">
        <v>158.36000000000001</v>
      </c>
      <c r="V523" s="10">
        <v>261.12</v>
      </c>
      <c r="W523" s="10">
        <v>147.11000000000001</v>
      </c>
      <c r="X523" s="10">
        <v>51.57</v>
      </c>
      <c r="Y523" s="10">
        <v>26.7</v>
      </c>
      <c r="Z523" s="10">
        <v>106.09</v>
      </c>
      <c r="AA523" s="10">
        <v>26.365600000000001</v>
      </c>
      <c r="AC523" s="10">
        <v>246.72</v>
      </c>
      <c r="AE523" s="10">
        <v>5.2</v>
      </c>
      <c r="AF523" s="10">
        <v>332.8</v>
      </c>
      <c r="AG523" s="10">
        <v>366.69</v>
      </c>
      <c r="AH523" s="10">
        <v>128.35</v>
      </c>
      <c r="AI523">
        <v>34.39</v>
      </c>
      <c r="AJ523" s="10">
        <v>6.91</v>
      </c>
      <c r="AK523" s="10">
        <v>104.43</v>
      </c>
      <c r="AL523" s="10">
        <v>28.63</v>
      </c>
      <c r="AM523" s="10">
        <v>65.81</v>
      </c>
      <c r="AN523" s="10">
        <v>13.5</v>
      </c>
      <c r="AO523" s="10">
        <v>58.25</v>
      </c>
      <c r="AP523" s="10">
        <v>98.71</v>
      </c>
    </row>
    <row r="524" spans="1:42" x14ac:dyDescent="0.2">
      <c r="A524" s="9">
        <v>44697</v>
      </c>
      <c r="B524" s="3">
        <v>4023.89</v>
      </c>
      <c r="C524" s="10">
        <v>241.45660000000001</v>
      </c>
      <c r="D524" s="10">
        <v>8.0399999999999991</v>
      </c>
      <c r="E524" s="10">
        <v>90.95</v>
      </c>
      <c r="F524" s="10">
        <v>65.959999999999994</v>
      </c>
      <c r="G524" s="10">
        <v>25</v>
      </c>
      <c r="I524" s="10">
        <v>58.267000000000003</v>
      </c>
      <c r="J524" s="10">
        <v>5.41</v>
      </c>
      <c r="K524" s="10">
        <v>118.26</v>
      </c>
      <c r="L524" s="10">
        <v>303.44</v>
      </c>
      <c r="M524" s="10">
        <v>17.263999999999999</v>
      </c>
      <c r="N524" s="10">
        <v>5.85</v>
      </c>
      <c r="O524" s="10">
        <v>8.61</v>
      </c>
      <c r="P524" s="10">
        <v>112.8099</v>
      </c>
      <c r="Q524" s="10">
        <v>79.83</v>
      </c>
      <c r="R524" s="10">
        <v>10.11</v>
      </c>
      <c r="S524" s="10">
        <v>6.91</v>
      </c>
      <c r="T524" s="10">
        <v>104.7</v>
      </c>
      <c r="U524" s="10">
        <v>144.51</v>
      </c>
      <c r="V524" s="10">
        <v>261.5</v>
      </c>
      <c r="W524" s="10">
        <v>145.54</v>
      </c>
      <c r="X524" s="10">
        <v>50.94</v>
      </c>
      <c r="Y524" s="10">
        <v>24.86</v>
      </c>
      <c r="Z524" s="10">
        <v>101.05</v>
      </c>
      <c r="AA524" s="10">
        <v>25.981400000000001</v>
      </c>
      <c r="AC524" s="10">
        <v>254.17</v>
      </c>
      <c r="AE524" s="10">
        <v>4.8600000000000003</v>
      </c>
      <c r="AF524" s="10">
        <v>329.73</v>
      </c>
      <c r="AG524" s="10">
        <v>374.45</v>
      </c>
      <c r="AH524" s="10">
        <v>125.25</v>
      </c>
      <c r="AI524">
        <v>34.71</v>
      </c>
      <c r="AJ524" s="10">
        <v>7</v>
      </c>
      <c r="AK524" s="10">
        <v>105.91</v>
      </c>
      <c r="AL524" s="10">
        <v>28.38</v>
      </c>
      <c r="AM524" s="10">
        <v>66.569999999999993</v>
      </c>
      <c r="AN524" s="10">
        <v>13.05</v>
      </c>
      <c r="AO524" s="10">
        <v>58.04</v>
      </c>
      <c r="AP524" s="10">
        <v>98.7</v>
      </c>
    </row>
    <row r="525" spans="1:42" x14ac:dyDescent="0.2">
      <c r="A525" s="9">
        <v>44698</v>
      </c>
      <c r="B525" s="3">
        <v>4008.01</v>
      </c>
      <c r="C525" s="10">
        <v>253.87</v>
      </c>
      <c r="D525" s="10">
        <v>8.36</v>
      </c>
      <c r="E525" s="10">
        <v>92.11</v>
      </c>
      <c r="F525" s="10">
        <v>65.78</v>
      </c>
      <c r="G525" s="10">
        <v>25.25</v>
      </c>
      <c r="I525" s="10">
        <v>60.814999999999998</v>
      </c>
      <c r="J525" s="10">
        <v>5.66</v>
      </c>
      <c r="K525" s="10">
        <v>122.18</v>
      </c>
      <c r="L525" s="10">
        <v>312.97000000000003</v>
      </c>
      <c r="M525" s="10">
        <v>18.177</v>
      </c>
      <c r="N525" s="10">
        <v>6.02</v>
      </c>
      <c r="O525" s="10">
        <v>8.76</v>
      </c>
      <c r="P525" s="10">
        <v>114.9354</v>
      </c>
      <c r="Q525" s="10">
        <v>82.65</v>
      </c>
      <c r="R525" s="10">
        <v>10.06</v>
      </c>
      <c r="S525" s="10">
        <v>7.05</v>
      </c>
      <c r="T525" s="10">
        <v>107.73</v>
      </c>
      <c r="U525" s="10">
        <v>145.81</v>
      </c>
      <c r="V525" s="10">
        <v>266.82</v>
      </c>
      <c r="W525" s="10">
        <v>149.24</v>
      </c>
      <c r="X525" s="10">
        <v>53.08</v>
      </c>
      <c r="Y525" s="10">
        <v>27.49</v>
      </c>
      <c r="Z525" s="10">
        <v>105.06</v>
      </c>
      <c r="AA525" s="10">
        <v>26.441199999999998</v>
      </c>
      <c r="AC525" s="10">
        <v>261.83999999999997</v>
      </c>
      <c r="AE525" s="10">
        <v>5.71</v>
      </c>
      <c r="AF525" s="10">
        <v>338.86</v>
      </c>
      <c r="AG525" s="10">
        <v>384.26</v>
      </c>
      <c r="AH525" s="10">
        <v>125.9</v>
      </c>
      <c r="AI525">
        <v>34.51</v>
      </c>
      <c r="AJ525" s="10">
        <v>7.17</v>
      </c>
      <c r="AK525" s="10">
        <v>106.3</v>
      </c>
      <c r="AL525" s="10">
        <v>29.42</v>
      </c>
      <c r="AM525" s="10">
        <v>68.959999999999994</v>
      </c>
      <c r="AN525" s="10">
        <v>13.53</v>
      </c>
      <c r="AO525" s="10">
        <v>59.88</v>
      </c>
      <c r="AP525" s="10">
        <v>100.61</v>
      </c>
    </row>
    <row r="526" spans="1:42" x14ac:dyDescent="0.2">
      <c r="A526" s="9">
        <v>44699</v>
      </c>
      <c r="B526" s="3">
        <v>4088.85</v>
      </c>
      <c r="C526" s="10">
        <v>236.60329999999999</v>
      </c>
      <c r="D526" s="10">
        <v>8.01</v>
      </c>
      <c r="E526" s="10">
        <v>90.65</v>
      </c>
      <c r="F526" s="10">
        <v>61.2</v>
      </c>
      <c r="G526" s="10">
        <v>25.23</v>
      </c>
      <c r="I526" s="10">
        <v>57.057000000000002</v>
      </c>
      <c r="J526" s="10">
        <v>4.7</v>
      </c>
      <c r="K526" s="10">
        <v>120.09</v>
      </c>
      <c r="L526" s="10">
        <v>306.73</v>
      </c>
      <c r="M526" s="10">
        <v>16.937999999999999</v>
      </c>
      <c r="N526" s="10">
        <v>5.67</v>
      </c>
      <c r="O526" s="10">
        <v>8.2100000000000009</v>
      </c>
      <c r="P526" s="10">
        <v>111.5026</v>
      </c>
      <c r="Q526" s="10">
        <v>79.010000000000005</v>
      </c>
      <c r="R526" s="10">
        <v>9.73</v>
      </c>
      <c r="S526" s="10">
        <v>7.23</v>
      </c>
      <c r="T526" s="10">
        <v>103.54</v>
      </c>
      <c r="U526" s="10">
        <v>137.76</v>
      </c>
      <c r="V526" s="10">
        <v>254.08</v>
      </c>
      <c r="W526" s="10">
        <v>140.82</v>
      </c>
      <c r="X526" s="10">
        <v>50.76</v>
      </c>
      <c r="Y526" s="10">
        <v>27.29</v>
      </c>
      <c r="Z526" s="10">
        <v>104.4</v>
      </c>
      <c r="AA526" s="10">
        <v>25.0578</v>
      </c>
      <c r="AC526" s="10">
        <v>252.35</v>
      </c>
      <c r="AE526" s="10">
        <v>5.45</v>
      </c>
      <c r="AF526" s="10">
        <v>335.9</v>
      </c>
      <c r="AG526" s="10">
        <v>368.67</v>
      </c>
      <c r="AH526" s="10">
        <v>119.53</v>
      </c>
      <c r="AI526">
        <v>34.51</v>
      </c>
      <c r="AJ526" s="10">
        <v>6.82</v>
      </c>
      <c r="AK526" s="10">
        <v>106.18</v>
      </c>
      <c r="AL526" s="10">
        <v>28.48</v>
      </c>
      <c r="AM526" s="10">
        <v>66.67</v>
      </c>
      <c r="AN526" s="10">
        <v>12.78</v>
      </c>
      <c r="AO526" s="10">
        <v>60.2</v>
      </c>
      <c r="AP526" s="10">
        <v>97.71</v>
      </c>
    </row>
    <row r="527" spans="1:42" x14ac:dyDescent="0.2">
      <c r="A527" s="9">
        <v>44700</v>
      </c>
      <c r="B527" s="3">
        <v>3923.68</v>
      </c>
      <c r="C527" s="10">
        <v>236.47329999999999</v>
      </c>
      <c r="D527" s="10">
        <v>8.31</v>
      </c>
      <c r="E527" s="10">
        <v>91.14</v>
      </c>
      <c r="F527" s="10">
        <v>60</v>
      </c>
      <c r="G527" s="10">
        <v>26.08</v>
      </c>
      <c r="I527" s="10">
        <v>54.621000000000002</v>
      </c>
      <c r="J527" s="10">
        <v>4.75</v>
      </c>
      <c r="K527" s="10">
        <v>118.31</v>
      </c>
      <c r="L527" s="10">
        <v>308.2</v>
      </c>
      <c r="M527" s="10">
        <v>17.123999999999999</v>
      </c>
      <c r="N527" s="10">
        <v>5.72</v>
      </c>
      <c r="O527" s="10">
        <v>8.19</v>
      </c>
      <c r="P527" s="10">
        <v>112.82680000000001</v>
      </c>
      <c r="Q527" s="10">
        <v>79.91</v>
      </c>
      <c r="R527" s="10">
        <v>10.210000000000001</v>
      </c>
      <c r="S527" s="10">
        <v>7.75</v>
      </c>
      <c r="T527" s="10">
        <v>104.58</v>
      </c>
      <c r="U527" s="10">
        <v>146.82</v>
      </c>
      <c r="V527" s="10">
        <v>253.14</v>
      </c>
      <c r="W527" s="10">
        <v>137.35</v>
      </c>
      <c r="X527" s="10">
        <v>50.46</v>
      </c>
      <c r="Y527" s="10">
        <v>29.61</v>
      </c>
      <c r="Z527" s="10">
        <v>105.77</v>
      </c>
      <c r="AA527" s="10">
        <v>25.4498</v>
      </c>
      <c r="AC527" s="10">
        <v>255.45</v>
      </c>
      <c r="AE527" s="10">
        <v>5.83</v>
      </c>
      <c r="AF527" s="10">
        <v>332.22</v>
      </c>
      <c r="AG527" s="10">
        <v>364.62</v>
      </c>
      <c r="AH527" s="10">
        <v>119.72</v>
      </c>
      <c r="AI527">
        <v>35.03</v>
      </c>
      <c r="AJ527" s="10">
        <v>6.92</v>
      </c>
      <c r="AK527" s="10">
        <v>100.5</v>
      </c>
      <c r="AL527" s="10">
        <v>28.89</v>
      </c>
      <c r="AM527" s="10">
        <v>67.930000000000007</v>
      </c>
      <c r="AN527" s="10">
        <v>12.85</v>
      </c>
      <c r="AO527" s="10">
        <v>60.32</v>
      </c>
      <c r="AP527" s="10">
        <v>98.95</v>
      </c>
    </row>
    <row r="528" spans="1:42" x14ac:dyDescent="0.2">
      <c r="A528" s="9">
        <v>44701</v>
      </c>
      <c r="B528" s="3">
        <v>3900.79</v>
      </c>
      <c r="C528" s="10">
        <v>221.3</v>
      </c>
      <c r="D528" s="10">
        <v>8.08</v>
      </c>
      <c r="E528" s="10">
        <v>91.86</v>
      </c>
      <c r="F528" s="10">
        <v>60.98</v>
      </c>
      <c r="G528" s="10">
        <v>25.23</v>
      </c>
      <c r="I528" s="10">
        <v>54.319000000000003</v>
      </c>
      <c r="J528" s="10">
        <v>4.7300000000000004</v>
      </c>
      <c r="K528" s="10">
        <v>117.34</v>
      </c>
      <c r="L528" s="10">
        <v>306.8</v>
      </c>
      <c r="M528" s="10">
        <v>16.693999999999999</v>
      </c>
      <c r="N528" s="10">
        <v>5.69</v>
      </c>
      <c r="O528" s="10">
        <v>8.52</v>
      </c>
      <c r="P528" s="10">
        <v>114.657</v>
      </c>
      <c r="Q528" s="10">
        <v>78.97</v>
      </c>
      <c r="R528" s="10">
        <v>10.08</v>
      </c>
      <c r="S528" s="10">
        <v>7.49</v>
      </c>
      <c r="T528" s="10">
        <v>107.57</v>
      </c>
      <c r="U528" s="10">
        <v>141.49</v>
      </c>
      <c r="V528" s="10">
        <v>252.56</v>
      </c>
      <c r="W528" s="10">
        <v>137.59</v>
      </c>
      <c r="X528" s="10">
        <v>51.76</v>
      </c>
      <c r="Y528" s="10">
        <v>28.92</v>
      </c>
      <c r="Z528" s="10">
        <v>107.27</v>
      </c>
      <c r="AA528" s="10">
        <v>25.882200000000001</v>
      </c>
      <c r="AC528" s="10">
        <v>258.58999999999997</v>
      </c>
      <c r="AE528" s="10">
        <v>5.63</v>
      </c>
      <c r="AF528" s="10">
        <v>336.18</v>
      </c>
      <c r="AG528" s="10">
        <v>313.31</v>
      </c>
      <c r="AH528" s="10">
        <v>119.72</v>
      </c>
      <c r="AI528">
        <v>35.04</v>
      </c>
      <c r="AJ528" s="10">
        <v>7.06</v>
      </c>
      <c r="AK528" s="10">
        <v>101.15</v>
      </c>
      <c r="AL528" s="10">
        <v>28.89</v>
      </c>
      <c r="AM528" s="10">
        <v>69.540000000000006</v>
      </c>
      <c r="AN528" s="10">
        <v>12.5</v>
      </c>
      <c r="AO528" s="10">
        <v>60.91</v>
      </c>
      <c r="AP528" s="10">
        <v>100.04</v>
      </c>
    </row>
    <row r="529" spans="1:42" x14ac:dyDescent="0.2">
      <c r="A529" s="9">
        <v>44704</v>
      </c>
      <c r="B529" s="3">
        <v>3901.36</v>
      </c>
      <c r="C529" s="10">
        <v>224.9666</v>
      </c>
      <c r="D529" s="10">
        <v>8.01</v>
      </c>
      <c r="E529" s="10">
        <v>93.89</v>
      </c>
      <c r="F529" s="10">
        <v>62.86</v>
      </c>
      <c r="G529" s="10">
        <v>25.73</v>
      </c>
      <c r="I529" s="10">
        <v>52.636000000000003</v>
      </c>
      <c r="J529" s="10">
        <v>4.58</v>
      </c>
      <c r="K529" s="10">
        <v>124.6</v>
      </c>
      <c r="L529" s="10">
        <v>316.61</v>
      </c>
      <c r="M529" s="10">
        <v>16.898</v>
      </c>
      <c r="N529" s="10">
        <v>5.68</v>
      </c>
      <c r="O529" s="10">
        <v>8.98</v>
      </c>
      <c r="P529" s="10">
        <v>115.6776</v>
      </c>
      <c r="Q529" s="10">
        <v>80.27</v>
      </c>
      <c r="R529" s="10">
        <v>10.06</v>
      </c>
      <c r="S529" s="10">
        <v>7.27</v>
      </c>
      <c r="T529" s="10">
        <v>108.45</v>
      </c>
      <c r="U529" s="10">
        <v>138.85</v>
      </c>
      <c r="V529" s="10">
        <v>260.64999999999998</v>
      </c>
      <c r="W529" s="10">
        <v>143.11000000000001</v>
      </c>
      <c r="X529" s="10">
        <v>51.95</v>
      </c>
      <c r="Y529" s="10">
        <v>27.99</v>
      </c>
      <c r="Z529" s="10">
        <v>109.07</v>
      </c>
      <c r="AA529" s="10">
        <v>25.7958</v>
      </c>
      <c r="AC529" s="10">
        <v>268.35000000000002</v>
      </c>
      <c r="AE529" s="10">
        <v>5.76</v>
      </c>
      <c r="AF529" s="10">
        <v>348.43</v>
      </c>
      <c r="AG529" s="10">
        <v>335.36</v>
      </c>
      <c r="AH529" s="10">
        <v>120.48</v>
      </c>
      <c r="AI529">
        <v>35.229999999999997</v>
      </c>
      <c r="AJ529" s="10">
        <v>6.92</v>
      </c>
      <c r="AK529" s="10">
        <v>102.91</v>
      </c>
      <c r="AL529" s="10">
        <v>28.25</v>
      </c>
      <c r="AM529" s="10">
        <v>70.73</v>
      </c>
      <c r="AN529" s="10">
        <v>12.83</v>
      </c>
      <c r="AO529" s="10">
        <v>61.68</v>
      </c>
      <c r="AP529" s="10">
        <v>96.2</v>
      </c>
    </row>
    <row r="530" spans="1:42" x14ac:dyDescent="0.2">
      <c r="A530" s="9">
        <v>44705</v>
      </c>
      <c r="B530" s="3">
        <v>3973.75</v>
      </c>
      <c r="C530" s="10">
        <v>209.38659999999999</v>
      </c>
      <c r="D530" s="10">
        <v>7.55</v>
      </c>
      <c r="E530" s="10">
        <v>94.4</v>
      </c>
      <c r="F530" s="10">
        <v>64.02</v>
      </c>
      <c r="G530" s="10">
        <v>25.48</v>
      </c>
      <c r="I530" s="10">
        <v>52.42</v>
      </c>
      <c r="J530" s="10">
        <v>4.37</v>
      </c>
      <c r="K530" s="10">
        <v>126.36</v>
      </c>
      <c r="L530" s="10">
        <v>313.95</v>
      </c>
      <c r="M530" s="10">
        <v>16.154</v>
      </c>
      <c r="N530" s="10">
        <v>4.74</v>
      </c>
      <c r="O530" s="10">
        <v>8.93</v>
      </c>
      <c r="P530" s="10">
        <v>115.69450000000001</v>
      </c>
      <c r="Q530" s="10">
        <v>78.819999999999993</v>
      </c>
      <c r="R530" s="10">
        <v>9.11</v>
      </c>
      <c r="S530" s="10">
        <v>6.72</v>
      </c>
      <c r="T530" s="10">
        <v>107.9</v>
      </c>
      <c r="U530" s="10">
        <v>129.63</v>
      </c>
      <c r="V530" s="10">
        <v>259.62</v>
      </c>
      <c r="W530" s="10">
        <v>140.36000000000001</v>
      </c>
      <c r="X530" s="10">
        <v>49.99</v>
      </c>
      <c r="Y530" s="10">
        <v>26.53</v>
      </c>
      <c r="Z530" s="10">
        <v>103.5</v>
      </c>
      <c r="AA530" s="10">
        <v>25.332799999999999</v>
      </c>
      <c r="AC530" s="10">
        <v>268.48</v>
      </c>
      <c r="AE530" s="10">
        <v>5.39</v>
      </c>
      <c r="AF530" s="10">
        <v>340.69</v>
      </c>
      <c r="AG530" s="10">
        <v>337.03</v>
      </c>
      <c r="AH530" s="10">
        <v>120.08</v>
      </c>
      <c r="AI530">
        <v>35.479999999999997</v>
      </c>
      <c r="AJ530" s="10">
        <v>6.87</v>
      </c>
      <c r="AK530" s="10">
        <v>106.62</v>
      </c>
      <c r="AL530" s="10">
        <v>27.99</v>
      </c>
      <c r="AM530" s="10">
        <v>71.27</v>
      </c>
      <c r="AN530" s="10">
        <v>12.42</v>
      </c>
      <c r="AO530" s="10">
        <v>61.66</v>
      </c>
      <c r="AP530" s="10">
        <v>94.88</v>
      </c>
    </row>
    <row r="531" spans="1:42" x14ac:dyDescent="0.2">
      <c r="A531" s="9">
        <v>44706</v>
      </c>
      <c r="B531" s="3">
        <v>3941.48</v>
      </c>
      <c r="C531" s="10">
        <v>219.6</v>
      </c>
      <c r="D531" s="10">
        <v>7.96</v>
      </c>
      <c r="E531" s="10">
        <v>96.3</v>
      </c>
      <c r="F531" s="10">
        <v>64.069999999999993</v>
      </c>
      <c r="G531" s="10">
        <v>26.1</v>
      </c>
      <c r="I531" s="10">
        <v>53.162999999999997</v>
      </c>
      <c r="J531" s="10">
        <v>4.58</v>
      </c>
      <c r="K531" s="10">
        <v>127.24</v>
      </c>
      <c r="L531" s="10">
        <v>314.89999999999998</v>
      </c>
      <c r="M531" s="10">
        <v>16.975000000000001</v>
      </c>
      <c r="N531" s="10">
        <v>5.0599999999999996</v>
      </c>
      <c r="O531" s="10">
        <v>9.33</v>
      </c>
      <c r="P531" s="10">
        <v>115.821</v>
      </c>
      <c r="Q531" s="10">
        <v>79.28</v>
      </c>
      <c r="R531" s="10">
        <v>9.23</v>
      </c>
      <c r="S531" s="10">
        <v>7.01</v>
      </c>
      <c r="T531" s="10">
        <v>111.05</v>
      </c>
      <c r="U531" s="10">
        <v>132.77000000000001</v>
      </c>
      <c r="V531" s="10">
        <v>262.52</v>
      </c>
      <c r="W531" s="10">
        <v>140.52000000000001</v>
      </c>
      <c r="X531" s="10">
        <v>50.6</v>
      </c>
      <c r="Y531" s="10">
        <v>27.25</v>
      </c>
      <c r="Z531" s="10">
        <v>108.79</v>
      </c>
      <c r="AA531" s="10">
        <v>25.775400000000001</v>
      </c>
      <c r="AC531" s="10">
        <v>270.83999999999997</v>
      </c>
      <c r="AE531" s="10">
        <v>5.72</v>
      </c>
      <c r="AF531" s="10">
        <v>344.76</v>
      </c>
      <c r="AG531" s="10">
        <v>342.97</v>
      </c>
      <c r="AH531" s="10">
        <v>120.03</v>
      </c>
      <c r="AI531">
        <v>35.26</v>
      </c>
      <c r="AJ531" s="10">
        <v>6.88</v>
      </c>
      <c r="AK531" s="10">
        <v>108.57</v>
      </c>
      <c r="AL531" s="10">
        <v>28.56</v>
      </c>
      <c r="AM531" s="10">
        <v>71.89</v>
      </c>
      <c r="AN531" s="10">
        <v>12.71</v>
      </c>
      <c r="AO531" s="10">
        <v>63.76</v>
      </c>
      <c r="AP531" s="10">
        <v>92.43</v>
      </c>
    </row>
    <row r="532" spans="1:42" x14ac:dyDescent="0.2">
      <c r="A532" s="9">
        <v>44707</v>
      </c>
      <c r="B532" s="3">
        <v>3978.73</v>
      </c>
      <c r="C532" s="10">
        <v>235.91</v>
      </c>
      <c r="D532" s="10">
        <v>8.36</v>
      </c>
      <c r="E532" s="10">
        <v>96.64</v>
      </c>
      <c r="F532" s="10">
        <v>64.3</v>
      </c>
      <c r="G532" s="10">
        <v>25.93</v>
      </c>
      <c r="I532" s="10">
        <v>55.066000000000003</v>
      </c>
      <c r="J532" s="10">
        <v>4.66</v>
      </c>
      <c r="K532" s="10">
        <v>129.44</v>
      </c>
      <c r="L532" s="10">
        <v>323.63</v>
      </c>
      <c r="M532" s="10">
        <v>17.850999999999999</v>
      </c>
      <c r="N532" s="10">
        <v>4.78</v>
      </c>
      <c r="O532" s="10">
        <v>9.33</v>
      </c>
      <c r="P532" s="10">
        <v>116.3017</v>
      </c>
      <c r="Q532" s="10">
        <v>81.93</v>
      </c>
      <c r="R532" s="10">
        <v>9.2799999999999994</v>
      </c>
      <c r="S532" s="10">
        <v>7.14</v>
      </c>
      <c r="T532" s="10">
        <v>118.3</v>
      </c>
      <c r="U532" s="10">
        <v>126.8</v>
      </c>
      <c r="V532" s="10">
        <v>265.89999999999998</v>
      </c>
      <c r="W532" s="10">
        <v>143.78</v>
      </c>
      <c r="X532" s="10">
        <v>54.44</v>
      </c>
      <c r="Y532" s="10">
        <v>29.23</v>
      </c>
      <c r="Z532" s="10">
        <v>108.62</v>
      </c>
      <c r="AA532" s="10">
        <v>26.818200000000001</v>
      </c>
      <c r="AC532" s="10">
        <v>269.64999999999998</v>
      </c>
      <c r="AE532" s="10">
        <v>5.76</v>
      </c>
      <c r="AF532" s="10">
        <v>349.89</v>
      </c>
      <c r="AG532" s="10">
        <v>347.51</v>
      </c>
      <c r="AH532" s="10">
        <v>122.36</v>
      </c>
      <c r="AI532">
        <v>35.200000000000003</v>
      </c>
      <c r="AJ532" s="10">
        <v>7.02</v>
      </c>
      <c r="AK532" s="10">
        <v>108.07</v>
      </c>
      <c r="AL532" s="10">
        <v>29.07</v>
      </c>
      <c r="AM532" s="10">
        <v>72.13</v>
      </c>
      <c r="AN532" s="10">
        <v>13.12</v>
      </c>
      <c r="AO532" s="10">
        <v>66.09</v>
      </c>
      <c r="AP532" s="10">
        <v>90.73</v>
      </c>
    </row>
    <row r="533" spans="1:42" x14ac:dyDescent="0.2">
      <c r="A533" s="9">
        <v>44708</v>
      </c>
      <c r="B533" s="3">
        <v>4057.84</v>
      </c>
      <c r="C533" s="10">
        <v>253.21</v>
      </c>
      <c r="D533" s="10">
        <v>8.85</v>
      </c>
      <c r="E533" s="10">
        <v>97.59</v>
      </c>
      <c r="F533" s="10">
        <v>64.680000000000007</v>
      </c>
      <c r="G533" s="10">
        <v>26.31</v>
      </c>
      <c r="I533" s="10">
        <v>58.328000000000003</v>
      </c>
      <c r="J533" s="10">
        <v>5</v>
      </c>
      <c r="K533" s="10">
        <v>131.27000000000001</v>
      </c>
      <c r="L533" s="10">
        <v>328.58</v>
      </c>
      <c r="M533" s="10">
        <v>18.811</v>
      </c>
      <c r="N533" s="10">
        <v>5.07</v>
      </c>
      <c r="O533" s="10">
        <v>9.64</v>
      </c>
      <c r="P533" s="10">
        <v>118.13200000000001</v>
      </c>
      <c r="Q533" s="10">
        <v>84.05</v>
      </c>
      <c r="R533" s="10">
        <v>10.38</v>
      </c>
      <c r="S533" s="10">
        <v>7.55</v>
      </c>
      <c r="T533" s="10">
        <v>121.04</v>
      </c>
      <c r="U533" s="10">
        <v>129.91</v>
      </c>
      <c r="V533" s="10">
        <v>273.24</v>
      </c>
      <c r="W533" s="10">
        <v>149.63999999999999</v>
      </c>
      <c r="X533" s="10">
        <v>56.04</v>
      </c>
      <c r="Y533" s="10">
        <v>30.96</v>
      </c>
      <c r="Z533" s="10">
        <v>112.97</v>
      </c>
      <c r="AA533" s="10">
        <v>28.048400000000001</v>
      </c>
      <c r="AC533" s="10">
        <v>273.73</v>
      </c>
      <c r="AE533" s="10">
        <v>5.93</v>
      </c>
      <c r="AF533" s="10">
        <v>357.78</v>
      </c>
      <c r="AG533" s="10">
        <v>360.73</v>
      </c>
      <c r="AH533" s="10">
        <v>127.26</v>
      </c>
      <c r="AI533">
        <v>35.229999999999997</v>
      </c>
      <c r="AJ533" s="10">
        <v>7.33</v>
      </c>
      <c r="AK533" s="10">
        <v>106.97</v>
      </c>
      <c r="AL533" s="10">
        <v>30.94</v>
      </c>
      <c r="AM533" s="10">
        <v>73.19</v>
      </c>
      <c r="AN533" s="10">
        <v>13.63</v>
      </c>
      <c r="AO533" s="10">
        <v>67.14</v>
      </c>
      <c r="AP533" s="10">
        <v>92.25</v>
      </c>
    </row>
    <row r="534" spans="1:42" x14ac:dyDescent="0.2">
      <c r="A534" s="9">
        <v>44712</v>
      </c>
      <c r="B534" s="3">
        <v>4158.24</v>
      </c>
      <c r="C534" s="10">
        <v>252.7533</v>
      </c>
      <c r="D534" s="10">
        <v>8.68</v>
      </c>
      <c r="E534" s="10">
        <v>96</v>
      </c>
      <c r="F534" s="10">
        <v>63.38</v>
      </c>
      <c r="G534" s="10">
        <v>26.37</v>
      </c>
      <c r="I534" s="10">
        <v>58.012999999999998</v>
      </c>
      <c r="J534" s="10">
        <v>4.76</v>
      </c>
      <c r="K534" s="10">
        <v>132.22999999999999</v>
      </c>
      <c r="L534" s="10">
        <v>326.85000000000002</v>
      </c>
      <c r="M534" s="10">
        <v>18.672000000000001</v>
      </c>
      <c r="N534" s="10">
        <v>4.84</v>
      </c>
      <c r="O534" s="10">
        <v>9.1300000000000008</v>
      </c>
      <c r="P534" s="10">
        <v>118.15730000000001</v>
      </c>
      <c r="Q534" s="10">
        <v>82.84</v>
      </c>
      <c r="R534" s="10">
        <v>10.06</v>
      </c>
      <c r="S534" s="10">
        <v>7.48</v>
      </c>
      <c r="T534" s="10">
        <v>117.79</v>
      </c>
      <c r="U534" s="10">
        <v>127.65</v>
      </c>
      <c r="V534" s="10">
        <v>271.87</v>
      </c>
      <c r="W534" s="10">
        <v>148.84</v>
      </c>
      <c r="X534" s="10">
        <v>54.81</v>
      </c>
      <c r="Y534" s="10">
        <v>31.4</v>
      </c>
      <c r="Z534" s="10">
        <v>112.77</v>
      </c>
      <c r="AA534" s="10">
        <v>28.050999999999998</v>
      </c>
      <c r="AC534" s="10">
        <v>268.64999999999998</v>
      </c>
      <c r="AE534" s="10">
        <v>5.75</v>
      </c>
      <c r="AF534" s="10">
        <v>357.87</v>
      </c>
      <c r="AG534" s="10">
        <v>357.78</v>
      </c>
      <c r="AH534" s="10">
        <v>127.48</v>
      </c>
      <c r="AI534">
        <v>34.869999999999997</v>
      </c>
      <c r="AJ534" s="10">
        <v>7.2</v>
      </c>
      <c r="AK534" s="10">
        <v>106.25</v>
      </c>
      <c r="AL534" s="10">
        <v>30.36</v>
      </c>
      <c r="AM534" s="10">
        <v>73.44</v>
      </c>
      <c r="AN534" s="10">
        <v>13.68</v>
      </c>
      <c r="AO534" s="10">
        <v>66.77</v>
      </c>
      <c r="AP534" s="10">
        <v>93.92</v>
      </c>
    </row>
    <row r="535" spans="1:42" x14ac:dyDescent="0.2">
      <c r="A535" s="9">
        <v>44713</v>
      </c>
      <c r="B535" s="3">
        <v>4132.1499999999996</v>
      </c>
      <c r="C535" s="10">
        <v>246.79</v>
      </c>
      <c r="D535" s="10">
        <v>8.4600000000000009</v>
      </c>
      <c r="E535" s="10">
        <v>97.84</v>
      </c>
      <c r="F535" s="10">
        <v>63.07</v>
      </c>
      <c r="G535" s="10">
        <v>25.9</v>
      </c>
      <c r="I535" s="10">
        <v>57.362000000000002</v>
      </c>
      <c r="J535" s="10">
        <v>4.71</v>
      </c>
      <c r="K535" s="10">
        <v>129.91</v>
      </c>
      <c r="L535" s="10">
        <v>321.85000000000002</v>
      </c>
      <c r="M535" s="10">
        <v>18.32</v>
      </c>
      <c r="N535" s="10">
        <v>4.7</v>
      </c>
      <c r="O535" s="10">
        <v>9.1</v>
      </c>
      <c r="P535" s="10">
        <v>117.1199</v>
      </c>
      <c r="Q535" s="10">
        <v>79.59</v>
      </c>
      <c r="R535" s="10">
        <v>9.3699999999999992</v>
      </c>
      <c r="S535" s="10">
        <v>7.05</v>
      </c>
      <c r="T535" s="10">
        <v>116.09</v>
      </c>
      <c r="U535" s="10">
        <v>126.15</v>
      </c>
      <c r="V535" s="10">
        <v>272.42</v>
      </c>
      <c r="W535" s="10">
        <v>148.71</v>
      </c>
      <c r="X535" s="10">
        <v>54.46</v>
      </c>
      <c r="Y535" s="10">
        <v>30.25</v>
      </c>
      <c r="Z535" s="10">
        <v>110</v>
      </c>
      <c r="AA535" s="10">
        <v>27.494399999999999</v>
      </c>
      <c r="AC535" s="10">
        <v>269.41000000000003</v>
      </c>
      <c r="AE535" s="10">
        <v>5.29</v>
      </c>
      <c r="AF535" s="10">
        <v>357.06</v>
      </c>
      <c r="AG535" s="10">
        <v>352.15</v>
      </c>
      <c r="AH535" s="10">
        <v>125.86</v>
      </c>
      <c r="AI535">
        <v>35.090000000000003</v>
      </c>
      <c r="AJ535" s="10">
        <v>7.03</v>
      </c>
      <c r="AK535" s="10">
        <v>105.76</v>
      </c>
      <c r="AL535" s="10">
        <v>29.54</v>
      </c>
      <c r="AM535" s="10">
        <v>73.23</v>
      </c>
      <c r="AN535" s="10">
        <v>13.55</v>
      </c>
      <c r="AO535" s="10">
        <v>67.08</v>
      </c>
      <c r="AP535" s="10">
        <v>93.55</v>
      </c>
    </row>
    <row r="536" spans="1:42" x14ac:dyDescent="0.2">
      <c r="A536" s="9">
        <v>44714</v>
      </c>
      <c r="B536" s="3">
        <v>4101.2299999999996</v>
      </c>
      <c r="C536" s="10">
        <v>258.33330000000001</v>
      </c>
      <c r="D536" s="10">
        <v>9.3000000000000007</v>
      </c>
      <c r="E536" s="10">
        <v>97.67</v>
      </c>
      <c r="F536" s="10">
        <v>63.73</v>
      </c>
      <c r="G536" s="10">
        <v>25.98</v>
      </c>
      <c r="I536" s="10">
        <v>57.673999999999999</v>
      </c>
      <c r="J536" s="10">
        <v>4.92</v>
      </c>
      <c r="K536" s="10">
        <v>132</v>
      </c>
      <c r="L536" s="10">
        <v>324.25</v>
      </c>
      <c r="M536" s="10">
        <v>19.591999999999999</v>
      </c>
      <c r="N536" s="10">
        <v>4.99</v>
      </c>
      <c r="O536" s="10">
        <v>9.01</v>
      </c>
      <c r="P536" s="10">
        <v>118.3091</v>
      </c>
      <c r="Q536" s="10">
        <v>82.49</v>
      </c>
      <c r="R536" s="10">
        <v>9.6999999999999993</v>
      </c>
      <c r="S536" s="10">
        <v>7.42</v>
      </c>
      <c r="T536" s="10">
        <v>121.71</v>
      </c>
      <c r="U536" s="10">
        <v>138.24</v>
      </c>
      <c r="V536" s="10">
        <v>274.58</v>
      </c>
      <c r="W536" s="10">
        <v>151.21</v>
      </c>
      <c r="X536" s="10">
        <v>56.35</v>
      </c>
      <c r="Y536" s="10">
        <v>31.94</v>
      </c>
      <c r="Z536" s="10">
        <v>116.5</v>
      </c>
      <c r="AA536" s="10">
        <v>27.939800000000002</v>
      </c>
      <c r="AC536" s="10">
        <v>270.05</v>
      </c>
      <c r="AE536" s="10">
        <v>5.8</v>
      </c>
      <c r="AF536" s="10">
        <v>363.08</v>
      </c>
      <c r="AG536" s="10">
        <v>361.08</v>
      </c>
      <c r="AH536" s="10">
        <v>129.54</v>
      </c>
      <c r="AI536">
        <v>35.520000000000003</v>
      </c>
      <c r="AJ536" s="10">
        <v>7.1</v>
      </c>
      <c r="AK536" s="10">
        <v>106.21</v>
      </c>
      <c r="AL536" s="10">
        <v>30.71</v>
      </c>
      <c r="AM536" s="10">
        <v>75.819999999999993</v>
      </c>
      <c r="AN536" s="10">
        <v>13.89</v>
      </c>
      <c r="AO536" s="10">
        <v>67.3</v>
      </c>
      <c r="AP536" s="10">
        <v>93.75</v>
      </c>
    </row>
    <row r="537" spans="1:42" x14ac:dyDescent="0.2">
      <c r="A537" s="9">
        <v>44715</v>
      </c>
      <c r="B537" s="3">
        <v>4176.82</v>
      </c>
      <c r="C537" s="10">
        <v>234.51660000000001</v>
      </c>
      <c r="D537" s="10">
        <v>8.94</v>
      </c>
      <c r="E537" s="10">
        <v>99.09</v>
      </c>
      <c r="F537" s="10">
        <v>62.97</v>
      </c>
      <c r="G537" s="10">
        <v>25.85</v>
      </c>
      <c r="I537" s="10">
        <v>56.332000000000001</v>
      </c>
      <c r="J537" s="10">
        <v>4.9000000000000004</v>
      </c>
      <c r="K537" s="10">
        <v>130.16</v>
      </c>
      <c r="L537" s="10">
        <v>318.68</v>
      </c>
      <c r="M537" s="10">
        <v>18.72</v>
      </c>
      <c r="N537" s="10">
        <v>5</v>
      </c>
      <c r="O537" s="10">
        <v>8.9700000000000006</v>
      </c>
      <c r="P537" s="10">
        <v>116.5042</v>
      </c>
      <c r="Q537" s="10">
        <v>79.900000000000006</v>
      </c>
      <c r="R537" s="10">
        <v>9.17</v>
      </c>
      <c r="S537" s="10">
        <v>6.98</v>
      </c>
      <c r="T537" s="10">
        <v>121.35</v>
      </c>
      <c r="U537" s="10">
        <v>129.82</v>
      </c>
      <c r="V537" s="10">
        <v>270.02</v>
      </c>
      <c r="W537" s="10">
        <v>145.38</v>
      </c>
      <c r="X537" s="10">
        <v>55.32</v>
      </c>
      <c r="Y537" s="10">
        <v>30.19</v>
      </c>
      <c r="Z537" s="10">
        <v>112.23</v>
      </c>
      <c r="AA537" s="10">
        <v>27.501200000000001</v>
      </c>
      <c r="AC537" s="10">
        <v>269.44</v>
      </c>
      <c r="AE537" s="10">
        <v>5.53</v>
      </c>
      <c r="AF537" s="10">
        <v>357.82</v>
      </c>
      <c r="AG537" s="10">
        <v>361</v>
      </c>
      <c r="AH537" s="10">
        <v>127.58</v>
      </c>
      <c r="AI537">
        <v>35.15</v>
      </c>
      <c r="AJ537" s="10">
        <v>7.36</v>
      </c>
      <c r="AK537" s="10">
        <v>105.52</v>
      </c>
      <c r="AL537" s="10">
        <v>30.23</v>
      </c>
      <c r="AM537" s="10">
        <v>74.86</v>
      </c>
      <c r="AN537" s="10">
        <v>13.5</v>
      </c>
      <c r="AO537" s="10">
        <v>66.7</v>
      </c>
      <c r="AP537" s="10">
        <v>94.9</v>
      </c>
    </row>
    <row r="538" spans="1:42" x14ac:dyDescent="0.2">
      <c r="A538" s="9">
        <v>44718</v>
      </c>
      <c r="B538" s="3">
        <v>4108.54</v>
      </c>
      <c r="C538" s="10">
        <v>238.28</v>
      </c>
      <c r="D538" s="10">
        <v>8.98</v>
      </c>
      <c r="E538" s="10">
        <v>98.84</v>
      </c>
      <c r="F538" s="10">
        <v>62.87</v>
      </c>
      <c r="G538" s="10">
        <v>26.49</v>
      </c>
      <c r="I538" s="10">
        <v>56.122999999999998</v>
      </c>
      <c r="J538" s="10">
        <v>4.9800000000000004</v>
      </c>
      <c r="K538" s="10">
        <v>129.72999999999999</v>
      </c>
      <c r="L538" s="10">
        <v>320.51</v>
      </c>
      <c r="M538" s="10">
        <v>18.786000000000001</v>
      </c>
      <c r="N538" s="10">
        <v>4.97</v>
      </c>
      <c r="O538" s="10">
        <v>9.2100000000000009</v>
      </c>
      <c r="P538" s="10">
        <v>114.58110000000001</v>
      </c>
      <c r="Q538" s="10">
        <v>80.73</v>
      </c>
      <c r="R538" s="10">
        <v>9.11</v>
      </c>
      <c r="S538" s="10">
        <v>6.86</v>
      </c>
      <c r="T538" s="10">
        <v>118.8</v>
      </c>
      <c r="U538" s="10">
        <v>128.07</v>
      </c>
      <c r="V538" s="10">
        <v>268.75</v>
      </c>
      <c r="W538" s="10">
        <v>146.13999999999999</v>
      </c>
      <c r="X538" s="10">
        <v>56.51</v>
      </c>
      <c r="Y538" s="10">
        <v>28.98</v>
      </c>
      <c r="Z538" s="10">
        <v>111.04</v>
      </c>
      <c r="AA538" s="10">
        <v>27.536000000000001</v>
      </c>
      <c r="AC538" s="10">
        <v>268</v>
      </c>
      <c r="AE538" s="10">
        <v>5.64</v>
      </c>
      <c r="AF538" s="10">
        <v>360.14</v>
      </c>
      <c r="AG538" s="10">
        <v>362.91</v>
      </c>
      <c r="AH538" s="10">
        <v>127.87</v>
      </c>
      <c r="AI538">
        <v>34.979999999999997</v>
      </c>
      <c r="AJ538" s="10">
        <v>7.02</v>
      </c>
      <c r="AK538" s="10">
        <v>106.37</v>
      </c>
      <c r="AL538" s="10">
        <v>30.08</v>
      </c>
      <c r="AM538" s="10">
        <v>75.91</v>
      </c>
      <c r="AN538" s="10">
        <v>13.46</v>
      </c>
      <c r="AO538" s="10">
        <v>66.56</v>
      </c>
      <c r="AP538" s="10">
        <v>92.13</v>
      </c>
    </row>
    <row r="539" spans="1:42" x14ac:dyDescent="0.2">
      <c r="A539" s="9">
        <v>44719</v>
      </c>
      <c r="B539" s="3">
        <v>4121.43</v>
      </c>
      <c r="C539" s="10">
        <v>238.88659999999999</v>
      </c>
      <c r="D539" s="10">
        <v>9.1300000000000008</v>
      </c>
      <c r="E539" s="10">
        <v>103.37</v>
      </c>
      <c r="F539" s="10">
        <v>63.25</v>
      </c>
      <c r="G539" s="10">
        <v>27.39</v>
      </c>
      <c r="I539" s="10">
        <v>57.298999999999999</v>
      </c>
      <c r="J539" s="10">
        <v>4.84</v>
      </c>
      <c r="K539" s="10">
        <v>130.07</v>
      </c>
      <c r="L539" s="10">
        <v>321.51</v>
      </c>
      <c r="M539" s="10">
        <v>18.925999999999998</v>
      </c>
      <c r="N539" s="10">
        <v>5.09</v>
      </c>
      <c r="O539" s="10">
        <v>9.52</v>
      </c>
      <c r="P539" s="10">
        <v>116.1499</v>
      </c>
      <c r="Q539" s="10">
        <v>80.67</v>
      </c>
      <c r="R539" s="10">
        <v>8.7200000000000006</v>
      </c>
      <c r="S539" s="10">
        <v>6.86</v>
      </c>
      <c r="T539" s="10">
        <v>119.83</v>
      </c>
      <c r="U539" s="10">
        <v>131.26</v>
      </c>
      <c r="V539" s="10">
        <v>272.5</v>
      </c>
      <c r="W539" s="10">
        <v>148.71</v>
      </c>
      <c r="X539" s="10">
        <v>56.95</v>
      </c>
      <c r="Y539" s="10">
        <v>29.72</v>
      </c>
      <c r="Z539" s="10">
        <v>109.43</v>
      </c>
      <c r="AA539" s="10">
        <v>27.808800000000002</v>
      </c>
      <c r="AC539" s="10">
        <v>271.86</v>
      </c>
      <c r="AE539" s="10">
        <v>5.52</v>
      </c>
      <c r="AF539" s="10">
        <v>364.02</v>
      </c>
      <c r="AG539" s="10">
        <v>367.84</v>
      </c>
      <c r="AH539" s="10">
        <v>129.68</v>
      </c>
      <c r="AI539">
        <v>35.21</v>
      </c>
      <c r="AJ539" s="10">
        <v>7.17</v>
      </c>
      <c r="AK539" s="10">
        <v>106.28</v>
      </c>
      <c r="AL539" s="10">
        <v>30.02</v>
      </c>
      <c r="AM539" s="10">
        <v>78.400000000000006</v>
      </c>
      <c r="AN539" s="10">
        <v>13.74</v>
      </c>
      <c r="AO539" s="10">
        <v>67.02</v>
      </c>
      <c r="AP539" s="10">
        <v>92.17</v>
      </c>
    </row>
    <row r="540" spans="1:42" x14ac:dyDescent="0.2">
      <c r="A540" s="9">
        <v>44720</v>
      </c>
      <c r="B540" s="3">
        <v>4160.68</v>
      </c>
      <c r="C540" s="10">
        <v>241.86660000000001</v>
      </c>
      <c r="D540" s="10">
        <v>9.18</v>
      </c>
      <c r="E540" s="10">
        <v>104.59</v>
      </c>
      <c r="F540" s="10">
        <v>62.89</v>
      </c>
      <c r="G540" s="10">
        <v>26.84</v>
      </c>
      <c r="I540" s="10">
        <v>56.536000000000001</v>
      </c>
      <c r="J540" s="10">
        <v>4.8499999999999996</v>
      </c>
      <c r="K540" s="10">
        <v>128</v>
      </c>
      <c r="L540" s="10">
        <v>314.68</v>
      </c>
      <c r="M540" s="10">
        <v>18.648</v>
      </c>
      <c r="N540" s="10">
        <v>5.22</v>
      </c>
      <c r="O540" s="10">
        <v>9.2899999999999991</v>
      </c>
      <c r="P540" s="10">
        <v>112.4894</v>
      </c>
      <c r="Q540" s="10">
        <v>78.349999999999994</v>
      </c>
      <c r="R540" s="10">
        <v>8.3800000000000008</v>
      </c>
      <c r="S540" s="10">
        <v>6.66</v>
      </c>
      <c r="T540" s="10">
        <v>116.4</v>
      </c>
      <c r="U540" s="10">
        <v>135.57</v>
      </c>
      <c r="V540" s="10">
        <v>270.41000000000003</v>
      </c>
      <c r="W540" s="10">
        <v>147.96</v>
      </c>
      <c r="X540" s="10">
        <v>54.85</v>
      </c>
      <c r="Y540" s="10">
        <v>29.8</v>
      </c>
      <c r="Z540" s="10">
        <v>116.03</v>
      </c>
      <c r="AA540" s="10">
        <v>27.466999999999999</v>
      </c>
      <c r="AC540" s="10">
        <v>274.54000000000002</v>
      </c>
      <c r="AE540" s="10">
        <v>5.84</v>
      </c>
      <c r="AF540" s="10">
        <v>362.33</v>
      </c>
      <c r="AG540" s="10">
        <v>355.02</v>
      </c>
      <c r="AH540" s="10">
        <v>124.77</v>
      </c>
      <c r="AI540">
        <v>35.200000000000003</v>
      </c>
      <c r="AJ540" s="10">
        <v>6.96</v>
      </c>
      <c r="AK540" s="10">
        <v>103.54</v>
      </c>
      <c r="AL540" s="10">
        <v>28.88</v>
      </c>
      <c r="AM540" s="10">
        <v>76.489999999999995</v>
      </c>
      <c r="AN540" s="10">
        <v>13.53</v>
      </c>
      <c r="AO540" s="10">
        <v>66.150000000000006</v>
      </c>
      <c r="AP540" s="10">
        <v>94.23</v>
      </c>
    </row>
    <row r="541" spans="1:42" x14ac:dyDescent="0.2">
      <c r="A541" s="9">
        <v>44721</v>
      </c>
      <c r="B541" s="3">
        <v>4115.7700000000004</v>
      </c>
      <c r="C541" s="10">
        <v>239.70660000000001</v>
      </c>
      <c r="D541" s="10">
        <v>8.68</v>
      </c>
      <c r="E541" s="10">
        <v>102.33</v>
      </c>
      <c r="F541" s="10">
        <v>61.8</v>
      </c>
      <c r="G541" s="10">
        <v>26.2</v>
      </c>
      <c r="I541" s="10">
        <v>55.622</v>
      </c>
      <c r="J541" s="10">
        <v>4.4400000000000004</v>
      </c>
      <c r="K541" s="10">
        <v>125.31</v>
      </c>
      <c r="L541" s="10">
        <v>304.22000000000003</v>
      </c>
      <c r="M541" s="10">
        <v>18.047999999999998</v>
      </c>
      <c r="N541" s="10">
        <v>4.8899999999999997</v>
      </c>
      <c r="O541" s="10">
        <v>8.74</v>
      </c>
      <c r="P541" s="10">
        <v>111.32550000000001</v>
      </c>
      <c r="Q541" s="10">
        <v>75.16</v>
      </c>
      <c r="R541" s="10">
        <v>8.0299999999999994</v>
      </c>
      <c r="S541" s="10">
        <v>6.11</v>
      </c>
      <c r="T541" s="10">
        <v>113.85</v>
      </c>
      <c r="U541" s="10">
        <v>133.22999999999999</v>
      </c>
      <c r="V541" s="10">
        <v>264.79000000000002</v>
      </c>
      <c r="W541" s="10">
        <v>142.63999999999999</v>
      </c>
      <c r="X541" s="10">
        <v>53.17</v>
      </c>
      <c r="Y541" s="10">
        <v>28.87</v>
      </c>
      <c r="Z541" s="10">
        <v>111.93</v>
      </c>
      <c r="AA541" s="10">
        <v>27.3918</v>
      </c>
      <c r="AC541" s="10">
        <v>259.7</v>
      </c>
      <c r="AE541" s="10">
        <v>5.32</v>
      </c>
      <c r="AF541" s="10">
        <v>349</v>
      </c>
      <c r="AG541" s="10">
        <v>345.33</v>
      </c>
      <c r="AH541" s="10">
        <v>122.17</v>
      </c>
      <c r="AI541">
        <v>35.090000000000003</v>
      </c>
      <c r="AJ541" s="10">
        <v>6.65</v>
      </c>
      <c r="AK541" s="10">
        <v>101.69</v>
      </c>
      <c r="AL541" s="10">
        <v>28.05</v>
      </c>
      <c r="AM541" s="10">
        <v>74.41</v>
      </c>
      <c r="AN541" s="10">
        <v>13.28</v>
      </c>
      <c r="AO541" s="10">
        <v>66.47</v>
      </c>
      <c r="AP541" s="10">
        <v>93.76</v>
      </c>
    </row>
    <row r="542" spans="1:42" x14ac:dyDescent="0.2">
      <c r="A542" s="9">
        <v>44722</v>
      </c>
      <c r="B542" s="3">
        <v>4017.82</v>
      </c>
      <c r="C542" s="10">
        <v>232.23</v>
      </c>
      <c r="D542" s="10">
        <v>8.26</v>
      </c>
      <c r="E542" s="10">
        <v>100.46</v>
      </c>
      <c r="F542" s="10">
        <v>61.41</v>
      </c>
      <c r="G542" s="10">
        <v>25.44</v>
      </c>
      <c r="I542" s="10">
        <v>54.127000000000002</v>
      </c>
      <c r="J542" s="10">
        <v>4.22</v>
      </c>
      <c r="K542" s="10">
        <v>119.55</v>
      </c>
      <c r="L542" s="10">
        <v>287.02</v>
      </c>
      <c r="M542" s="10">
        <v>16.974</v>
      </c>
      <c r="N542" s="10">
        <v>4.57</v>
      </c>
      <c r="O542" s="10">
        <v>8.68</v>
      </c>
      <c r="P542" s="10">
        <v>108.82040000000001</v>
      </c>
      <c r="Q542" s="10">
        <v>73.349999999999994</v>
      </c>
      <c r="R542" s="10">
        <v>7.81</v>
      </c>
      <c r="S542" s="10">
        <v>5.94</v>
      </c>
      <c r="T542" s="10">
        <v>107.63</v>
      </c>
      <c r="U542" s="10">
        <v>122.42</v>
      </c>
      <c r="V542" s="10">
        <v>252.99</v>
      </c>
      <c r="W542" s="10">
        <v>137.13</v>
      </c>
      <c r="X542" s="10">
        <v>51.05</v>
      </c>
      <c r="Y542" s="10">
        <v>28.36</v>
      </c>
      <c r="Z542" s="10">
        <v>102.23</v>
      </c>
      <c r="AA542" s="10">
        <v>26.340800000000002</v>
      </c>
      <c r="AC542" s="10">
        <v>254.88</v>
      </c>
      <c r="AE542" s="10">
        <v>4.91</v>
      </c>
      <c r="AF542" s="10">
        <v>334.75</v>
      </c>
      <c r="AG542" s="10">
        <v>335.23</v>
      </c>
      <c r="AH542" s="10">
        <v>117.24</v>
      </c>
      <c r="AI542">
        <v>35.56</v>
      </c>
      <c r="AJ542" s="10">
        <v>6.68</v>
      </c>
      <c r="AK542" s="10">
        <v>102.33</v>
      </c>
      <c r="AL542" s="10">
        <v>27.36</v>
      </c>
      <c r="AM542" s="10">
        <v>71.69</v>
      </c>
      <c r="AN542" s="10">
        <v>12.75</v>
      </c>
      <c r="AO542" s="10">
        <v>63.64</v>
      </c>
      <c r="AP542" s="10">
        <v>93.5</v>
      </c>
    </row>
    <row r="543" spans="1:42" x14ac:dyDescent="0.2">
      <c r="A543" s="9">
        <v>44725</v>
      </c>
      <c r="B543" s="3">
        <v>3900.86</v>
      </c>
      <c r="C543" s="10">
        <v>215.73660000000001</v>
      </c>
      <c r="D543" s="10">
        <v>7.64</v>
      </c>
      <c r="E543" s="10">
        <v>95.85</v>
      </c>
      <c r="F543" s="10">
        <v>61.34</v>
      </c>
      <c r="G543" s="10">
        <v>23.5</v>
      </c>
      <c r="I543" s="10">
        <v>51.762</v>
      </c>
      <c r="J543" s="10">
        <v>4.09</v>
      </c>
      <c r="K543" s="10">
        <v>115.99</v>
      </c>
      <c r="L543" s="10">
        <v>283.32</v>
      </c>
      <c r="M543" s="10">
        <v>15.647</v>
      </c>
      <c r="N543" s="10">
        <v>4.3</v>
      </c>
      <c r="O543" s="10">
        <v>8.06</v>
      </c>
      <c r="P543" s="10">
        <v>106.01179999999999</v>
      </c>
      <c r="Q543" s="10">
        <v>70</v>
      </c>
      <c r="R543" s="10">
        <v>7.23</v>
      </c>
      <c r="S543" s="10">
        <v>5.61</v>
      </c>
      <c r="T543" s="10">
        <v>97.52</v>
      </c>
      <c r="U543" s="10">
        <v>113.3</v>
      </c>
      <c r="V543" s="10">
        <v>242.26</v>
      </c>
      <c r="W543" s="10">
        <v>131.88</v>
      </c>
      <c r="X543" s="10">
        <v>46.76</v>
      </c>
      <c r="Y543" s="10">
        <v>26.81</v>
      </c>
      <c r="Z543" s="10">
        <v>98.61</v>
      </c>
      <c r="AA543" s="10">
        <v>24.653600000000001</v>
      </c>
      <c r="AC543" s="10">
        <v>245.39</v>
      </c>
      <c r="AE543" s="10">
        <v>4.5199999999999996</v>
      </c>
      <c r="AF543" s="10">
        <v>319.74</v>
      </c>
      <c r="AG543" s="10">
        <v>324.89999999999998</v>
      </c>
      <c r="AH543" s="10">
        <v>108.43</v>
      </c>
      <c r="AI543">
        <v>34.619999999999997</v>
      </c>
      <c r="AJ543" s="10">
        <v>6.23</v>
      </c>
      <c r="AK543" s="10">
        <v>98.5</v>
      </c>
      <c r="AL543" s="10">
        <v>26.87</v>
      </c>
      <c r="AM543" s="10">
        <v>68.81</v>
      </c>
      <c r="AN543" s="10">
        <v>11.81</v>
      </c>
      <c r="AO543" s="10">
        <v>63.85</v>
      </c>
      <c r="AP543" s="10">
        <v>95.82</v>
      </c>
    </row>
    <row r="544" spans="1:42" x14ac:dyDescent="0.2">
      <c r="A544" s="9">
        <v>44726</v>
      </c>
      <c r="B544" s="3">
        <v>3749.63</v>
      </c>
      <c r="C544" s="10">
        <v>220.89</v>
      </c>
      <c r="D544" s="10">
        <v>7.82</v>
      </c>
      <c r="E544" s="10">
        <v>96.1</v>
      </c>
      <c r="F544" s="10">
        <v>59.23</v>
      </c>
      <c r="G544" s="10">
        <v>22.96</v>
      </c>
      <c r="I544" s="10">
        <v>52.017000000000003</v>
      </c>
      <c r="J544" s="10">
        <v>4</v>
      </c>
      <c r="K544" s="10">
        <v>114.06</v>
      </c>
      <c r="L544" s="10">
        <v>282.54000000000002</v>
      </c>
      <c r="M544" s="10">
        <v>15.836</v>
      </c>
      <c r="N544" s="10">
        <v>4.1900000000000004</v>
      </c>
      <c r="O544" s="10">
        <v>7.9</v>
      </c>
      <c r="P544" s="10">
        <v>104.8563</v>
      </c>
      <c r="Q544" s="10">
        <v>70.58</v>
      </c>
      <c r="R544" s="10">
        <v>7.23</v>
      </c>
      <c r="S544" s="10">
        <v>5.9249999999999998</v>
      </c>
      <c r="T544" s="10">
        <v>95.42</v>
      </c>
      <c r="U544" s="10">
        <v>113.87</v>
      </c>
      <c r="V544" s="10">
        <v>244.49</v>
      </c>
      <c r="W544" s="10">
        <v>132.76</v>
      </c>
      <c r="X544" s="10">
        <v>47.1</v>
      </c>
      <c r="Y544" s="10">
        <v>27.3</v>
      </c>
      <c r="Z544" s="10">
        <v>98.05</v>
      </c>
      <c r="AA544" s="10">
        <v>24.080200000000001</v>
      </c>
      <c r="AC544" s="10">
        <v>249.08</v>
      </c>
      <c r="AE544" s="10">
        <v>4.6100000000000003</v>
      </c>
      <c r="AF544" s="10">
        <v>322.14</v>
      </c>
      <c r="AG544" s="10">
        <v>326.58</v>
      </c>
      <c r="AH544" s="10">
        <v>110.66</v>
      </c>
      <c r="AI544">
        <v>34.340000000000003</v>
      </c>
      <c r="AJ544" s="10">
        <v>6.36</v>
      </c>
      <c r="AK544" s="10">
        <v>98.97</v>
      </c>
      <c r="AL544" s="10">
        <v>26.85</v>
      </c>
      <c r="AM544" s="10">
        <v>67.42</v>
      </c>
      <c r="AN544" s="10">
        <v>12.2</v>
      </c>
      <c r="AO544" s="10">
        <v>64.010000000000005</v>
      </c>
      <c r="AP544" s="10">
        <v>95.79</v>
      </c>
    </row>
    <row r="545" spans="1:42" x14ac:dyDescent="0.2">
      <c r="A545" s="9">
        <v>44727</v>
      </c>
      <c r="B545" s="3">
        <v>3735.48</v>
      </c>
      <c r="C545" s="10">
        <v>233</v>
      </c>
      <c r="D545" s="10">
        <v>8.1199999999999992</v>
      </c>
      <c r="E545" s="10">
        <v>94.89</v>
      </c>
      <c r="F545" s="10">
        <v>59.67</v>
      </c>
      <c r="G545" s="10">
        <v>23.5</v>
      </c>
      <c r="I545" s="10">
        <v>52.670999999999999</v>
      </c>
      <c r="J545" s="10">
        <v>4.33</v>
      </c>
      <c r="K545" s="10">
        <v>115.41</v>
      </c>
      <c r="L545" s="10">
        <v>290.07</v>
      </c>
      <c r="M545" s="10">
        <v>16.527000000000001</v>
      </c>
      <c r="N545" s="10">
        <v>4.26</v>
      </c>
      <c r="O545" s="10">
        <v>8.09</v>
      </c>
      <c r="P545" s="10">
        <v>105.15989999999999</v>
      </c>
      <c r="Q545" s="10">
        <v>71.400000000000006</v>
      </c>
      <c r="R545" s="10">
        <v>7.05</v>
      </c>
      <c r="S545" s="10">
        <v>5.94</v>
      </c>
      <c r="T545" s="10">
        <v>96.8</v>
      </c>
      <c r="U545" s="10">
        <v>122.54</v>
      </c>
      <c r="V545" s="10">
        <v>251.76</v>
      </c>
      <c r="W545" s="10">
        <v>135.43</v>
      </c>
      <c r="X545" s="10">
        <v>48.69</v>
      </c>
      <c r="Y545" s="10">
        <v>29.08</v>
      </c>
      <c r="Z545" s="10">
        <v>105.35</v>
      </c>
      <c r="AA545" s="10">
        <v>25.3232</v>
      </c>
      <c r="AC545" s="10">
        <v>253.51</v>
      </c>
      <c r="AE545" s="10">
        <v>5</v>
      </c>
      <c r="AF545" s="10">
        <v>325.39</v>
      </c>
      <c r="AG545" s="10">
        <v>330.58</v>
      </c>
      <c r="AH545" s="10">
        <v>115.09</v>
      </c>
      <c r="AI545">
        <v>34.799999999999997</v>
      </c>
      <c r="AJ545" s="10">
        <v>6.51</v>
      </c>
      <c r="AK545" s="10">
        <v>98.21</v>
      </c>
      <c r="AL545" s="10">
        <v>27.67</v>
      </c>
      <c r="AM545" s="10">
        <v>69.52</v>
      </c>
      <c r="AN545" s="10">
        <v>12.27</v>
      </c>
      <c r="AO545" s="10">
        <v>67.180000000000007</v>
      </c>
      <c r="AP545" s="10">
        <v>94.58</v>
      </c>
    </row>
    <row r="546" spans="1:42" x14ac:dyDescent="0.2">
      <c r="A546" s="9">
        <v>44728</v>
      </c>
      <c r="B546" s="3">
        <v>3789.99</v>
      </c>
      <c r="C546" s="10">
        <v>213.1</v>
      </c>
      <c r="D546" s="10">
        <v>7.67</v>
      </c>
      <c r="E546" s="10">
        <v>91.39</v>
      </c>
      <c r="F546" s="10">
        <v>59.07</v>
      </c>
      <c r="G546" s="10">
        <v>22.52</v>
      </c>
      <c r="I546" s="10">
        <v>49.718000000000004</v>
      </c>
      <c r="J546" s="10">
        <v>4.1399999999999997</v>
      </c>
      <c r="K546" s="10">
        <v>113.43</v>
      </c>
      <c r="L546" s="10">
        <v>284.98</v>
      </c>
      <c r="M546" s="10">
        <v>15.601000000000001</v>
      </c>
      <c r="N546" s="10">
        <v>4.0599999999999996</v>
      </c>
      <c r="O546" s="10">
        <v>7.51</v>
      </c>
      <c r="P546" s="10">
        <v>100.4873</v>
      </c>
      <c r="Q546" s="10">
        <v>68.150000000000006</v>
      </c>
      <c r="R546" s="10">
        <v>6.89</v>
      </c>
      <c r="S546" s="10">
        <v>5.47</v>
      </c>
      <c r="T546" s="10">
        <v>89.68</v>
      </c>
      <c r="U546" s="10">
        <v>114.38</v>
      </c>
      <c r="V546" s="10">
        <v>244.97</v>
      </c>
      <c r="W546" s="10">
        <v>130.06</v>
      </c>
      <c r="X546" s="10">
        <v>45.06</v>
      </c>
      <c r="Y546" s="10">
        <v>26.42</v>
      </c>
      <c r="Z546" s="10">
        <v>97.85</v>
      </c>
      <c r="AA546" s="10">
        <v>24.2912</v>
      </c>
      <c r="AC546" s="10">
        <v>250.96</v>
      </c>
      <c r="AE546" s="10">
        <v>4.76</v>
      </c>
      <c r="AF546" s="10">
        <v>308.77999999999997</v>
      </c>
      <c r="AG546" s="10">
        <v>317.57</v>
      </c>
      <c r="AH546" s="10">
        <v>111.79</v>
      </c>
      <c r="AI546">
        <v>35.19</v>
      </c>
      <c r="AJ546" s="10">
        <v>6.38</v>
      </c>
      <c r="AK546" s="10">
        <v>98.27</v>
      </c>
      <c r="AL546" s="10">
        <v>26.11</v>
      </c>
      <c r="AM546" s="10">
        <v>68.040000000000006</v>
      </c>
      <c r="AN546" s="10">
        <v>11.25</v>
      </c>
      <c r="AO546" s="10">
        <v>64.87</v>
      </c>
      <c r="AP546" s="10">
        <v>97.2</v>
      </c>
    </row>
    <row r="547" spans="1:42" x14ac:dyDescent="0.2">
      <c r="A547" s="9">
        <v>44729</v>
      </c>
      <c r="B547" s="3">
        <v>3666.77</v>
      </c>
      <c r="C547" s="10">
        <v>216.76</v>
      </c>
      <c r="D547" s="10">
        <v>8.24</v>
      </c>
      <c r="E547" s="10">
        <v>86.12</v>
      </c>
      <c r="F547" s="10">
        <v>59.43</v>
      </c>
      <c r="G547" s="10">
        <v>22.42</v>
      </c>
      <c r="I547" s="10">
        <v>49.865000000000002</v>
      </c>
      <c r="J547" s="10">
        <v>4.18</v>
      </c>
      <c r="K547" s="10">
        <v>113.03</v>
      </c>
      <c r="L547" s="10">
        <v>279.79000000000002</v>
      </c>
      <c r="M547" s="10">
        <v>15.88</v>
      </c>
      <c r="N547" s="10">
        <v>4.4000000000000004</v>
      </c>
      <c r="O547" s="10">
        <v>7.28</v>
      </c>
      <c r="P547" s="10">
        <v>100.10769999999999</v>
      </c>
      <c r="Q547" s="10">
        <v>70.16</v>
      </c>
      <c r="R547" s="10">
        <v>7.19</v>
      </c>
      <c r="S547" s="10">
        <v>5.7</v>
      </c>
      <c r="T547" s="10">
        <v>90.25</v>
      </c>
      <c r="U547" s="10">
        <v>119.38</v>
      </c>
      <c r="V547" s="10">
        <v>247.65</v>
      </c>
      <c r="W547" s="10">
        <v>131.56</v>
      </c>
      <c r="X547" s="10">
        <v>45.18</v>
      </c>
      <c r="Y547" s="10">
        <v>26.24</v>
      </c>
      <c r="Z547" s="10">
        <v>99.27</v>
      </c>
      <c r="AA547" s="10">
        <v>24.911999999999999</v>
      </c>
      <c r="AC547" s="10">
        <v>263.08999999999997</v>
      </c>
      <c r="AE547" s="10">
        <v>5.04</v>
      </c>
      <c r="AF547" s="10">
        <v>310.69</v>
      </c>
      <c r="AG547" s="10">
        <v>322.72000000000003</v>
      </c>
      <c r="AH547" s="10">
        <v>110.36</v>
      </c>
      <c r="AI547">
        <v>34.89</v>
      </c>
      <c r="AJ547" s="10">
        <v>6.45</v>
      </c>
      <c r="AK547" s="10">
        <v>97.95</v>
      </c>
      <c r="AL547" s="10">
        <v>25.99</v>
      </c>
      <c r="AM547" s="10">
        <v>64.540000000000006</v>
      </c>
      <c r="AN547" s="10">
        <v>11.23</v>
      </c>
      <c r="AO547" s="10">
        <v>62.51</v>
      </c>
      <c r="AP547" s="10">
        <v>98.15</v>
      </c>
    </row>
    <row r="548" spans="1:42" x14ac:dyDescent="0.2">
      <c r="A548" s="9">
        <v>44733</v>
      </c>
      <c r="B548" s="3">
        <v>3674.84</v>
      </c>
      <c r="C548" s="10">
        <v>237.03659999999999</v>
      </c>
      <c r="D548" s="10">
        <v>8.7100000000000009</v>
      </c>
      <c r="E548" s="10">
        <v>91.48</v>
      </c>
      <c r="F548" s="10">
        <v>60.7</v>
      </c>
      <c r="G548" s="10">
        <v>22.77</v>
      </c>
      <c r="I548" s="10">
        <v>50.377000000000002</v>
      </c>
      <c r="J548" s="10">
        <v>4.1500000000000004</v>
      </c>
      <c r="K548" s="10">
        <v>115.83</v>
      </c>
      <c r="L548" s="10">
        <v>284.81</v>
      </c>
      <c r="M548" s="10">
        <v>16.565999999999999</v>
      </c>
      <c r="N548" s="10">
        <v>4.3499999999999996</v>
      </c>
      <c r="O548" s="10">
        <v>7.29</v>
      </c>
      <c r="P548" s="10">
        <v>102.7983</v>
      </c>
      <c r="Q548" s="10">
        <v>71.040000000000006</v>
      </c>
      <c r="R548" s="10">
        <v>7.55</v>
      </c>
      <c r="S548" s="10">
        <v>5.72</v>
      </c>
      <c r="T548" s="10">
        <v>91.23</v>
      </c>
      <c r="U548" s="10">
        <v>122.54</v>
      </c>
      <c r="V548" s="10">
        <v>253.74</v>
      </c>
      <c r="W548" s="10">
        <v>135.87</v>
      </c>
      <c r="X548" s="10">
        <v>46.37</v>
      </c>
      <c r="Y548" s="10">
        <v>29.07</v>
      </c>
      <c r="Z548" s="10">
        <v>101.4</v>
      </c>
      <c r="AA548" s="10">
        <v>25.224799999999998</v>
      </c>
      <c r="AC548" s="10">
        <v>270.17</v>
      </c>
      <c r="AE548" s="10">
        <v>5.14</v>
      </c>
      <c r="AF548" s="10">
        <v>317.39999999999998</v>
      </c>
      <c r="AG548" s="10">
        <v>329.27</v>
      </c>
      <c r="AH548" s="10">
        <v>112.36</v>
      </c>
      <c r="AI548">
        <v>34.76</v>
      </c>
      <c r="AJ548" s="10">
        <v>6.56</v>
      </c>
      <c r="AK548" s="10">
        <v>100.1</v>
      </c>
      <c r="AL548" s="10">
        <v>26.15</v>
      </c>
      <c r="AM548" s="10">
        <v>65.400000000000006</v>
      </c>
      <c r="AN548" s="10">
        <v>11.46</v>
      </c>
      <c r="AO548" s="10">
        <v>61.02</v>
      </c>
      <c r="AP548" s="10">
        <v>101.16</v>
      </c>
    </row>
    <row r="549" spans="1:42" x14ac:dyDescent="0.2">
      <c r="A549" s="9">
        <v>44734</v>
      </c>
      <c r="B549" s="3">
        <v>3764.79</v>
      </c>
      <c r="C549" s="10">
        <v>236.0866</v>
      </c>
      <c r="D549" s="10">
        <v>9.01</v>
      </c>
      <c r="E549" s="10">
        <v>87.86</v>
      </c>
      <c r="F549" s="10">
        <v>61.15</v>
      </c>
      <c r="G549" s="10">
        <v>22.71</v>
      </c>
      <c r="I549" s="10">
        <v>49.61</v>
      </c>
      <c r="J549" s="10">
        <v>4.09</v>
      </c>
      <c r="K549" s="10">
        <v>115.18</v>
      </c>
      <c r="L549" s="10">
        <v>284.54000000000002</v>
      </c>
      <c r="M549" s="10">
        <v>16.36</v>
      </c>
      <c r="N549" s="10">
        <v>4.3600000000000003</v>
      </c>
      <c r="O549" s="10">
        <v>7.07</v>
      </c>
      <c r="P549" s="10">
        <v>102.66330000000001</v>
      </c>
      <c r="Q549" s="10">
        <v>71.13</v>
      </c>
      <c r="R549" s="10">
        <v>7.49</v>
      </c>
      <c r="S549" s="10">
        <v>5.6</v>
      </c>
      <c r="T549" s="10">
        <v>91.26</v>
      </c>
      <c r="U549" s="10">
        <v>127.36</v>
      </c>
      <c r="V549" s="10">
        <v>253.13</v>
      </c>
      <c r="W549" s="10">
        <v>135.35</v>
      </c>
      <c r="X549" s="10">
        <v>45.82</v>
      </c>
      <c r="Y549" s="10">
        <v>28.56</v>
      </c>
      <c r="Z549" s="10">
        <v>99.33</v>
      </c>
      <c r="AA549" s="10">
        <v>25.08</v>
      </c>
      <c r="AC549" s="10">
        <v>272.31</v>
      </c>
      <c r="AE549" s="10">
        <v>4.99</v>
      </c>
      <c r="AF549" s="10">
        <v>316.14999999999998</v>
      </c>
      <c r="AG549" s="10">
        <v>317.93</v>
      </c>
      <c r="AH549" s="10">
        <v>115.46</v>
      </c>
      <c r="AI549">
        <v>34.92</v>
      </c>
      <c r="AJ549" s="10">
        <v>6.57</v>
      </c>
      <c r="AK549" s="10">
        <v>99.18</v>
      </c>
      <c r="AL549" s="10">
        <v>26.17</v>
      </c>
      <c r="AM549" s="10">
        <v>62.71</v>
      </c>
      <c r="AN549" s="10">
        <v>11.48</v>
      </c>
      <c r="AO549" s="10">
        <v>60.31</v>
      </c>
      <c r="AP549" s="10">
        <v>99.7</v>
      </c>
    </row>
    <row r="550" spans="1:42" x14ac:dyDescent="0.2">
      <c r="A550" s="9">
        <v>44735</v>
      </c>
      <c r="B550" s="3">
        <v>3759.89</v>
      </c>
      <c r="C550" s="10">
        <v>235.07</v>
      </c>
      <c r="D550" s="10">
        <v>9.4600000000000009</v>
      </c>
      <c r="E550" s="10">
        <v>85.21</v>
      </c>
      <c r="F550" s="10">
        <v>61.88</v>
      </c>
      <c r="G550" s="10">
        <v>23.41</v>
      </c>
      <c r="I550" s="10">
        <v>49.658000000000001</v>
      </c>
      <c r="J550" s="10">
        <v>4.07</v>
      </c>
      <c r="K550" s="10">
        <v>113.92</v>
      </c>
      <c r="L550" s="10">
        <v>286.17</v>
      </c>
      <c r="M550" s="10">
        <v>16.225000000000001</v>
      </c>
      <c r="N550" s="10">
        <v>4.58</v>
      </c>
      <c r="O550" s="10">
        <v>6.96</v>
      </c>
      <c r="P550" s="10">
        <v>103.1357</v>
      </c>
      <c r="Q550" s="10">
        <v>71.77</v>
      </c>
      <c r="R550" s="10">
        <v>7.98</v>
      </c>
      <c r="S550" s="10">
        <v>5.78</v>
      </c>
      <c r="T550" s="10">
        <v>93.35</v>
      </c>
      <c r="U550" s="10">
        <v>143.11000000000001</v>
      </c>
      <c r="V550" s="10">
        <v>258.86</v>
      </c>
      <c r="W550" s="10">
        <v>138.27000000000001</v>
      </c>
      <c r="X550" s="10">
        <v>46.39</v>
      </c>
      <c r="Y550" s="10">
        <v>29.47</v>
      </c>
      <c r="Z550" s="10">
        <v>102.19</v>
      </c>
      <c r="AA550" s="10">
        <v>25.790400000000002</v>
      </c>
      <c r="AC550" s="10">
        <v>283.5</v>
      </c>
      <c r="AE550" s="10">
        <v>5.12</v>
      </c>
      <c r="AF550" s="10">
        <v>316.76</v>
      </c>
      <c r="AG550" s="10">
        <v>297.51</v>
      </c>
      <c r="AH550" s="10">
        <v>118.24</v>
      </c>
      <c r="AI550">
        <v>34.68</v>
      </c>
      <c r="AJ550" s="10">
        <v>6.69</v>
      </c>
      <c r="AK550" s="10">
        <v>101.57</v>
      </c>
      <c r="AL550" s="10">
        <v>26.85</v>
      </c>
      <c r="AM550" s="10">
        <v>60.81</v>
      </c>
      <c r="AN550" s="10">
        <v>11.56</v>
      </c>
      <c r="AO550" s="10">
        <v>59.43</v>
      </c>
      <c r="AP550" s="10">
        <v>99.54</v>
      </c>
    </row>
    <row r="551" spans="1:42" x14ac:dyDescent="0.2">
      <c r="A551" s="9">
        <v>44736</v>
      </c>
      <c r="B551" s="3">
        <v>3795.73</v>
      </c>
      <c r="C551" s="10">
        <v>245.70660000000001</v>
      </c>
      <c r="D551" s="10">
        <v>10.19</v>
      </c>
      <c r="E551" s="10">
        <v>86.9</v>
      </c>
      <c r="F551" s="10">
        <v>63.04</v>
      </c>
      <c r="G551" s="10">
        <v>23.39</v>
      </c>
      <c r="I551" s="10">
        <v>50.908999999999999</v>
      </c>
      <c r="J551" s="10">
        <v>4.0999999999999996</v>
      </c>
      <c r="K551" s="10">
        <v>117.32</v>
      </c>
      <c r="L551" s="10">
        <v>302.75</v>
      </c>
      <c r="M551" s="10">
        <v>17.126000000000001</v>
      </c>
      <c r="N551" s="10">
        <v>4.42</v>
      </c>
      <c r="O551" s="10">
        <v>7.15</v>
      </c>
      <c r="P551" s="10">
        <v>105.7841</v>
      </c>
      <c r="Q551" s="10">
        <v>73.13</v>
      </c>
      <c r="R551" s="10">
        <v>8</v>
      </c>
      <c r="S551" s="10">
        <v>6.13</v>
      </c>
      <c r="T551" s="10">
        <v>98.87</v>
      </c>
      <c r="U551" s="10">
        <v>151.53</v>
      </c>
      <c r="V551" s="10">
        <v>267.7</v>
      </c>
      <c r="W551" s="10">
        <v>141.66</v>
      </c>
      <c r="X551" s="10">
        <v>48.57</v>
      </c>
      <c r="Y551" s="10">
        <v>29.5</v>
      </c>
      <c r="Z551" s="10">
        <v>107</v>
      </c>
      <c r="AA551" s="10">
        <v>26.580400000000001</v>
      </c>
      <c r="AC551" s="10">
        <v>292.55</v>
      </c>
      <c r="AE551" s="10">
        <v>5.1100000000000003</v>
      </c>
      <c r="AF551" s="10">
        <v>330.5</v>
      </c>
      <c r="AG551" s="10">
        <v>310.87</v>
      </c>
      <c r="AH551" s="10">
        <v>122.59</v>
      </c>
      <c r="AI551">
        <v>34.659999999999997</v>
      </c>
      <c r="AJ551" s="10">
        <v>6.64</v>
      </c>
      <c r="AK551" s="10">
        <v>103.4</v>
      </c>
      <c r="AL551" s="10">
        <v>28.34</v>
      </c>
      <c r="AM551" s="10">
        <v>62.72</v>
      </c>
      <c r="AN551" s="10">
        <v>12.01</v>
      </c>
      <c r="AO551" s="10">
        <v>60.62</v>
      </c>
      <c r="AP551" s="10">
        <v>97.61</v>
      </c>
    </row>
    <row r="552" spans="1:42" x14ac:dyDescent="0.2">
      <c r="A552" s="9">
        <v>44739</v>
      </c>
      <c r="B552" s="3">
        <v>3911.74</v>
      </c>
      <c r="C552" s="10">
        <v>244.92</v>
      </c>
      <c r="D552" s="10">
        <v>9.6199999999999992</v>
      </c>
      <c r="E552" s="10">
        <v>89.03</v>
      </c>
      <c r="F552" s="10">
        <v>62.91</v>
      </c>
      <c r="G552" s="10">
        <v>23.75</v>
      </c>
      <c r="I552" s="10">
        <v>50.570999999999998</v>
      </c>
      <c r="J552" s="10">
        <v>4.09</v>
      </c>
      <c r="K552" s="10">
        <v>116.38</v>
      </c>
      <c r="L552" s="10">
        <v>300.77999999999997</v>
      </c>
      <c r="M552" s="10">
        <v>16.869</v>
      </c>
      <c r="N552" s="10">
        <v>4.55</v>
      </c>
      <c r="O552" s="10">
        <v>7.54</v>
      </c>
      <c r="P552" s="10">
        <v>106.5938</v>
      </c>
      <c r="Q552" s="10">
        <v>73.87</v>
      </c>
      <c r="R552" s="10">
        <v>9.1199999999999992</v>
      </c>
      <c r="S552" s="10">
        <v>5.93</v>
      </c>
      <c r="T552" s="10">
        <v>97.87</v>
      </c>
      <c r="U552" s="10">
        <v>148.15</v>
      </c>
      <c r="V552" s="10">
        <v>264.89</v>
      </c>
      <c r="W552" s="10">
        <v>141.66</v>
      </c>
      <c r="X552" s="10">
        <v>48.47</v>
      </c>
      <c r="Y552" s="10">
        <v>28.44</v>
      </c>
      <c r="Z552" s="10">
        <v>106.27</v>
      </c>
      <c r="AA552" s="10">
        <v>26.6342</v>
      </c>
      <c r="AC552" s="10">
        <v>287.32</v>
      </c>
      <c r="AE552" s="10">
        <v>4.83</v>
      </c>
      <c r="AF552" s="10">
        <v>328.83</v>
      </c>
      <c r="AG552" s="10">
        <v>315.33</v>
      </c>
      <c r="AH552" s="10">
        <v>120.21</v>
      </c>
      <c r="AI552">
        <v>34.630000000000003</v>
      </c>
      <c r="AJ552" s="10">
        <v>7.1</v>
      </c>
      <c r="AK552" s="10">
        <v>102.71</v>
      </c>
      <c r="AL552" s="10">
        <v>29.04</v>
      </c>
      <c r="AM552" s="10">
        <v>63.02</v>
      </c>
      <c r="AN552" s="10">
        <v>12.04</v>
      </c>
      <c r="AO552" s="10">
        <v>61</v>
      </c>
      <c r="AP552" s="10">
        <v>98.24</v>
      </c>
    </row>
    <row r="553" spans="1:42" x14ac:dyDescent="0.2">
      <c r="A553" s="9">
        <v>44740</v>
      </c>
      <c r="B553" s="3">
        <v>3900.11</v>
      </c>
      <c r="C553" s="10">
        <v>232.66329999999999</v>
      </c>
      <c r="D553" s="10">
        <v>9.31</v>
      </c>
      <c r="E553" s="10">
        <v>91.5</v>
      </c>
      <c r="F553" s="10">
        <v>62.28</v>
      </c>
      <c r="G553" s="10">
        <v>23.25</v>
      </c>
      <c r="I553" s="10">
        <v>49.844999999999999</v>
      </c>
      <c r="J553" s="10">
        <v>3.96</v>
      </c>
      <c r="K553" s="10">
        <v>115.82</v>
      </c>
      <c r="L553" s="10">
        <v>299.49</v>
      </c>
      <c r="M553" s="10">
        <v>15.981999999999999</v>
      </c>
      <c r="N553" s="10">
        <v>4.55</v>
      </c>
      <c r="O553" s="10">
        <v>7.99</v>
      </c>
      <c r="P553" s="10">
        <v>105.1009</v>
      </c>
      <c r="Q553" s="10">
        <v>73.459999999999994</v>
      </c>
      <c r="R553" s="10">
        <v>8.8650000000000002</v>
      </c>
      <c r="S553" s="10">
        <v>5.56</v>
      </c>
      <c r="T553" s="10">
        <v>94.84</v>
      </c>
      <c r="U553" s="10">
        <v>143.76</v>
      </c>
      <c r="V553" s="10">
        <v>256.48</v>
      </c>
      <c r="W553" s="10">
        <v>137.44</v>
      </c>
      <c r="X553" s="10">
        <v>48.56</v>
      </c>
      <c r="Y553" s="10">
        <v>26.99</v>
      </c>
      <c r="Z553" s="10">
        <v>99</v>
      </c>
      <c r="AA553" s="10">
        <v>25.7774</v>
      </c>
      <c r="AC553" s="10">
        <v>276.17</v>
      </c>
      <c r="AE553" s="10">
        <v>4.6900000000000004</v>
      </c>
      <c r="AF553" s="10">
        <v>318.29000000000002</v>
      </c>
      <c r="AG553" s="10">
        <v>309.16000000000003</v>
      </c>
      <c r="AH553" s="10">
        <v>118.96</v>
      </c>
      <c r="AI553">
        <v>34.56</v>
      </c>
      <c r="AJ553" s="10">
        <v>6.88</v>
      </c>
      <c r="AK553" s="10">
        <v>102.44</v>
      </c>
      <c r="AL553" s="10">
        <v>28.43</v>
      </c>
      <c r="AM553" s="10">
        <v>63.26</v>
      </c>
      <c r="AN553" s="10">
        <v>11.81</v>
      </c>
      <c r="AO553" s="10">
        <v>61.15</v>
      </c>
      <c r="AP553" s="10">
        <v>100.05</v>
      </c>
    </row>
    <row r="554" spans="1:42" x14ac:dyDescent="0.2">
      <c r="A554" s="9">
        <v>44741</v>
      </c>
      <c r="B554" s="3">
        <v>3821.55</v>
      </c>
      <c r="C554" s="10">
        <v>228.49</v>
      </c>
      <c r="D554" s="10">
        <v>9.23</v>
      </c>
      <c r="E554" s="10">
        <v>88.12</v>
      </c>
      <c r="F554" s="10">
        <v>62.73</v>
      </c>
      <c r="G554" s="10">
        <v>22.89</v>
      </c>
      <c r="I554" s="10">
        <v>49.040999999999997</v>
      </c>
      <c r="J554" s="10">
        <v>3.72</v>
      </c>
      <c r="K554" s="10">
        <v>115.3</v>
      </c>
      <c r="L554" s="10">
        <v>303.27999999999997</v>
      </c>
      <c r="M554" s="10">
        <v>15.542</v>
      </c>
      <c r="N554" s="10">
        <v>4.41</v>
      </c>
      <c r="O554" s="10">
        <v>7.8</v>
      </c>
      <c r="P554" s="10">
        <v>104.89</v>
      </c>
      <c r="Q554" s="10">
        <v>73.680000000000007</v>
      </c>
      <c r="R554" s="10">
        <v>8.4700000000000006</v>
      </c>
      <c r="S554" s="10">
        <v>5.54</v>
      </c>
      <c r="T554" s="10">
        <v>91.07</v>
      </c>
      <c r="U554" s="10">
        <v>143.03</v>
      </c>
      <c r="V554" s="10">
        <v>260.26</v>
      </c>
      <c r="W554" s="10">
        <v>139.22999999999999</v>
      </c>
      <c r="X554" s="10">
        <v>47.35</v>
      </c>
      <c r="Y554" s="10">
        <v>26.27</v>
      </c>
      <c r="Z554" s="10">
        <v>97.96</v>
      </c>
      <c r="AA554" s="10">
        <v>25.763999999999999</v>
      </c>
      <c r="AC554" s="10">
        <v>280.35000000000002</v>
      </c>
      <c r="AE554" s="10">
        <v>4.46</v>
      </c>
      <c r="AF554" s="10">
        <v>322.58999999999997</v>
      </c>
      <c r="AG554" s="10">
        <v>300.64999999999998</v>
      </c>
      <c r="AH554" s="10">
        <v>118.31</v>
      </c>
      <c r="AI554">
        <v>34.549999999999997</v>
      </c>
      <c r="AJ554" s="10">
        <v>6.95</v>
      </c>
      <c r="AK554" s="10">
        <v>100.87</v>
      </c>
      <c r="AL554" s="10">
        <v>29.28</v>
      </c>
      <c r="AM554" s="10">
        <v>62.93</v>
      </c>
      <c r="AN554" s="10">
        <v>11.52</v>
      </c>
      <c r="AO554" s="10">
        <v>62.01</v>
      </c>
      <c r="AP554" s="10">
        <v>102.11</v>
      </c>
    </row>
    <row r="555" spans="1:42" x14ac:dyDescent="0.2">
      <c r="A555" s="9">
        <v>44742</v>
      </c>
      <c r="B555" s="3">
        <v>3818.83</v>
      </c>
      <c r="C555" s="10">
        <v>224.47329999999999</v>
      </c>
      <c r="D555" s="10">
        <v>9.07</v>
      </c>
      <c r="E555" s="10">
        <v>85.64</v>
      </c>
      <c r="F555" s="10">
        <v>62.91</v>
      </c>
      <c r="G555" s="10">
        <v>22.85</v>
      </c>
      <c r="I555" s="10">
        <v>48.581000000000003</v>
      </c>
      <c r="J555" s="10">
        <v>3.79</v>
      </c>
      <c r="K555" s="10">
        <v>112.61</v>
      </c>
      <c r="L555" s="10">
        <v>297.02</v>
      </c>
      <c r="M555" s="10">
        <v>15.159000000000001</v>
      </c>
      <c r="N555" s="10">
        <v>4.25</v>
      </c>
      <c r="O555" s="10">
        <v>7.39</v>
      </c>
      <c r="P555" s="10">
        <v>107.22629999999999</v>
      </c>
      <c r="Q555" s="10">
        <v>73.61</v>
      </c>
      <c r="R555" s="10">
        <v>8.2200000000000006</v>
      </c>
      <c r="S555" s="10">
        <v>5.27</v>
      </c>
      <c r="T555" s="10">
        <v>91.23</v>
      </c>
      <c r="U555" s="10">
        <v>139.06</v>
      </c>
      <c r="V555" s="10">
        <v>256.83</v>
      </c>
      <c r="W555" s="10">
        <v>136.72</v>
      </c>
      <c r="X555" s="10">
        <v>46.29</v>
      </c>
      <c r="Y555" s="10">
        <v>25.74</v>
      </c>
      <c r="Z555" s="10">
        <v>93.83</v>
      </c>
      <c r="AA555" s="10">
        <v>26.145199999999999</v>
      </c>
      <c r="AC555" s="10">
        <v>281.79000000000002</v>
      </c>
      <c r="AE555" s="10">
        <v>4.38</v>
      </c>
      <c r="AF555" s="10">
        <v>315.48</v>
      </c>
      <c r="AG555" s="10">
        <v>299.47000000000003</v>
      </c>
      <c r="AH555" s="10">
        <v>117.65</v>
      </c>
      <c r="AI555">
        <v>34.31</v>
      </c>
      <c r="AJ555" s="10">
        <v>7.01</v>
      </c>
      <c r="AK555" s="10">
        <v>98.74</v>
      </c>
      <c r="AL555" s="10">
        <v>27.79</v>
      </c>
      <c r="AM555" s="10">
        <v>61</v>
      </c>
      <c r="AN555" s="10">
        <v>11.13</v>
      </c>
      <c r="AO555" s="10">
        <v>62.49</v>
      </c>
      <c r="AP555" s="10">
        <v>102.18</v>
      </c>
    </row>
    <row r="556" spans="1:42" x14ac:dyDescent="0.2">
      <c r="A556" s="9">
        <v>44743</v>
      </c>
      <c r="B556" s="3">
        <v>3785.38</v>
      </c>
      <c r="C556" s="10">
        <v>227.26329999999999</v>
      </c>
      <c r="D556" s="10">
        <v>9.27</v>
      </c>
      <c r="E556" s="10">
        <v>87.55</v>
      </c>
      <c r="F556" s="10">
        <v>64.38</v>
      </c>
      <c r="G556" s="10">
        <v>23.35</v>
      </c>
      <c r="I556" s="10">
        <v>47.783999999999999</v>
      </c>
      <c r="J556" s="10">
        <v>3.8</v>
      </c>
      <c r="K556" s="10">
        <v>114.05</v>
      </c>
      <c r="L556" s="10">
        <v>299.23</v>
      </c>
      <c r="M556" s="10">
        <v>14.523</v>
      </c>
      <c r="N556" s="10">
        <v>4.57</v>
      </c>
      <c r="O556" s="10">
        <v>7.48</v>
      </c>
      <c r="P556" s="10">
        <v>106.61060000000001</v>
      </c>
      <c r="Q556" s="10">
        <v>75.69</v>
      </c>
      <c r="R556" s="10">
        <v>8.18</v>
      </c>
      <c r="S556" s="10">
        <v>5.41</v>
      </c>
      <c r="T556" s="10">
        <v>92.83</v>
      </c>
      <c r="U556" s="10">
        <v>144.53</v>
      </c>
      <c r="V556" s="10">
        <v>259.58</v>
      </c>
      <c r="W556" s="10">
        <v>138.93</v>
      </c>
      <c r="X556" s="10">
        <v>46.73</v>
      </c>
      <c r="Y556" s="10">
        <v>25.7</v>
      </c>
      <c r="Z556" s="10">
        <v>97.52</v>
      </c>
      <c r="AA556" s="10">
        <v>26.135999999999999</v>
      </c>
      <c r="AC556" s="10">
        <v>287.32</v>
      </c>
      <c r="AE556" s="10">
        <v>4.3899999999999997</v>
      </c>
      <c r="AF556" s="10">
        <v>318.24</v>
      </c>
      <c r="AG556" s="10">
        <v>301.63</v>
      </c>
      <c r="AH556" s="10">
        <v>120.03</v>
      </c>
      <c r="AI556">
        <v>34.299999999999997</v>
      </c>
      <c r="AJ556" s="10">
        <v>7.06</v>
      </c>
      <c r="AK556" s="10">
        <v>99.72</v>
      </c>
      <c r="AL556" s="10">
        <v>28.53</v>
      </c>
      <c r="AM556" s="10">
        <v>59.83</v>
      </c>
      <c r="AN556" s="10">
        <v>11.32</v>
      </c>
      <c r="AO556" s="10">
        <v>62.56</v>
      </c>
      <c r="AP556" s="10">
        <v>103.39</v>
      </c>
    </row>
    <row r="557" spans="1:42" x14ac:dyDescent="0.2">
      <c r="A557" s="9">
        <v>44747</v>
      </c>
      <c r="B557" s="3">
        <v>3825.33</v>
      </c>
      <c r="C557" s="10">
        <v>233.06659999999999</v>
      </c>
      <c r="D557" s="10">
        <v>10.07</v>
      </c>
      <c r="E557" s="10">
        <v>84.81</v>
      </c>
      <c r="F557" s="10">
        <v>63.28</v>
      </c>
      <c r="G557" s="10">
        <v>21.66</v>
      </c>
      <c r="I557" s="10">
        <v>47.63</v>
      </c>
      <c r="J557" s="10">
        <v>3.97</v>
      </c>
      <c r="K557" s="10">
        <v>112.62</v>
      </c>
      <c r="L557" s="10">
        <v>297.2</v>
      </c>
      <c r="M557" s="10">
        <v>14.964</v>
      </c>
      <c r="N557" s="10">
        <v>4.88</v>
      </c>
      <c r="O557" s="10">
        <v>6.73</v>
      </c>
      <c r="P557" s="10">
        <v>104.67919999999999</v>
      </c>
      <c r="Q557" s="10">
        <v>76.47</v>
      </c>
      <c r="R557" s="10">
        <v>8.4</v>
      </c>
      <c r="S557" s="10">
        <v>5.84</v>
      </c>
      <c r="T557" s="10">
        <v>94.03</v>
      </c>
      <c r="U557" s="10">
        <v>154.9</v>
      </c>
      <c r="V557" s="10">
        <v>262.85000000000002</v>
      </c>
      <c r="W557" s="10">
        <v>141.56</v>
      </c>
      <c r="X557" s="10">
        <v>47.65</v>
      </c>
      <c r="Y557" s="10">
        <v>26.86</v>
      </c>
      <c r="Z557" s="10">
        <v>104.83</v>
      </c>
      <c r="AA557" s="10">
        <v>27.254200000000001</v>
      </c>
      <c r="AC557" s="10">
        <v>288.98</v>
      </c>
      <c r="AE557" s="10">
        <v>4.55</v>
      </c>
      <c r="AF557" s="10">
        <v>319.26</v>
      </c>
      <c r="AG557" s="10">
        <v>292.13</v>
      </c>
      <c r="AH557" s="10">
        <v>121.43</v>
      </c>
      <c r="AI557">
        <v>33.58</v>
      </c>
      <c r="AJ557" s="10">
        <v>7.4</v>
      </c>
      <c r="AK557" s="10">
        <v>98.08</v>
      </c>
      <c r="AL557" s="10">
        <v>28.5</v>
      </c>
      <c r="AM557" s="10">
        <v>57.28</v>
      </c>
      <c r="AN557" s="10">
        <v>11.2</v>
      </c>
      <c r="AO557" s="10">
        <v>62.12</v>
      </c>
      <c r="AP557" s="10">
        <v>112.91</v>
      </c>
    </row>
    <row r="558" spans="1:42" x14ac:dyDescent="0.2">
      <c r="A558" s="9">
        <v>44748</v>
      </c>
      <c r="B558" s="3">
        <v>3831.39</v>
      </c>
      <c r="C558" s="10">
        <v>231.73330000000001</v>
      </c>
      <c r="D558" s="10">
        <v>9.8000000000000007</v>
      </c>
      <c r="E558" s="10">
        <v>83.28</v>
      </c>
      <c r="F558" s="10">
        <v>63.41</v>
      </c>
      <c r="G558" s="10">
        <v>21.7</v>
      </c>
      <c r="I558" s="10">
        <v>48.261000000000003</v>
      </c>
      <c r="J558" s="10">
        <v>3.95</v>
      </c>
      <c r="K558" s="10">
        <v>111.89</v>
      </c>
      <c r="L558" s="10">
        <v>293.76</v>
      </c>
      <c r="M558" s="10">
        <v>15.13</v>
      </c>
      <c r="N558" s="10">
        <v>4.79</v>
      </c>
      <c r="O558" s="10">
        <v>6.64</v>
      </c>
      <c r="P558" s="10">
        <v>105.6829</v>
      </c>
      <c r="Q558" s="10">
        <v>75.37</v>
      </c>
      <c r="R558" s="10">
        <v>8.6300000000000008</v>
      </c>
      <c r="S558" s="10">
        <v>5.9</v>
      </c>
      <c r="T558" s="10">
        <v>93.97</v>
      </c>
      <c r="U558" s="10">
        <v>154</v>
      </c>
      <c r="V558" s="10">
        <v>266.20999999999998</v>
      </c>
      <c r="W558" s="10">
        <v>142.91999999999999</v>
      </c>
      <c r="X558" s="10">
        <v>47.34</v>
      </c>
      <c r="Y558" s="10">
        <v>29.66</v>
      </c>
      <c r="Z558" s="10">
        <v>102.87</v>
      </c>
      <c r="AA558" s="10">
        <v>26.846599999999999</v>
      </c>
      <c r="AC558" s="10">
        <v>291.16000000000003</v>
      </c>
      <c r="AE558" s="10">
        <v>4.6100000000000003</v>
      </c>
      <c r="AF558" s="10">
        <v>320.17</v>
      </c>
      <c r="AG558" s="10">
        <v>289.14</v>
      </c>
      <c r="AH558" s="10">
        <v>121.46</v>
      </c>
      <c r="AI558">
        <v>33.049999999999997</v>
      </c>
      <c r="AJ558" s="10">
        <v>7.49</v>
      </c>
      <c r="AK558" s="10">
        <v>95</v>
      </c>
      <c r="AL558" s="10">
        <v>28.39</v>
      </c>
      <c r="AM558" s="10">
        <v>57.26</v>
      </c>
      <c r="AN558" s="10">
        <v>11.06</v>
      </c>
      <c r="AO558" s="10">
        <v>63.49</v>
      </c>
      <c r="AP558" s="10">
        <v>105.15</v>
      </c>
    </row>
    <row r="559" spans="1:42" x14ac:dyDescent="0.2">
      <c r="A559" s="9">
        <v>44749</v>
      </c>
      <c r="B559" s="3">
        <v>3845.08</v>
      </c>
      <c r="C559" s="10">
        <v>244.54329999999999</v>
      </c>
      <c r="D559" s="10">
        <v>10.18</v>
      </c>
      <c r="E559" s="10">
        <v>85.94</v>
      </c>
      <c r="F559" s="10">
        <v>62.91</v>
      </c>
      <c r="G559" s="10">
        <v>22.23</v>
      </c>
      <c r="I559" s="10">
        <v>49.853999999999999</v>
      </c>
      <c r="J559" s="10">
        <v>4.16</v>
      </c>
      <c r="K559" s="10">
        <v>114.72</v>
      </c>
      <c r="L559" s="10">
        <v>298.60000000000002</v>
      </c>
      <c r="M559" s="10">
        <v>15.858000000000001</v>
      </c>
      <c r="N559" s="10">
        <v>5.03</v>
      </c>
      <c r="O559" s="10">
        <v>6.88</v>
      </c>
      <c r="P559" s="10">
        <v>107.00709999999999</v>
      </c>
      <c r="Q559" s="10">
        <v>76.03</v>
      </c>
      <c r="R559" s="10">
        <v>9.02</v>
      </c>
      <c r="S559" s="10">
        <v>6.26</v>
      </c>
      <c r="T559" s="10">
        <v>97.36</v>
      </c>
      <c r="U559" s="10">
        <v>159.07</v>
      </c>
      <c r="V559" s="10">
        <v>268.39999999999998</v>
      </c>
      <c r="W559" s="10">
        <v>146.35</v>
      </c>
      <c r="X559" s="10">
        <v>48.69</v>
      </c>
      <c r="Y559" s="10">
        <v>31.63</v>
      </c>
      <c r="Z559" s="10">
        <v>105.83</v>
      </c>
      <c r="AA559" s="10">
        <v>27.024799999999999</v>
      </c>
      <c r="AC559" s="10">
        <v>294.17</v>
      </c>
      <c r="AE559" s="10">
        <v>5.05</v>
      </c>
      <c r="AF559" s="10">
        <v>324.07</v>
      </c>
      <c r="AG559" s="10">
        <v>303.97000000000003</v>
      </c>
      <c r="AH559" s="10">
        <v>122.57</v>
      </c>
      <c r="AI559">
        <v>33.07</v>
      </c>
      <c r="AJ559" s="10">
        <v>7.62</v>
      </c>
      <c r="AK559" s="10">
        <v>94.99</v>
      </c>
      <c r="AL559" s="10">
        <v>29.22</v>
      </c>
      <c r="AM559" s="10">
        <v>59.49</v>
      </c>
      <c r="AN559" s="10">
        <v>11.65</v>
      </c>
      <c r="AO559" s="10">
        <v>65.069999999999993</v>
      </c>
      <c r="AP559" s="10">
        <v>103.13</v>
      </c>
    </row>
    <row r="560" spans="1:42" x14ac:dyDescent="0.2">
      <c r="A560" s="9">
        <v>44750</v>
      </c>
      <c r="B560" s="3">
        <v>3902.62</v>
      </c>
      <c r="C560" s="10">
        <v>250.76329999999999</v>
      </c>
      <c r="D560" s="10">
        <v>10.17</v>
      </c>
      <c r="E560" s="10">
        <v>86.08</v>
      </c>
      <c r="F560" s="10">
        <v>63.14</v>
      </c>
      <c r="G560" s="10">
        <v>22.08</v>
      </c>
      <c r="I560" s="10">
        <v>49.869</v>
      </c>
      <c r="J560" s="10">
        <v>4.25</v>
      </c>
      <c r="K560" s="10">
        <v>114.36</v>
      </c>
      <c r="L560" s="10">
        <v>296.47000000000003</v>
      </c>
      <c r="M560" s="10">
        <v>15.837999999999999</v>
      </c>
      <c r="N560" s="10">
        <v>4.97</v>
      </c>
      <c r="O560" s="10">
        <v>6.9</v>
      </c>
      <c r="P560" s="10">
        <v>106.3492</v>
      </c>
      <c r="Q560" s="10">
        <v>75.849999999999994</v>
      </c>
      <c r="R560" s="10">
        <v>9</v>
      </c>
      <c r="S560" s="10">
        <v>6.19</v>
      </c>
      <c r="T560" s="10">
        <v>96.14</v>
      </c>
      <c r="U560" s="10">
        <v>159.68</v>
      </c>
      <c r="V560" s="10">
        <v>267.66000000000003</v>
      </c>
      <c r="W560" s="10">
        <v>147.04</v>
      </c>
      <c r="X560" s="10">
        <v>47.55</v>
      </c>
      <c r="Y560" s="10">
        <v>31.99</v>
      </c>
      <c r="Z560" s="10">
        <v>104.24</v>
      </c>
      <c r="AA560" s="10">
        <v>26.785599999999999</v>
      </c>
      <c r="AC560" s="10">
        <v>294.29000000000002</v>
      </c>
      <c r="AE560" s="10">
        <v>5.07</v>
      </c>
      <c r="AF560" s="10">
        <v>323.06</v>
      </c>
      <c r="AG560" s="10">
        <v>304.64</v>
      </c>
      <c r="AH560" s="10">
        <v>121.58</v>
      </c>
      <c r="AI560">
        <v>33.090000000000003</v>
      </c>
      <c r="AJ560" s="10">
        <v>7.56</v>
      </c>
      <c r="AK560" s="10">
        <v>93.89</v>
      </c>
      <c r="AL560" s="10">
        <v>29.77</v>
      </c>
      <c r="AM560" s="10">
        <v>59.11</v>
      </c>
      <c r="AN560" s="10">
        <v>11.62</v>
      </c>
      <c r="AO560" s="10">
        <v>63.76</v>
      </c>
      <c r="AP560" s="10">
        <v>100.55</v>
      </c>
    </row>
    <row r="561" spans="1:42" x14ac:dyDescent="0.2">
      <c r="A561" s="9">
        <v>44753</v>
      </c>
      <c r="B561" s="3">
        <v>3899.38</v>
      </c>
      <c r="C561" s="10">
        <v>234.3433</v>
      </c>
      <c r="D561" s="10">
        <v>9.56</v>
      </c>
      <c r="E561" s="10">
        <v>85.64</v>
      </c>
      <c r="F561" s="10">
        <v>62.94</v>
      </c>
      <c r="G561" s="10">
        <v>22.09</v>
      </c>
      <c r="I561" s="10">
        <v>48.286000000000001</v>
      </c>
      <c r="J561" s="10">
        <v>3.97</v>
      </c>
      <c r="K561" s="10">
        <v>112.86</v>
      </c>
      <c r="L561" s="10">
        <v>293.18</v>
      </c>
      <c r="M561" s="10">
        <v>15.151999999999999</v>
      </c>
      <c r="N561" s="10">
        <v>4.6399999999999997</v>
      </c>
      <c r="O561" s="10">
        <v>6.56</v>
      </c>
      <c r="P561" s="10">
        <v>106.26479999999999</v>
      </c>
      <c r="Q561" s="10">
        <v>75.739999999999995</v>
      </c>
      <c r="R561" s="10">
        <v>8.34</v>
      </c>
      <c r="S561" s="10">
        <v>6.01</v>
      </c>
      <c r="T561" s="10">
        <v>95.21</v>
      </c>
      <c r="U561" s="10">
        <v>155.4</v>
      </c>
      <c r="V561" s="10">
        <v>264.51</v>
      </c>
      <c r="W561" s="10">
        <v>144.87</v>
      </c>
      <c r="X561" s="10">
        <v>47.27</v>
      </c>
      <c r="Y561" s="10">
        <v>29.93</v>
      </c>
      <c r="Z561" s="10">
        <v>99.15</v>
      </c>
      <c r="AA561" s="10">
        <v>25.8018</v>
      </c>
      <c r="AC561" s="10">
        <v>294.07</v>
      </c>
      <c r="AE561" s="10">
        <v>4.6100000000000003</v>
      </c>
      <c r="AF561" s="10">
        <v>324.19</v>
      </c>
      <c r="AG561" s="10">
        <v>298.41000000000003</v>
      </c>
      <c r="AH561" s="10">
        <v>121.78</v>
      </c>
      <c r="AI561">
        <v>32.880000000000003</v>
      </c>
      <c r="AJ561" s="10">
        <v>7.41</v>
      </c>
      <c r="AK561" s="10">
        <v>93.23</v>
      </c>
      <c r="AL561" s="10">
        <v>29.21</v>
      </c>
      <c r="AM561" s="10">
        <v>57.81</v>
      </c>
      <c r="AN561" s="10">
        <v>11.29</v>
      </c>
      <c r="AO561" s="10">
        <v>62.96</v>
      </c>
      <c r="AP561" s="10">
        <v>102.24</v>
      </c>
    </row>
    <row r="562" spans="1:42" x14ac:dyDescent="0.2">
      <c r="A562" s="9">
        <v>44754</v>
      </c>
      <c r="B562" s="3">
        <v>3854.43</v>
      </c>
      <c r="C562" s="10">
        <v>233.07</v>
      </c>
      <c r="D562" s="10">
        <v>9.49</v>
      </c>
      <c r="E562" s="10">
        <v>84.5</v>
      </c>
      <c r="F562" s="10">
        <v>62.67</v>
      </c>
      <c r="G562" s="10">
        <v>22.52</v>
      </c>
      <c r="I562" s="10">
        <v>48.137</v>
      </c>
      <c r="J562" s="10">
        <v>3.99</v>
      </c>
      <c r="K562" s="10">
        <v>112.97</v>
      </c>
      <c r="L562" s="10">
        <v>292.52999999999997</v>
      </c>
      <c r="M562" s="10">
        <v>15.082000000000001</v>
      </c>
      <c r="N562" s="10">
        <v>4.7</v>
      </c>
      <c r="O562" s="10">
        <v>6.42</v>
      </c>
      <c r="P562" s="10">
        <v>105.4889</v>
      </c>
      <c r="Q562" s="10">
        <v>76.56</v>
      </c>
      <c r="R562" s="10">
        <v>8.4</v>
      </c>
      <c r="S562" s="10">
        <v>6.04</v>
      </c>
      <c r="T562" s="10">
        <v>94.02</v>
      </c>
      <c r="U562" s="10">
        <v>145.43</v>
      </c>
      <c r="V562" s="10">
        <v>253.67</v>
      </c>
      <c r="W562" s="10">
        <v>145.86000000000001</v>
      </c>
      <c r="X562" s="10">
        <v>46.67</v>
      </c>
      <c r="Y562" s="10">
        <v>30.15</v>
      </c>
      <c r="Z562" s="10">
        <v>99.58</v>
      </c>
      <c r="AA562" s="10">
        <v>25.229199999999999</v>
      </c>
      <c r="AC562" s="10">
        <v>290.01</v>
      </c>
      <c r="AE562" s="10">
        <v>4.47</v>
      </c>
      <c r="AF562" s="10">
        <v>322.86</v>
      </c>
      <c r="AG562" s="10">
        <v>295.95999999999998</v>
      </c>
      <c r="AH562" s="10">
        <v>120.91</v>
      </c>
      <c r="AI562">
        <v>32.770000000000003</v>
      </c>
      <c r="AJ562" s="10">
        <v>7.74</v>
      </c>
      <c r="AK562" s="10">
        <v>93.8</v>
      </c>
      <c r="AL562" s="10">
        <v>29.27</v>
      </c>
      <c r="AM562" s="10">
        <v>57.22</v>
      </c>
      <c r="AN562" s="10">
        <v>11.56</v>
      </c>
      <c r="AO562" s="10">
        <v>63.72</v>
      </c>
      <c r="AP562" s="10">
        <v>99.22</v>
      </c>
    </row>
    <row r="563" spans="1:42" x14ac:dyDescent="0.2">
      <c r="A563" s="9">
        <v>44755</v>
      </c>
      <c r="B563" s="3">
        <v>3818.8</v>
      </c>
      <c r="C563" s="10">
        <v>237.04</v>
      </c>
      <c r="D563" s="10">
        <v>9.2799999999999994</v>
      </c>
      <c r="E563" s="10">
        <v>84.84</v>
      </c>
      <c r="F563" s="10">
        <v>62.38</v>
      </c>
      <c r="G563" s="10">
        <v>22.73</v>
      </c>
      <c r="I563" s="10">
        <v>48.173000000000002</v>
      </c>
      <c r="J563" s="10">
        <v>4.01</v>
      </c>
      <c r="K563" s="10">
        <v>111.91</v>
      </c>
      <c r="L563" s="10">
        <v>290.14999999999998</v>
      </c>
      <c r="M563" s="10">
        <v>15.164</v>
      </c>
      <c r="N563" s="10">
        <v>4.88</v>
      </c>
      <c r="O563" s="10">
        <v>6.48</v>
      </c>
      <c r="P563" s="10">
        <v>105.21899999999999</v>
      </c>
      <c r="Q563" s="10">
        <v>75.239999999999995</v>
      </c>
      <c r="R563" s="10">
        <v>8.36</v>
      </c>
      <c r="S563" s="10">
        <v>5.95</v>
      </c>
      <c r="T563" s="10">
        <v>91.4</v>
      </c>
      <c r="U563" s="10">
        <v>149.6</v>
      </c>
      <c r="V563" s="10">
        <v>252.72</v>
      </c>
      <c r="W563" s="10">
        <v>145.49</v>
      </c>
      <c r="X563" s="10">
        <v>46.17</v>
      </c>
      <c r="Y563" s="10">
        <v>30.76</v>
      </c>
      <c r="Z563" s="10">
        <v>99.21</v>
      </c>
      <c r="AA563" s="10">
        <v>25.511399999999998</v>
      </c>
      <c r="AC563" s="10">
        <v>288.73</v>
      </c>
      <c r="AE563" s="10">
        <v>4.43</v>
      </c>
      <c r="AF563" s="10">
        <v>323.37</v>
      </c>
      <c r="AG563" s="10">
        <v>296.77999999999997</v>
      </c>
      <c r="AH563" s="10">
        <v>120.76</v>
      </c>
      <c r="AI563">
        <v>32.94</v>
      </c>
      <c r="AJ563" s="10">
        <v>8.51</v>
      </c>
      <c r="AK563" s="10">
        <v>90.65</v>
      </c>
      <c r="AL563" s="10">
        <v>29.31</v>
      </c>
      <c r="AM563" s="10">
        <v>58.1</v>
      </c>
      <c r="AN563" s="10">
        <v>11.51</v>
      </c>
      <c r="AO563" s="10">
        <v>63.08</v>
      </c>
      <c r="AP563" s="10">
        <v>97.18</v>
      </c>
    </row>
    <row r="564" spans="1:42" x14ac:dyDescent="0.2">
      <c r="A564" s="9">
        <v>44756</v>
      </c>
      <c r="B564" s="3">
        <v>3801.78</v>
      </c>
      <c r="C564" s="10">
        <v>238.3133</v>
      </c>
      <c r="D564" s="10">
        <v>8.9</v>
      </c>
      <c r="E564" s="10">
        <v>83.14</v>
      </c>
      <c r="F564" s="10">
        <v>62.18</v>
      </c>
      <c r="G564" s="10">
        <v>22.93</v>
      </c>
      <c r="I564" s="10">
        <v>48.463999999999999</v>
      </c>
      <c r="J564" s="10">
        <v>3.91</v>
      </c>
      <c r="K564" s="10">
        <v>108</v>
      </c>
      <c r="L564" s="10">
        <v>281.58999999999997</v>
      </c>
      <c r="M564" s="10">
        <v>15.372</v>
      </c>
      <c r="N564" s="10">
        <v>4.7300000000000004</v>
      </c>
      <c r="O564" s="10">
        <v>6.19</v>
      </c>
      <c r="P564" s="10">
        <v>104.6117</v>
      </c>
      <c r="Q564" s="10">
        <v>74.89</v>
      </c>
      <c r="R564" s="10">
        <v>8.24</v>
      </c>
      <c r="S564" s="10">
        <v>5.91</v>
      </c>
      <c r="T564" s="10">
        <v>89.63</v>
      </c>
      <c r="U564" s="10">
        <v>146.19999999999999</v>
      </c>
      <c r="V564" s="10">
        <v>254.08</v>
      </c>
      <c r="W564" s="10">
        <v>148.47</v>
      </c>
      <c r="X564" s="10">
        <v>45.83</v>
      </c>
      <c r="Y564" s="10">
        <v>30.83</v>
      </c>
      <c r="Z564" s="10">
        <v>96.32</v>
      </c>
      <c r="AA564" s="10">
        <v>25.316800000000001</v>
      </c>
      <c r="AC564" s="10">
        <v>286.14999999999998</v>
      </c>
      <c r="AE564" s="10">
        <v>4.3899999999999997</v>
      </c>
      <c r="AF564" s="10">
        <v>325.02999999999997</v>
      </c>
      <c r="AG564" s="10">
        <v>294.33</v>
      </c>
      <c r="AH564" s="10">
        <v>118.13</v>
      </c>
      <c r="AI564">
        <v>32.450000000000003</v>
      </c>
      <c r="AJ564" s="10">
        <v>8.43</v>
      </c>
      <c r="AK564" s="10">
        <v>89.62</v>
      </c>
      <c r="AL564" s="10">
        <v>29.33</v>
      </c>
      <c r="AM564" s="10">
        <v>54.68</v>
      </c>
      <c r="AN564" s="10">
        <v>11.39</v>
      </c>
      <c r="AO564" s="10">
        <v>62.78</v>
      </c>
      <c r="AP564" s="10">
        <v>96.32</v>
      </c>
    </row>
    <row r="565" spans="1:42" x14ac:dyDescent="0.2">
      <c r="A565" s="9">
        <v>44757</v>
      </c>
      <c r="B565" s="3">
        <v>3790.38</v>
      </c>
      <c r="C565" s="10">
        <v>240.06659999999999</v>
      </c>
      <c r="D565" s="10">
        <v>9.0399999999999991</v>
      </c>
      <c r="E565" s="10">
        <v>84.54</v>
      </c>
      <c r="F565" s="10">
        <v>62.5</v>
      </c>
      <c r="G565" s="10">
        <v>22.58</v>
      </c>
      <c r="I565" s="10">
        <v>49.445999999999998</v>
      </c>
      <c r="J565" s="10">
        <v>3.95</v>
      </c>
      <c r="K565" s="10">
        <v>112.95</v>
      </c>
      <c r="L565" s="10">
        <v>293.87</v>
      </c>
      <c r="M565" s="10">
        <v>15.762</v>
      </c>
      <c r="N565" s="10">
        <v>4.84</v>
      </c>
      <c r="O565" s="10">
        <v>6.16</v>
      </c>
      <c r="P565" s="10">
        <v>105.8094</v>
      </c>
      <c r="Q565" s="10">
        <v>77.959999999999994</v>
      </c>
      <c r="R565" s="10">
        <v>8.41</v>
      </c>
      <c r="S565" s="10">
        <v>6.29</v>
      </c>
      <c r="T565" s="10">
        <v>93</v>
      </c>
      <c r="U565" s="10">
        <v>147.94999999999999</v>
      </c>
      <c r="V565" s="10">
        <v>256.72000000000003</v>
      </c>
      <c r="W565" s="10">
        <v>150.16999999999999</v>
      </c>
      <c r="X565" s="10">
        <v>48.24</v>
      </c>
      <c r="Y565" s="10">
        <v>31.6</v>
      </c>
      <c r="Z565" s="10">
        <v>102.33</v>
      </c>
      <c r="AA565" s="10">
        <v>25.9998</v>
      </c>
      <c r="AC565" s="10">
        <v>292.83999999999997</v>
      </c>
      <c r="AE565" s="10">
        <v>4.53</v>
      </c>
      <c r="AF565" s="10">
        <v>332.57</v>
      </c>
      <c r="AG565" s="10">
        <v>297.7</v>
      </c>
      <c r="AH565" s="10">
        <v>121.01</v>
      </c>
      <c r="AI565">
        <v>32.4</v>
      </c>
      <c r="AJ565" s="10">
        <v>8.57</v>
      </c>
      <c r="AK565" s="10">
        <v>90.18</v>
      </c>
      <c r="AL565" s="10">
        <v>31.58</v>
      </c>
      <c r="AM565" s="10">
        <v>55.41</v>
      </c>
      <c r="AN565" s="10">
        <v>11.88</v>
      </c>
      <c r="AO565" s="10">
        <v>63.63</v>
      </c>
      <c r="AP565" s="10">
        <v>97.52</v>
      </c>
    </row>
    <row r="566" spans="1:42" x14ac:dyDescent="0.2">
      <c r="A566" s="9">
        <v>44760</v>
      </c>
      <c r="B566" s="3">
        <v>3863.16</v>
      </c>
      <c r="C566" s="10">
        <v>240.54660000000001</v>
      </c>
      <c r="D566" s="10">
        <v>9.0299999999999994</v>
      </c>
      <c r="E566" s="10">
        <v>86.1</v>
      </c>
      <c r="F566" s="10">
        <v>61.65</v>
      </c>
      <c r="G566" s="10">
        <v>22.82</v>
      </c>
      <c r="I566" s="10">
        <v>49.106000000000002</v>
      </c>
      <c r="J566" s="10">
        <v>4.0599999999999996</v>
      </c>
      <c r="K566" s="10">
        <v>111.79</v>
      </c>
      <c r="L566" s="10">
        <v>301.26</v>
      </c>
      <c r="M566" s="10">
        <v>16.100999999999999</v>
      </c>
      <c r="N566" s="10">
        <v>4.9000000000000004</v>
      </c>
      <c r="O566" s="10">
        <v>6.21</v>
      </c>
      <c r="P566" s="10">
        <v>105.4804</v>
      </c>
      <c r="Q566" s="10">
        <v>77.87</v>
      </c>
      <c r="R566" s="10">
        <v>8.6199999999999992</v>
      </c>
      <c r="S566" s="10">
        <v>6.35</v>
      </c>
      <c r="T566" s="10">
        <v>93.15</v>
      </c>
      <c r="U566" s="10">
        <v>146.47</v>
      </c>
      <c r="V566" s="10">
        <v>254.25</v>
      </c>
      <c r="W566" s="10">
        <v>147.07</v>
      </c>
      <c r="X566" s="10">
        <v>48.71</v>
      </c>
      <c r="Y566" s="10">
        <v>31.8</v>
      </c>
      <c r="Z566" s="10">
        <v>103.57</v>
      </c>
      <c r="AA566" s="10">
        <v>26.383199999999999</v>
      </c>
      <c r="AC566" s="10">
        <v>286.06</v>
      </c>
      <c r="AE566" s="10">
        <v>4.59</v>
      </c>
      <c r="AF566" s="10">
        <v>331.01</v>
      </c>
      <c r="AG566" s="10">
        <v>297.95</v>
      </c>
      <c r="AH566" s="10">
        <v>119.2</v>
      </c>
      <c r="AI566">
        <v>32.42</v>
      </c>
      <c r="AJ566" s="10">
        <v>8.67</v>
      </c>
      <c r="AK566" s="10">
        <v>89.51</v>
      </c>
      <c r="AL566" s="10">
        <v>30.77</v>
      </c>
      <c r="AM566" s="10">
        <v>56.64</v>
      </c>
      <c r="AN566" s="10">
        <v>11.96</v>
      </c>
      <c r="AO566" s="10">
        <v>63.29</v>
      </c>
      <c r="AP566" s="10">
        <v>97.25</v>
      </c>
    </row>
    <row r="567" spans="1:42" x14ac:dyDescent="0.2">
      <c r="A567" s="9">
        <v>44761</v>
      </c>
      <c r="B567" s="3">
        <v>3830.85</v>
      </c>
      <c r="C567" s="10">
        <v>245.53</v>
      </c>
      <c r="D567" s="10">
        <v>9.34</v>
      </c>
      <c r="E567" s="10">
        <v>88.27</v>
      </c>
      <c r="F567" s="10">
        <v>62.53</v>
      </c>
      <c r="G567" s="10">
        <v>23.63</v>
      </c>
      <c r="I567" s="10">
        <v>50.9</v>
      </c>
      <c r="J567" s="10">
        <v>4.09</v>
      </c>
      <c r="K567" s="10">
        <v>114.56</v>
      </c>
      <c r="L567" s="10">
        <v>318.05</v>
      </c>
      <c r="M567" s="10">
        <v>16.992000000000001</v>
      </c>
      <c r="N567" s="10">
        <v>5.12</v>
      </c>
      <c r="O567" s="10">
        <v>6.18</v>
      </c>
      <c r="P567" s="10">
        <v>108.5421</v>
      </c>
      <c r="Q567" s="10">
        <v>79.510000000000005</v>
      </c>
      <c r="R567" s="10">
        <v>9.0299999999999994</v>
      </c>
      <c r="S567" s="10">
        <v>6.62</v>
      </c>
      <c r="T567" s="10">
        <v>98.97</v>
      </c>
      <c r="U567" s="10">
        <v>146.46</v>
      </c>
      <c r="V567" s="10">
        <v>259.52999999999997</v>
      </c>
      <c r="W567" s="10">
        <v>151</v>
      </c>
      <c r="X567" s="10">
        <v>50.79</v>
      </c>
      <c r="Y567" s="10">
        <v>31.71</v>
      </c>
      <c r="Z567" s="10">
        <v>108.68</v>
      </c>
      <c r="AA567" s="10">
        <v>26.8506</v>
      </c>
      <c r="AC567" s="10">
        <v>289.60000000000002</v>
      </c>
      <c r="AE567" s="10">
        <v>4.7300000000000004</v>
      </c>
      <c r="AF567" s="10">
        <v>340.38</v>
      </c>
      <c r="AG567" s="10">
        <v>311.58999999999997</v>
      </c>
      <c r="AH567" s="10">
        <v>125.11</v>
      </c>
      <c r="AI567">
        <v>32.51</v>
      </c>
      <c r="AJ567" s="10">
        <v>9.32</v>
      </c>
      <c r="AK567" s="10">
        <v>91.43</v>
      </c>
      <c r="AL567" s="10">
        <v>31.44</v>
      </c>
      <c r="AM567" s="10">
        <v>57.45</v>
      </c>
      <c r="AN567" s="10">
        <v>12.59</v>
      </c>
      <c r="AO567" s="10">
        <v>64.510000000000005</v>
      </c>
      <c r="AP567" s="10">
        <v>93.68</v>
      </c>
    </row>
    <row r="568" spans="1:42" x14ac:dyDescent="0.2">
      <c r="A568" s="9">
        <v>44762</v>
      </c>
      <c r="B568" s="3">
        <v>3936.69</v>
      </c>
      <c r="C568" s="10">
        <v>247.5</v>
      </c>
      <c r="D568" s="10">
        <v>10.11</v>
      </c>
      <c r="E568" s="10">
        <v>89.24</v>
      </c>
      <c r="F568" s="10">
        <v>61.5</v>
      </c>
      <c r="G568" s="10">
        <v>23.64</v>
      </c>
      <c r="I568" s="10">
        <v>51.177</v>
      </c>
      <c r="J568" s="10">
        <v>4.37</v>
      </c>
      <c r="K568" s="10">
        <v>114.54</v>
      </c>
      <c r="L568" s="10">
        <v>321.45</v>
      </c>
      <c r="M568" s="10">
        <v>17.806999999999999</v>
      </c>
      <c r="N568" s="10">
        <v>5.23</v>
      </c>
      <c r="O568" s="10">
        <v>6.2</v>
      </c>
      <c r="P568" s="10">
        <v>108.14570000000001</v>
      </c>
      <c r="Q568" s="10">
        <v>80.2</v>
      </c>
      <c r="R568" s="10">
        <v>9.41</v>
      </c>
      <c r="S568" s="10">
        <v>6.97</v>
      </c>
      <c r="T568" s="10">
        <v>101.1</v>
      </c>
      <c r="U568" s="10">
        <v>156.9</v>
      </c>
      <c r="V568" s="10">
        <v>262.27</v>
      </c>
      <c r="W568" s="10">
        <v>153.04</v>
      </c>
      <c r="X568" s="10">
        <v>51.61</v>
      </c>
      <c r="Y568" s="10">
        <v>32.74</v>
      </c>
      <c r="Z568" s="10">
        <v>113.25</v>
      </c>
      <c r="AA568" s="10">
        <v>27.497599999999998</v>
      </c>
      <c r="AC568" s="10">
        <v>285.5</v>
      </c>
      <c r="AE568" s="10">
        <v>5.12</v>
      </c>
      <c r="AF568" s="10">
        <v>341.27</v>
      </c>
      <c r="AG568" s="10">
        <v>315.36</v>
      </c>
      <c r="AH568" s="10">
        <v>124.57</v>
      </c>
      <c r="AI568">
        <v>32.21</v>
      </c>
      <c r="AJ568" s="10">
        <v>9.58</v>
      </c>
      <c r="AK568" s="10">
        <v>89.83</v>
      </c>
      <c r="AL568" s="10">
        <v>31.5</v>
      </c>
      <c r="AM568" s="10">
        <v>57.3</v>
      </c>
      <c r="AN568" s="10">
        <v>12.73</v>
      </c>
      <c r="AO568" s="10">
        <v>66.27</v>
      </c>
      <c r="AP568" s="10">
        <v>95.46</v>
      </c>
    </row>
    <row r="569" spans="1:42" x14ac:dyDescent="0.2">
      <c r="A569" s="9">
        <v>44763</v>
      </c>
      <c r="B569" s="3">
        <v>3959.9</v>
      </c>
      <c r="C569" s="10">
        <v>271.70659999999998</v>
      </c>
      <c r="D569" s="10">
        <v>10.49</v>
      </c>
      <c r="E569" s="10">
        <v>87.75</v>
      </c>
      <c r="F569" s="10">
        <v>61.36</v>
      </c>
      <c r="G569" s="10">
        <v>23.36</v>
      </c>
      <c r="I569" s="10">
        <v>51.768000000000001</v>
      </c>
      <c r="J569" s="10">
        <v>4.3600000000000003</v>
      </c>
      <c r="K569" s="10">
        <v>115.32</v>
      </c>
      <c r="L569" s="10">
        <v>326.54000000000002</v>
      </c>
      <c r="M569" s="10">
        <v>18.05</v>
      </c>
      <c r="N569" s="10">
        <v>5.27</v>
      </c>
      <c r="O569" s="10">
        <v>6.12</v>
      </c>
      <c r="P569" s="10">
        <v>108.82040000000001</v>
      </c>
      <c r="Q569" s="10">
        <v>81.260000000000005</v>
      </c>
      <c r="R569" s="10">
        <v>9.41</v>
      </c>
      <c r="S569" s="10">
        <v>7.04</v>
      </c>
      <c r="T569" s="10">
        <v>97.88</v>
      </c>
      <c r="U569" s="10">
        <v>157.72999999999999</v>
      </c>
      <c r="V569" s="10">
        <v>264.83999999999997</v>
      </c>
      <c r="W569" s="10">
        <v>155.35</v>
      </c>
      <c r="X569" s="10">
        <v>52.45</v>
      </c>
      <c r="Y569" s="10">
        <v>34.130000000000003</v>
      </c>
      <c r="Z569" s="10">
        <v>115.62</v>
      </c>
      <c r="AA569" s="10">
        <v>27.360800000000001</v>
      </c>
      <c r="AC569" s="10">
        <v>283.11</v>
      </c>
      <c r="AE569" s="10">
        <v>5.26</v>
      </c>
      <c r="AF569" s="10">
        <v>346.92</v>
      </c>
      <c r="AG569" s="10">
        <v>316.54000000000002</v>
      </c>
      <c r="AH569" s="10">
        <v>125.68</v>
      </c>
      <c r="AI569">
        <v>32.659999999999997</v>
      </c>
      <c r="AJ569" s="10">
        <v>9.8699999999999992</v>
      </c>
      <c r="AK569" s="10">
        <v>93.59</v>
      </c>
      <c r="AL569" s="10">
        <v>31.85</v>
      </c>
      <c r="AM569" s="10">
        <v>57.53</v>
      </c>
      <c r="AN569" s="10">
        <v>13</v>
      </c>
      <c r="AO569" s="10">
        <v>65.81</v>
      </c>
      <c r="AP569" s="10">
        <v>96.05</v>
      </c>
    </row>
    <row r="570" spans="1:42" x14ac:dyDescent="0.2">
      <c r="A570" s="9">
        <v>44764</v>
      </c>
      <c r="B570" s="3">
        <v>3998.95</v>
      </c>
      <c r="C570" s="10">
        <v>272.24329999999998</v>
      </c>
      <c r="D570" s="10">
        <v>9.84</v>
      </c>
      <c r="E570" s="10">
        <v>87.08</v>
      </c>
      <c r="F570" s="10">
        <v>61.59</v>
      </c>
      <c r="G570" s="10">
        <v>23</v>
      </c>
      <c r="I570" s="10">
        <v>51.252000000000002</v>
      </c>
      <c r="J570" s="10">
        <v>4.05</v>
      </c>
      <c r="K570" s="10">
        <v>114.76</v>
      </c>
      <c r="L570" s="10">
        <v>323.93</v>
      </c>
      <c r="M570" s="10">
        <v>17.318999999999999</v>
      </c>
      <c r="N570" s="10">
        <v>5.0999999999999996</v>
      </c>
      <c r="O570" s="10">
        <v>6.09</v>
      </c>
      <c r="P570" s="10">
        <v>109.2422</v>
      </c>
      <c r="Q570" s="10">
        <v>82.26</v>
      </c>
      <c r="R570" s="10">
        <v>9.08</v>
      </c>
      <c r="S570" s="10">
        <v>6.62</v>
      </c>
      <c r="T570" s="10">
        <v>96.43</v>
      </c>
      <c r="U570" s="10">
        <v>142.99</v>
      </c>
      <c r="V570" s="10">
        <v>260.36</v>
      </c>
      <c r="W570" s="10">
        <v>154.09</v>
      </c>
      <c r="X570" s="10">
        <v>51.33</v>
      </c>
      <c r="Y570" s="10">
        <v>32.479999999999997</v>
      </c>
      <c r="Z570" s="10">
        <v>111.65</v>
      </c>
      <c r="AA570" s="10">
        <v>26.9466</v>
      </c>
      <c r="AC570" s="10">
        <v>280.29000000000002</v>
      </c>
      <c r="AE570" s="10">
        <v>4.88</v>
      </c>
      <c r="AF570" s="10">
        <v>343.88</v>
      </c>
      <c r="AG570" s="10">
        <v>312.26</v>
      </c>
      <c r="AH570" s="10">
        <v>126.9</v>
      </c>
      <c r="AI570">
        <v>32.75</v>
      </c>
      <c r="AJ570" s="10">
        <v>9.5500000000000007</v>
      </c>
      <c r="AK570" s="10">
        <v>95.93</v>
      </c>
      <c r="AL570" s="10">
        <v>32.28</v>
      </c>
      <c r="AM570" s="10">
        <v>57.5</v>
      </c>
      <c r="AN570" s="10">
        <v>12.82</v>
      </c>
      <c r="AO570" s="10">
        <v>66.22</v>
      </c>
      <c r="AP570" s="10">
        <v>98.12</v>
      </c>
    </row>
    <row r="571" spans="1:42" x14ac:dyDescent="0.2">
      <c r="A571" s="9">
        <v>44767</v>
      </c>
      <c r="B571" s="3">
        <v>3961.63</v>
      </c>
      <c r="C571" s="10">
        <v>268.43329999999997</v>
      </c>
      <c r="D571" s="10">
        <v>9.68</v>
      </c>
      <c r="E571" s="10">
        <v>89.98</v>
      </c>
      <c r="F571" s="10">
        <v>62.19</v>
      </c>
      <c r="G571" s="10">
        <v>23.36</v>
      </c>
      <c r="I571" s="10">
        <v>51.311</v>
      </c>
      <c r="J571" s="10">
        <v>4.13</v>
      </c>
      <c r="K571" s="10">
        <v>115.22</v>
      </c>
      <c r="L571" s="10">
        <v>324.12</v>
      </c>
      <c r="M571" s="10">
        <v>17.024000000000001</v>
      </c>
      <c r="N571" s="10">
        <v>5.14</v>
      </c>
      <c r="O571" s="10">
        <v>6.57</v>
      </c>
      <c r="P571" s="10">
        <v>109.79040000000001</v>
      </c>
      <c r="Q571" s="10">
        <v>82.83</v>
      </c>
      <c r="R571" s="10">
        <v>8.89</v>
      </c>
      <c r="S571" s="10">
        <v>6.46</v>
      </c>
      <c r="T571" s="10">
        <v>97.26</v>
      </c>
      <c r="U571" s="10">
        <v>140.26</v>
      </c>
      <c r="V571" s="10">
        <v>258.83</v>
      </c>
      <c r="W571" s="10">
        <v>152.94999999999999</v>
      </c>
      <c r="X571" s="10">
        <v>52.14</v>
      </c>
      <c r="Y571" s="10">
        <v>32.17</v>
      </c>
      <c r="Z571" s="10">
        <v>110.42</v>
      </c>
      <c r="AA571" s="10">
        <v>26.577400000000001</v>
      </c>
      <c r="AC571" s="10">
        <v>283.68</v>
      </c>
      <c r="AE571" s="10">
        <v>4.9400000000000004</v>
      </c>
      <c r="AF571" s="10">
        <v>344.21</v>
      </c>
      <c r="AG571" s="10">
        <v>322.95999999999998</v>
      </c>
      <c r="AH571" s="10">
        <v>127.51</v>
      </c>
      <c r="AI571">
        <v>32.65</v>
      </c>
      <c r="AJ571" s="10">
        <v>9.92</v>
      </c>
      <c r="AK571" s="10">
        <v>95.84</v>
      </c>
      <c r="AL571" s="10">
        <v>32.340000000000003</v>
      </c>
      <c r="AM571" s="10">
        <v>59.67</v>
      </c>
      <c r="AN571" s="10">
        <v>12.84</v>
      </c>
      <c r="AO571" s="10">
        <v>71.81</v>
      </c>
      <c r="AP571" s="10">
        <v>95.27</v>
      </c>
    </row>
    <row r="572" spans="1:42" x14ac:dyDescent="0.2">
      <c r="A572" s="9">
        <v>44768</v>
      </c>
      <c r="B572" s="3">
        <v>3966.84</v>
      </c>
      <c r="C572" s="10">
        <v>258.86</v>
      </c>
      <c r="D572" s="10">
        <v>9.4</v>
      </c>
      <c r="E572" s="10">
        <v>89.63</v>
      </c>
      <c r="F572" s="10">
        <v>63.21</v>
      </c>
      <c r="G572" s="10">
        <v>23.75</v>
      </c>
      <c r="I572" s="10">
        <v>51.109000000000002</v>
      </c>
      <c r="J572" s="10">
        <v>4.0999999999999996</v>
      </c>
      <c r="K572" s="10">
        <v>113.42</v>
      </c>
      <c r="L572" s="10">
        <v>318.55</v>
      </c>
      <c r="M572" s="10">
        <v>16.533000000000001</v>
      </c>
      <c r="N572" s="10">
        <v>5.25</v>
      </c>
      <c r="O572" s="10">
        <v>6.97</v>
      </c>
      <c r="P572" s="10">
        <v>110.3218</v>
      </c>
      <c r="Q572" s="10">
        <v>81.680000000000007</v>
      </c>
      <c r="R572" s="10">
        <v>8.43</v>
      </c>
      <c r="S572" s="10">
        <v>6.14</v>
      </c>
      <c r="T572" s="10">
        <v>93.6</v>
      </c>
      <c r="U572" s="10">
        <v>130.12</v>
      </c>
      <c r="V572" s="10">
        <v>251.9</v>
      </c>
      <c r="W572" s="10">
        <v>151.6</v>
      </c>
      <c r="X572" s="10">
        <v>51.1</v>
      </c>
      <c r="Y572" s="10">
        <v>31.69</v>
      </c>
      <c r="Z572" s="10">
        <v>103.97</v>
      </c>
      <c r="AA572" s="10">
        <v>26.328600000000002</v>
      </c>
      <c r="AC572" s="10">
        <v>288.22000000000003</v>
      </c>
      <c r="AE572" s="10">
        <v>4.72</v>
      </c>
      <c r="AF572" s="10">
        <v>341.28</v>
      </c>
      <c r="AG572" s="10">
        <v>319.45</v>
      </c>
      <c r="AH572" s="10">
        <v>127.59</v>
      </c>
      <c r="AI572">
        <v>32.61</v>
      </c>
      <c r="AJ572" s="10">
        <v>10</v>
      </c>
      <c r="AK572" s="10">
        <v>96.53</v>
      </c>
      <c r="AL572" s="10">
        <v>32.31</v>
      </c>
      <c r="AM572" s="10">
        <v>59.11</v>
      </c>
      <c r="AN572" s="10">
        <v>12.54</v>
      </c>
      <c r="AO572" s="10">
        <v>69.39</v>
      </c>
      <c r="AP572" s="10">
        <v>95.09</v>
      </c>
    </row>
    <row r="573" spans="1:42" x14ac:dyDescent="0.2">
      <c r="A573" s="9">
        <v>44769</v>
      </c>
      <c r="B573" s="3">
        <v>3921.05</v>
      </c>
      <c r="C573" s="10">
        <v>274.82</v>
      </c>
      <c r="D573" s="10">
        <v>10.02</v>
      </c>
      <c r="E573" s="10">
        <v>91.57</v>
      </c>
      <c r="F573" s="10">
        <v>63.01</v>
      </c>
      <c r="G573" s="10">
        <v>23.83</v>
      </c>
      <c r="I573" s="10">
        <v>52.779000000000003</v>
      </c>
      <c r="J573" s="10">
        <v>4.28</v>
      </c>
      <c r="K573" s="10">
        <v>115.24</v>
      </c>
      <c r="L573" s="10">
        <v>324.54000000000002</v>
      </c>
      <c r="M573" s="10">
        <v>17.79</v>
      </c>
      <c r="N573" s="10">
        <v>5.43</v>
      </c>
      <c r="O573" s="10">
        <v>8.2200000000000006</v>
      </c>
      <c r="P573" s="10">
        <v>111.83150000000001</v>
      </c>
      <c r="Q573" s="10">
        <v>82.78</v>
      </c>
      <c r="R573" s="10">
        <v>8.9</v>
      </c>
      <c r="S573" s="10">
        <v>6.44</v>
      </c>
      <c r="T573" s="10">
        <v>97.72</v>
      </c>
      <c r="U573" s="10">
        <v>141.30000000000001</v>
      </c>
      <c r="V573" s="10">
        <v>268.74</v>
      </c>
      <c r="W573" s="10">
        <v>156.79</v>
      </c>
      <c r="X573" s="10">
        <v>52.63</v>
      </c>
      <c r="Y573" s="10">
        <v>32.01</v>
      </c>
      <c r="Z573" s="10">
        <v>116.61</v>
      </c>
      <c r="AA573" s="10">
        <v>30.2</v>
      </c>
      <c r="AC573" s="10">
        <v>286.99</v>
      </c>
      <c r="AE573" s="10">
        <v>5.0999999999999996</v>
      </c>
      <c r="AF573" s="10">
        <v>343.27</v>
      </c>
      <c r="AG573" s="10">
        <v>325.70999999999998</v>
      </c>
      <c r="AH573" s="10">
        <v>127.39</v>
      </c>
      <c r="AI573">
        <v>32.950000000000003</v>
      </c>
      <c r="AJ573" s="10">
        <v>10.4</v>
      </c>
      <c r="AK573" s="10">
        <v>96.96</v>
      </c>
      <c r="AL573" s="10">
        <v>33.159999999999997</v>
      </c>
      <c r="AM573" s="10">
        <v>59.42</v>
      </c>
      <c r="AN573" s="10">
        <v>13.19</v>
      </c>
      <c r="AO573" s="10">
        <v>68.150000000000006</v>
      </c>
      <c r="AP573" s="10">
        <v>89.87</v>
      </c>
    </row>
    <row r="574" spans="1:42" x14ac:dyDescent="0.2">
      <c r="A574" s="9">
        <v>44770</v>
      </c>
      <c r="B574" s="3">
        <v>4023.61</v>
      </c>
      <c r="C574" s="10">
        <v>280.89999999999998</v>
      </c>
      <c r="D574" s="10">
        <v>10.130000000000001</v>
      </c>
      <c r="E574" s="10">
        <v>92.64</v>
      </c>
      <c r="F574" s="10">
        <v>64.06</v>
      </c>
      <c r="G574" s="10">
        <v>24.82</v>
      </c>
      <c r="I574" s="10">
        <v>53.360999999999997</v>
      </c>
      <c r="J574" s="10">
        <v>4.55</v>
      </c>
      <c r="K574" s="10">
        <v>114.81</v>
      </c>
      <c r="L574" s="10">
        <v>329.11</v>
      </c>
      <c r="M574" s="10">
        <v>17.984000000000002</v>
      </c>
      <c r="N574" s="10">
        <v>5.34</v>
      </c>
      <c r="O574" s="10">
        <v>8.59</v>
      </c>
      <c r="P574" s="10">
        <v>114.49679999999999</v>
      </c>
      <c r="Q574" s="10">
        <v>84.71</v>
      </c>
      <c r="R574" s="10">
        <v>9.11</v>
      </c>
      <c r="S574" s="10">
        <v>6.3</v>
      </c>
      <c r="T574" s="10">
        <v>102.48</v>
      </c>
      <c r="U574" s="10">
        <v>143.28</v>
      </c>
      <c r="V574" s="10">
        <v>276.41000000000003</v>
      </c>
      <c r="W574" s="10">
        <v>157.35</v>
      </c>
      <c r="X574" s="10">
        <v>55.44</v>
      </c>
      <c r="Y574" s="10">
        <v>33.85</v>
      </c>
      <c r="Z574" s="10">
        <v>114.59</v>
      </c>
      <c r="AA574" s="10">
        <v>30.7776</v>
      </c>
      <c r="AC574" s="10">
        <v>280.82</v>
      </c>
      <c r="AE574" s="10">
        <v>5.29</v>
      </c>
      <c r="AF574" s="10">
        <v>352.45</v>
      </c>
      <c r="AG574" s="10">
        <v>331.63</v>
      </c>
      <c r="AH574" s="10">
        <v>132.4</v>
      </c>
      <c r="AI574">
        <v>33.35</v>
      </c>
      <c r="AJ574" s="10">
        <v>10.6</v>
      </c>
      <c r="AK574" s="10">
        <v>97.17</v>
      </c>
      <c r="AL574" s="10">
        <v>33.93</v>
      </c>
      <c r="AM574" s="10">
        <v>59.88</v>
      </c>
      <c r="AN574" s="10">
        <v>14</v>
      </c>
      <c r="AO574" s="10">
        <v>69.489999999999995</v>
      </c>
      <c r="AP574" s="10">
        <v>87.36</v>
      </c>
    </row>
    <row r="575" spans="1:42" x14ac:dyDescent="0.2">
      <c r="A575" s="9">
        <v>44771</v>
      </c>
      <c r="B575" s="3">
        <v>4072.43</v>
      </c>
      <c r="C575" s="10">
        <v>297.14999999999998</v>
      </c>
      <c r="D575" s="10">
        <v>10.35</v>
      </c>
      <c r="E575" s="10">
        <v>96.93</v>
      </c>
      <c r="F575" s="10">
        <v>64.17</v>
      </c>
      <c r="G575" s="10">
        <v>25.85</v>
      </c>
      <c r="I575" s="10">
        <v>53.548000000000002</v>
      </c>
      <c r="J575" s="10">
        <v>4.67</v>
      </c>
      <c r="K575" s="10">
        <v>115.36</v>
      </c>
      <c r="L575" s="10">
        <v>333.39</v>
      </c>
      <c r="M575" s="10">
        <v>18.163</v>
      </c>
      <c r="N575" s="10">
        <v>5.4</v>
      </c>
      <c r="O575" s="10">
        <v>8.7799999999999994</v>
      </c>
      <c r="P575" s="10">
        <v>115.80410000000001</v>
      </c>
      <c r="Q575" s="10">
        <v>85.62</v>
      </c>
      <c r="R575" s="10">
        <v>9.0500000000000007</v>
      </c>
      <c r="S575" s="10">
        <v>6.31</v>
      </c>
      <c r="T575" s="10">
        <v>102.07</v>
      </c>
      <c r="U575" s="10">
        <v>149.91</v>
      </c>
      <c r="V575" s="10">
        <v>280.74</v>
      </c>
      <c r="W575" s="10">
        <v>162.51</v>
      </c>
      <c r="X575" s="10">
        <v>55.46</v>
      </c>
      <c r="Y575" s="10">
        <v>34.299999999999997</v>
      </c>
      <c r="Z575" s="10">
        <v>113.02</v>
      </c>
      <c r="AA575" s="10">
        <v>31.284400000000002</v>
      </c>
      <c r="AC575" s="10">
        <v>280.41000000000003</v>
      </c>
      <c r="AE575" s="10">
        <v>5.4</v>
      </c>
      <c r="AF575" s="10">
        <v>353.79</v>
      </c>
      <c r="AG575" s="10">
        <v>343.18</v>
      </c>
      <c r="AH575" s="10">
        <v>132.56</v>
      </c>
      <c r="AI575">
        <v>33.450000000000003</v>
      </c>
      <c r="AJ575" s="10">
        <v>10.24</v>
      </c>
      <c r="AK575" s="10">
        <v>97.15</v>
      </c>
      <c r="AL575" s="10">
        <v>33.6</v>
      </c>
      <c r="AM575" s="10">
        <v>61.03</v>
      </c>
      <c r="AN575" s="10">
        <v>14.69</v>
      </c>
      <c r="AO575" s="10">
        <v>69.31</v>
      </c>
      <c r="AP575" s="10">
        <v>86.08</v>
      </c>
    </row>
    <row r="576" spans="1:42" x14ac:dyDescent="0.2">
      <c r="A576" s="9">
        <v>44774</v>
      </c>
      <c r="B576" s="3">
        <v>4130.29</v>
      </c>
      <c r="C576" s="10">
        <v>297.27659999999997</v>
      </c>
      <c r="D576" s="10">
        <v>10.47</v>
      </c>
      <c r="E576" s="10">
        <v>94.48</v>
      </c>
      <c r="F576" s="10">
        <v>64.52</v>
      </c>
      <c r="G576" s="10">
        <v>25.36</v>
      </c>
      <c r="I576" s="10">
        <v>53.637</v>
      </c>
      <c r="J576" s="10">
        <v>4.7300000000000004</v>
      </c>
      <c r="K576" s="10">
        <v>114.21</v>
      </c>
      <c r="L576" s="10">
        <v>332.08</v>
      </c>
      <c r="M576" s="10">
        <v>18.440999999999999</v>
      </c>
      <c r="N576" s="10">
        <v>5.35</v>
      </c>
      <c r="O576" s="10">
        <v>8.6199999999999992</v>
      </c>
      <c r="P576" s="10">
        <v>109.2422</v>
      </c>
      <c r="Q576" s="10">
        <v>84.73</v>
      </c>
      <c r="R576" s="10">
        <v>9.0399999999999991</v>
      </c>
      <c r="S576" s="10">
        <v>6.36</v>
      </c>
      <c r="T576" s="10">
        <v>103.24</v>
      </c>
      <c r="U576" s="10">
        <v>150.97999999999999</v>
      </c>
      <c r="V576" s="10">
        <v>278.01</v>
      </c>
      <c r="W576" s="10">
        <v>161.51</v>
      </c>
      <c r="X576" s="10">
        <v>55.53</v>
      </c>
      <c r="Y576" s="10">
        <v>34.81</v>
      </c>
      <c r="Z576" s="10">
        <v>115.35</v>
      </c>
      <c r="AA576" s="10">
        <v>31.147600000000001</v>
      </c>
      <c r="AC576" s="10">
        <v>273.83</v>
      </c>
      <c r="AE576" s="10">
        <v>5.25</v>
      </c>
      <c r="AF576" s="10">
        <v>350.54</v>
      </c>
      <c r="AG576" s="10">
        <v>338.19</v>
      </c>
      <c r="AH576" s="10">
        <v>130.97999999999999</v>
      </c>
      <c r="AI576">
        <v>33.630000000000003</v>
      </c>
      <c r="AJ576" s="10">
        <v>10.27</v>
      </c>
      <c r="AK576" s="10">
        <v>98.48</v>
      </c>
      <c r="AL576" s="10">
        <v>33.86</v>
      </c>
      <c r="AM576" s="10">
        <v>60.25</v>
      </c>
      <c r="AN576" s="10">
        <v>15.34</v>
      </c>
      <c r="AO576" s="10">
        <v>70.709999999999994</v>
      </c>
      <c r="AP576" s="10">
        <v>83.12</v>
      </c>
    </row>
    <row r="577" spans="1:42" x14ac:dyDescent="0.2">
      <c r="A577" s="9">
        <v>44775</v>
      </c>
      <c r="B577" s="3">
        <v>4118.63</v>
      </c>
      <c r="C577" s="10">
        <v>300.58659999999998</v>
      </c>
      <c r="D577" s="10">
        <v>10.92</v>
      </c>
      <c r="E577" s="10">
        <v>94.07</v>
      </c>
      <c r="F577" s="10">
        <v>63.64</v>
      </c>
      <c r="G577" s="10">
        <v>25.26</v>
      </c>
      <c r="I577" s="10">
        <v>53.121000000000002</v>
      </c>
      <c r="J577" s="10">
        <v>4.72</v>
      </c>
      <c r="K577" s="10">
        <v>112.43</v>
      </c>
      <c r="L577" s="10">
        <v>327.88</v>
      </c>
      <c r="M577" s="10">
        <v>18.526</v>
      </c>
      <c r="N577" s="10">
        <v>5.52</v>
      </c>
      <c r="O577" s="10">
        <v>8.7200000000000006</v>
      </c>
      <c r="P577" s="10">
        <v>107.783</v>
      </c>
      <c r="Q577" s="10">
        <v>82.3</v>
      </c>
      <c r="R577" s="10">
        <v>9.23</v>
      </c>
      <c r="S577" s="10">
        <v>6.41</v>
      </c>
      <c r="T577" s="10">
        <v>100.57</v>
      </c>
      <c r="U577" s="10">
        <v>153.37</v>
      </c>
      <c r="V577" s="10">
        <v>274.82</v>
      </c>
      <c r="W577" s="10">
        <v>160.01</v>
      </c>
      <c r="X577" s="10">
        <v>52.24</v>
      </c>
      <c r="Y577" s="10">
        <v>35.01</v>
      </c>
      <c r="Z577" s="10">
        <v>116</v>
      </c>
      <c r="AA577" s="10">
        <v>30.997</v>
      </c>
      <c r="AC577" s="10">
        <v>273.86</v>
      </c>
      <c r="AE577" s="10">
        <v>5.51</v>
      </c>
      <c r="AF577" s="10">
        <v>349.01</v>
      </c>
      <c r="AG577" s="10">
        <v>333.21</v>
      </c>
      <c r="AH577" s="10">
        <v>129.37</v>
      </c>
      <c r="AI577">
        <v>33.42</v>
      </c>
      <c r="AJ577" s="10">
        <v>10.58</v>
      </c>
      <c r="AK577" s="10">
        <v>98.65</v>
      </c>
      <c r="AL577" s="10">
        <v>35</v>
      </c>
      <c r="AM577" s="10">
        <v>59.3</v>
      </c>
      <c r="AN577" s="10">
        <v>15.16</v>
      </c>
      <c r="AO577" s="10">
        <v>70.73</v>
      </c>
      <c r="AP577" s="10">
        <v>85.14</v>
      </c>
    </row>
    <row r="578" spans="1:42" x14ac:dyDescent="0.2">
      <c r="A578" s="9">
        <v>44776</v>
      </c>
      <c r="B578" s="3">
        <v>4091.19</v>
      </c>
      <c r="C578" s="10">
        <v>307.39659999999998</v>
      </c>
      <c r="D578" s="10">
        <v>11.2</v>
      </c>
      <c r="E578" s="10">
        <v>91.02</v>
      </c>
      <c r="F578" s="10">
        <v>63.92</v>
      </c>
      <c r="G578" s="10">
        <v>25.46</v>
      </c>
      <c r="I578" s="10">
        <v>54.673999999999999</v>
      </c>
      <c r="J578" s="10">
        <v>5.15</v>
      </c>
      <c r="K578" s="10">
        <v>113.61</v>
      </c>
      <c r="L578" s="10">
        <v>333.17</v>
      </c>
      <c r="M578" s="10">
        <v>18.893000000000001</v>
      </c>
      <c r="N578" s="10">
        <v>5.88</v>
      </c>
      <c r="O578" s="10">
        <v>8.52</v>
      </c>
      <c r="P578" s="10">
        <v>107.7071</v>
      </c>
      <c r="Q578" s="10">
        <v>83.6</v>
      </c>
      <c r="R578" s="10">
        <v>10.31</v>
      </c>
      <c r="S578" s="10">
        <v>8.23</v>
      </c>
      <c r="T578" s="10">
        <v>101.09</v>
      </c>
      <c r="U578" s="10">
        <v>162.37</v>
      </c>
      <c r="V578" s="10">
        <v>282.47000000000003</v>
      </c>
      <c r="W578" s="10">
        <v>166.13</v>
      </c>
      <c r="X578" s="10">
        <v>53.29</v>
      </c>
      <c r="Y578" s="10">
        <v>36.590000000000003</v>
      </c>
      <c r="Z578" s="10">
        <v>120.46</v>
      </c>
      <c r="AA578" s="10">
        <v>31.700600000000001</v>
      </c>
      <c r="AC578" s="10">
        <v>275.02999999999997</v>
      </c>
      <c r="AE578" s="10">
        <v>5.9</v>
      </c>
      <c r="AF578" s="10">
        <v>354.13</v>
      </c>
      <c r="AG578" s="10">
        <v>336.51</v>
      </c>
      <c r="AH578" s="10">
        <v>130.72</v>
      </c>
      <c r="AI578">
        <v>33.520000000000003</v>
      </c>
      <c r="AJ578" s="10">
        <v>10.5</v>
      </c>
      <c r="AK578" s="10">
        <v>98.81</v>
      </c>
      <c r="AL578" s="10">
        <v>34.75</v>
      </c>
      <c r="AM578" s="10">
        <v>59.18</v>
      </c>
      <c r="AN578" s="10">
        <v>15.69</v>
      </c>
      <c r="AO578" s="10">
        <v>70.98</v>
      </c>
      <c r="AP578" s="10">
        <v>85.82</v>
      </c>
    </row>
    <row r="579" spans="1:42" x14ac:dyDescent="0.2">
      <c r="A579" s="9">
        <v>44777</v>
      </c>
      <c r="B579" s="3">
        <v>4155.17</v>
      </c>
      <c r="C579" s="10">
        <v>308.63330000000002</v>
      </c>
      <c r="D579" s="10">
        <v>11.32</v>
      </c>
      <c r="E579" s="10">
        <v>87.19</v>
      </c>
      <c r="F579" s="10">
        <v>63.67</v>
      </c>
      <c r="G579" s="10">
        <v>25.62</v>
      </c>
      <c r="I579" s="10">
        <v>55.28</v>
      </c>
      <c r="J579" s="10">
        <v>5.45</v>
      </c>
      <c r="K579" s="10">
        <v>112.36</v>
      </c>
      <c r="L579" s="10">
        <v>331.87</v>
      </c>
      <c r="M579" s="10">
        <v>19.215</v>
      </c>
      <c r="N579" s="10">
        <v>5.9</v>
      </c>
      <c r="O579" s="10">
        <v>8.4499999999999993</v>
      </c>
      <c r="P579" s="10">
        <v>108.62649999999999</v>
      </c>
      <c r="Q579" s="10">
        <v>82.31</v>
      </c>
      <c r="R579" s="10">
        <v>10.88</v>
      </c>
      <c r="S579" s="10">
        <v>8.23</v>
      </c>
      <c r="T579" s="10">
        <v>102.84</v>
      </c>
      <c r="U579" s="10">
        <v>160.76</v>
      </c>
      <c r="V579" s="10">
        <v>283.64999999999998</v>
      </c>
      <c r="W579" s="10">
        <v>165.81</v>
      </c>
      <c r="X579" s="10">
        <v>53.24</v>
      </c>
      <c r="Y579" s="10">
        <v>36.18</v>
      </c>
      <c r="Z579" s="10">
        <v>122.4</v>
      </c>
      <c r="AA579" s="10">
        <v>31.686599999999999</v>
      </c>
      <c r="AC579" s="10">
        <v>274.85000000000002</v>
      </c>
      <c r="AE579" s="10">
        <v>6.2</v>
      </c>
      <c r="AF579" s="10">
        <v>356.07</v>
      </c>
      <c r="AG579" s="10">
        <v>342.38</v>
      </c>
      <c r="AH579" s="10">
        <v>130.75</v>
      </c>
      <c r="AI579">
        <v>34.049999999999997</v>
      </c>
      <c r="AJ579" s="10">
        <v>10.77</v>
      </c>
      <c r="AK579" s="10">
        <v>98</v>
      </c>
      <c r="AL579" s="10">
        <v>34.22</v>
      </c>
      <c r="AM579" s="10">
        <v>59.32</v>
      </c>
      <c r="AN579" s="10">
        <v>15.37</v>
      </c>
      <c r="AO579" s="10">
        <v>71.23</v>
      </c>
      <c r="AP579" s="10">
        <v>84</v>
      </c>
    </row>
    <row r="580" spans="1:42" x14ac:dyDescent="0.2">
      <c r="A580" s="9">
        <v>44778</v>
      </c>
      <c r="B580" s="3">
        <v>4151.9399999999996</v>
      </c>
      <c r="C580" s="10">
        <v>288.17</v>
      </c>
      <c r="D580" s="10">
        <v>11.45</v>
      </c>
      <c r="E580" s="10">
        <v>88.45</v>
      </c>
      <c r="F580" s="10">
        <v>63.38</v>
      </c>
      <c r="G580" s="10">
        <v>24.6</v>
      </c>
      <c r="I580" s="10">
        <v>55.143999999999998</v>
      </c>
      <c r="J580" s="10">
        <v>5.34</v>
      </c>
      <c r="K580" s="10">
        <v>115.76</v>
      </c>
      <c r="L580" s="10">
        <v>334.67</v>
      </c>
      <c r="M580" s="10">
        <v>18.989000000000001</v>
      </c>
      <c r="N580" s="10">
        <v>6.24</v>
      </c>
      <c r="O580" s="10">
        <v>8.6</v>
      </c>
      <c r="P580" s="10">
        <v>107.5384</v>
      </c>
      <c r="Q580" s="10">
        <v>83.97</v>
      </c>
      <c r="R580" s="10">
        <v>10.4</v>
      </c>
      <c r="S580" s="10">
        <v>7.96</v>
      </c>
      <c r="T580" s="10">
        <v>101.2</v>
      </c>
      <c r="U580" s="10">
        <v>165.53</v>
      </c>
      <c r="V580" s="10">
        <v>282.91000000000003</v>
      </c>
      <c r="W580" s="10">
        <v>165.35</v>
      </c>
      <c r="X580" s="10">
        <v>52.42</v>
      </c>
      <c r="Y580" s="10">
        <v>35.67</v>
      </c>
      <c r="Z580" s="10">
        <v>118.73</v>
      </c>
      <c r="AA580" s="10">
        <v>32.015599999999999</v>
      </c>
      <c r="AC580" s="10">
        <v>288.02999999999997</v>
      </c>
      <c r="AE580" s="10">
        <v>6.42</v>
      </c>
      <c r="AF580" s="10">
        <v>357.51</v>
      </c>
      <c r="AG580" s="10">
        <v>343.31</v>
      </c>
      <c r="AH580" s="10">
        <v>131.38999999999999</v>
      </c>
      <c r="AI580">
        <v>33.68</v>
      </c>
      <c r="AJ580" s="10">
        <v>11.13</v>
      </c>
      <c r="AK580" s="10">
        <v>97.6</v>
      </c>
      <c r="AL580" s="10">
        <v>34.49</v>
      </c>
      <c r="AM580" s="10">
        <v>60.69</v>
      </c>
      <c r="AN580" s="10">
        <v>15.3</v>
      </c>
      <c r="AO580" s="10">
        <v>70.849999999999994</v>
      </c>
      <c r="AP580" s="10">
        <v>84.18</v>
      </c>
    </row>
    <row r="581" spans="1:42" x14ac:dyDescent="0.2">
      <c r="A581" s="9">
        <v>44781</v>
      </c>
      <c r="B581" s="3">
        <v>4145.1899999999996</v>
      </c>
      <c r="C581" s="10">
        <v>290.42329999999998</v>
      </c>
      <c r="D581" s="10">
        <v>9.82</v>
      </c>
      <c r="E581" s="10">
        <v>88.95</v>
      </c>
      <c r="F581" s="10">
        <v>62.97</v>
      </c>
      <c r="G581" s="10">
        <v>24.73</v>
      </c>
      <c r="I581" s="10">
        <v>54.552999999999997</v>
      </c>
      <c r="J581" s="10">
        <v>5.45</v>
      </c>
      <c r="K581" s="10">
        <v>114.35</v>
      </c>
      <c r="L581" s="10">
        <v>334.68</v>
      </c>
      <c r="M581" s="10">
        <v>17.792999999999999</v>
      </c>
      <c r="N581" s="10">
        <v>6.43</v>
      </c>
      <c r="O581" s="10">
        <v>8.9</v>
      </c>
      <c r="P581" s="10">
        <v>106.1889</v>
      </c>
      <c r="Q581" s="10">
        <v>83.76</v>
      </c>
      <c r="R581" s="10">
        <v>10.68</v>
      </c>
      <c r="S581" s="10">
        <v>7.98</v>
      </c>
      <c r="T581" s="10">
        <v>102.71</v>
      </c>
      <c r="U581" s="10">
        <v>170.85</v>
      </c>
      <c r="V581" s="10">
        <v>280.32</v>
      </c>
      <c r="W581" s="10">
        <v>164.87</v>
      </c>
      <c r="X581" s="10">
        <v>52.81</v>
      </c>
      <c r="Y581" s="10">
        <v>38.090000000000003</v>
      </c>
      <c r="Z581" s="10">
        <v>119.7</v>
      </c>
      <c r="AA581" s="10">
        <v>32.436199999999999</v>
      </c>
      <c r="AC581" s="10">
        <v>293.95</v>
      </c>
      <c r="AE581" s="10">
        <v>6.13</v>
      </c>
      <c r="AF581" s="10">
        <v>352.16</v>
      </c>
      <c r="AG581" s="10">
        <v>343.71</v>
      </c>
      <c r="AH581" s="10">
        <v>131.22</v>
      </c>
      <c r="AI581">
        <v>33.97</v>
      </c>
      <c r="AJ581" s="10">
        <v>10.87</v>
      </c>
      <c r="AK581" s="10">
        <v>97.64</v>
      </c>
      <c r="AL581" s="10">
        <v>34.909999999999997</v>
      </c>
      <c r="AM581" s="10">
        <v>60.8</v>
      </c>
      <c r="AN581" s="10">
        <v>15.78</v>
      </c>
      <c r="AO581" s="10">
        <v>71.66</v>
      </c>
      <c r="AP581" s="10">
        <v>81.819999999999993</v>
      </c>
    </row>
    <row r="582" spans="1:42" x14ac:dyDescent="0.2">
      <c r="A582" s="9">
        <v>44782</v>
      </c>
      <c r="B582" s="3">
        <v>4140.0600000000004</v>
      </c>
      <c r="C582" s="10">
        <v>283.33330000000001</v>
      </c>
      <c r="D582" s="10">
        <v>9.25</v>
      </c>
      <c r="E582" s="10">
        <v>90.59</v>
      </c>
      <c r="F582" s="10">
        <v>63.05</v>
      </c>
      <c r="G582" s="10">
        <v>24.79</v>
      </c>
      <c r="I582" s="10">
        <v>53.28</v>
      </c>
      <c r="J582" s="10">
        <v>5.44</v>
      </c>
      <c r="K582" s="10">
        <v>115.38</v>
      </c>
      <c r="L582" s="10">
        <v>336.62</v>
      </c>
      <c r="M582" s="10">
        <v>17.085999999999999</v>
      </c>
      <c r="N582" s="10">
        <v>6.32</v>
      </c>
      <c r="O582" s="10">
        <v>8.8000000000000007</v>
      </c>
      <c r="P582" s="10">
        <v>104.4177</v>
      </c>
      <c r="Q582" s="10">
        <v>83.38</v>
      </c>
      <c r="R582" s="10">
        <v>10.1</v>
      </c>
      <c r="S582" s="10">
        <v>7.39</v>
      </c>
      <c r="T582" s="10">
        <v>100.82</v>
      </c>
      <c r="U582" s="10">
        <v>160.55000000000001</v>
      </c>
      <c r="V582" s="10">
        <v>282.3</v>
      </c>
      <c r="W582" s="10">
        <v>164.92</v>
      </c>
      <c r="X582" s="10">
        <v>51.75</v>
      </c>
      <c r="Y582" s="10">
        <v>36.700000000000003</v>
      </c>
      <c r="Z582" s="10">
        <v>115.56</v>
      </c>
      <c r="AA582" s="10">
        <v>32.781799999999997</v>
      </c>
      <c r="AC582" s="10">
        <v>298.83</v>
      </c>
      <c r="AE582" s="10">
        <v>5.72</v>
      </c>
      <c r="AF582" s="10">
        <v>346.54</v>
      </c>
      <c r="AG582" s="10">
        <v>343.68</v>
      </c>
      <c r="AH582" s="10">
        <v>132.9</v>
      </c>
      <c r="AI582">
        <v>34.07</v>
      </c>
      <c r="AJ582" s="10">
        <v>10.6</v>
      </c>
      <c r="AK582" s="10">
        <v>97.37</v>
      </c>
      <c r="AL582" s="10">
        <v>34.369999999999997</v>
      </c>
      <c r="AM582" s="10">
        <v>61.34</v>
      </c>
      <c r="AN582" s="10">
        <v>15.19</v>
      </c>
      <c r="AO582" s="10">
        <v>72.13</v>
      </c>
      <c r="AP582" s="10">
        <v>83.04</v>
      </c>
    </row>
    <row r="583" spans="1:42" x14ac:dyDescent="0.2">
      <c r="A583" s="9">
        <v>44783</v>
      </c>
      <c r="B583" s="3">
        <v>4122.47</v>
      </c>
      <c r="C583" s="10">
        <v>294.35660000000001</v>
      </c>
      <c r="D583" s="10">
        <v>9.59</v>
      </c>
      <c r="E583" s="10">
        <v>91.45</v>
      </c>
      <c r="F583" s="10">
        <v>63.65</v>
      </c>
      <c r="G583" s="10">
        <v>25.17</v>
      </c>
      <c r="I583" s="10">
        <v>55.040999999999997</v>
      </c>
      <c r="J583" s="10">
        <v>5.79</v>
      </c>
      <c r="K583" s="10">
        <v>118.39</v>
      </c>
      <c r="L583" s="10">
        <v>347.91</v>
      </c>
      <c r="M583" s="10">
        <v>18.097000000000001</v>
      </c>
      <c r="N583" s="10">
        <v>6.48</v>
      </c>
      <c r="O583" s="10">
        <v>8.8000000000000007</v>
      </c>
      <c r="P583" s="10">
        <v>107.36969999999999</v>
      </c>
      <c r="Q583" s="10">
        <v>85.28</v>
      </c>
      <c r="R583" s="10">
        <v>10.58</v>
      </c>
      <c r="S583" s="10">
        <v>7.81</v>
      </c>
      <c r="T583" s="10">
        <v>107.94</v>
      </c>
      <c r="U583" s="10">
        <v>174.4</v>
      </c>
      <c r="V583" s="10">
        <v>289.16000000000003</v>
      </c>
      <c r="W583" s="10">
        <v>169.24</v>
      </c>
      <c r="X583" s="10">
        <v>55.5</v>
      </c>
      <c r="Y583" s="10">
        <v>37.4</v>
      </c>
      <c r="Z583" s="10">
        <v>120.09</v>
      </c>
      <c r="AA583" s="10">
        <v>33.165799999999997</v>
      </c>
      <c r="AC583" s="10">
        <v>295.77</v>
      </c>
      <c r="AE583" s="10">
        <v>6.33</v>
      </c>
      <c r="AF583" s="10">
        <v>353.38</v>
      </c>
      <c r="AG583" s="10">
        <v>352.36</v>
      </c>
      <c r="AH583" s="10">
        <v>134.41</v>
      </c>
      <c r="AI583">
        <v>34.01</v>
      </c>
      <c r="AJ583" s="10">
        <v>13.13</v>
      </c>
      <c r="AK583" s="10">
        <v>98.13</v>
      </c>
      <c r="AL583" s="10">
        <v>34.479999999999997</v>
      </c>
      <c r="AM583" s="10">
        <v>61.71</v>
      </c>
      <c r="AN583" s="10">
        <v>15.5</v>
      </c>
      <c r="AO583" s="10">
        <v>72.209999999999994</v>
      </c>
      <c r="AP583" s="10">
        <v>85.25</v>
      </c>
    </row>
    <row r="584" spans="1:42" x14ac:dyDescent="0.2">
      <c r="A584" s="9">
        <v>44784</v>
      </c>
      <c r="B584" s="3">
        <v>4210.24</v>
      </c>
      <c r="C584" s="10">
        <v>286.63</v>
      </c>
      <c r="D584" s="10">
        <v>9.42</v>
      </c>
      <c r="E584" s="10">
        <v>93.19</v>
      </c>
      <c r="F584" s="10">
        <v>63.22</v>
      </c>
      <c r="G584" s="10">
        <v>25.34</v>
      </c>
      <c r="I584" s="10">
        <v>54.542999999999999</v>
      </c>
      <c r="J584" s="10">
        <v>5.86</v>
      </c>
      <c r="K584" s="10">
        <v>120.14</v>
      </c>
      <c r="L584" s="10">
        <v>351.68</v>
      </c>
      <c r="M584" s="10">
        <v>17.942</v>
      </c>
      <c r="N584" s="10">
        <v>6.52</v>
      </c>
      <c r="O584" s="10">
        <v>8.98</v>
      </c>
      <c r="P584" s="10">
        <v>108.4746</v>
      </c>
      <c r="Q584" s="10">
        <v>85.35</v>
      </c>
      <c r="R584" s="10">
        <v>10.51</v>
      </c>
      <c r="S584" s="10">
        <v>7.42</v>
      </c>
      <c r="T584" s="10">
        <v>106.01</v>
      </c>
      <c r="U584" s="10">
        <v>167.88</v>
      </c>
      <c r="V584" s="10">
        <v>287.02</v>
      </c>
      <c r="W584" s="10">
        <v>168.49</v>
      </c>
      <c r="X584" s="10">
        <v>56.66</v>
      </c>
      <c r="Y584" s="10">
        <v>38.950000000000003</v>
      </c>
      <c r="Z584" s="10">
        <v>122.73</v>
      </c>
      <c r="AA584" s="10">
        <v>32.6218</v>
      </c>
      <c r="AC584" s="10">
        <v>292.16000000000003</v>
      </c>
      <c r="AE584" s="10">
        <v>6.07</v>
      </c>
      <c r="AF584" s="10">
        <v>350.58</v>
      </c>
      <c r="AG584" s="10">
        <v>361.92</v>
      </c>
      <c r="AH584" s="10">
        <v>134.22999999999999</v>
      </c>
      <c r="AI584">
        <v>33.9</v>
      </c>
      <c r="AJ584" s="10">
        <v>13.37</v>
      </c>
      <c r="AK584" s="10">
        <v>99.47</v>
      </c>
      <c r="AL584" s="10">
        <v>34.17</v>
      </c>
      <c r="AM584" s="10">
        <v>59.98</v>
      </c>
      <c r="AN584" s="10">
        <v>15.83</v>
      </c>
      <c r="AO584" s="10">
        <v>72.44</v>
      </c>
      <c r="AP584" s="10">
        <v>83.79</v>
      </c>
    </row>
    <row r="585" spans="1:42" x14ac:dyDescent="0.2">
      <c r="A585" s="9">
        <v>44785</v>
      </c>
      <c r="B585" s="3">
        <v>4207.2700000000004</v>
      </c>
      <c r="C585" s="10">
        <v>300.02999999999997</v>
      </c>
      <c r="D585" s="10">
        <v>9.91</v>
      </c>
      <c r="E585" s="10">
        <v>94</v>
      </c>
      <c r="F585" s="10">
        <v>63.7</v>
      </c>
      <c r="G585" s="10">
        <v>25.88</v>
      </c>
      <c r="I585" s="10">
        <v>55.823</v>
      </c>
      <c r="J585" s="10">
        <v>7.1</v>
      </c>
      <c r="K585" s="10">
        <v>122.13</v>
      </c>
      <c r="L585" s="10">
        <v>353.82</v>
      </c>
      <c r="M585" s="10">
        <v>18.709</v>
      </c>
      <c r="N585" s="10">
        <v>7.77</v>
      </c>
      <c r="O585" s="10">
        <v>9.1300000000000008</v>
      </c>
      <c r="P585" s="10">
        <v>112.1773</v>
      </c>
      <c r="Q585" s="10">
        <v>87.39</v>
      </c>
      <c r="R585" s="10">
        <v>10.93</v>
      </c>
      <c r="S585" s="10">
        <v>7.65</v>
      </c>
      <c r="T585" s="10">
        <v>108.79</v>
      </c>
      <c r="U585" s="10">
        <v>168.68</v>
      </c>
      <c r="V585" s="10">
        <v>291.91000000000003</v>
      </c>
      <c r="W585" s="10">
        <v>172.1</v>
      </c>
      <c r="X585" s="10">
        <v>57.12</v>
      </c>
      <c r="Y585" s="10">
        <v>38.9</v>
      </c>
      <c r="Z585" s="10">
        <v>123.63</v>
      </c>
      <c r="AA585" s="10">
        <v>33.274000000000001</v>
      </c>
      <c r="AC585" s="10">
        <v>294.52</v>
      </c>
      <c r="AE585" s="10">
        <v>6.21</v>
      </c>
      <c r="AF585" s="10">
        <v>354.27</v>
      </c>
      <c r="AG585" s="10">
        <v>368.16</v>
      </c>
      <c r="AH585" s="10">
        <v>137.24</v>
      </c>
      <c r="AI585">
        <v>34.21</v>
      </c>
      <c r="AJ585" s="10">
        <v>13.9</v>
      </c>
      <c r="AK585" s="10">
        <v>99.24</v>
      </c>
      <c r="AL585" s="10">
        <v>34.770000000000003</v>
      </c>
      <c r="AM585" s="10">
        <v>60.2</v>
      </c>
      <c r="AN585" s="10">
        <v>16.18</v>
      </c>
      <c r="AO585" s="10">
        <v>72.540000000000006</v>
      </c>
      <c r="AP585" s="10">
        <v>86.77</v>
      </c>
    </row>
    <row r="586" spans="1:42" x14ac:dyDescent="0.2">
      <c r="A586" s="9">
        <v>44788</v>
      </c>
      <c r="B586" s="3">
        <v>4280.1499999999996</v>
      </c>
      <c r="C586" s="10">
        <v>309.32</v>
      </c>
      <c r="D586" s="10">
        <v>9.91</v>
      </c>
      <c r="E586" s="10">
        <v>92.32</v>
      </c>
      <c r="F586" s="10">
        <v>64.5</v>
      </c>
      <c r="G586" s="10">
        <v>25.97</v>
      </c>
      <c r="I586" s="10">
        <v>55.896000000000001</v>
      </c>
      <c r="J586" s="10">
        <v>6.61</v>
      </c>
      <c r="K586" s="10">
        <v>122.46</v>
      </c>
      <c r="L586" s="10">
        <v>355.85</v>
      </c>
      <c r="M586" s="10">
        <v>19.032</v>
      </c>
      <c r="N586" s="10">
        <v>7.95</v>
      </c>
      <c r="O586" s="10">
        <v>9.14</v>
      </c>
      <c r="P586" s="10">
        <v>112.59910000000001</v>
      </c>
      <c r="Q586" s="10">
        <v>87.68</v>
      </c>
      <c r="R586" s="10">
        <v>11.01</v>
      </c>
      <c r="S586" s="10">
        <v>7.62</v>
      </c>
      <c r="T586" s="10">
        <v>108.68</v>
      </c>
      <c r="U586" s="10">
        <v>170.44</v>
      </c>
      <c r="V586" s="10">
        <v>293.47000000000003</v>
      </c>
      <c r="W586" s="10">
        <v>173.19</v>
      </c>
      <c r="X586" s="10">
        <v>57.52</v>
      </c>
      <c r="Y586" s="10">
        <v>37.28</v>
      </c>
      <c r="Z586" s="10">
        <v>122.6</v>
      </c>
      <c r="AA586" s="10">
        <v>33.840600000000002</v>
      </c>
      <c r="AC586" s="10">
        <v>305.52999999999997</v>
      </c>
      <c r="AE586" s="10">
        <v>6.36</v>
      </c>
      <c r="AF586" s="10">
        <v>359.95</v>
      </c>
      <c r="AG586" s="10">
        <v>366.05</v>
      </c>
      <c r="AH586" s="10">
        <v>138.38</v>
      </c>
      <c r="AI586">
        <v>33.78</v>
      </c>
      <c r="AJ586" s="10">
        <v>14.23</v>
      </c>
      <c r="AK586" s="10">
        <v>101</v>
      </c>
      <c r="AL586" s="10">
        <v>35.14</v>
      </c>
      <c r="AM586" s="10">
        <v>58.51</v>
      </c>
      <c r="AN586" s="10">
        <v>16.32</v>
      </c>
      <c r="AO586" s="10">
        <v>72.17</v>
      </c>
      <c r="AP586" s="10">
        <v>85.19</v>
      </c>
    </row>
    <row r="587" spans="1:42" x14ac:dyDescent="0.2">
      <c r="A587" s="9">
        <v>44789</v>
      </c>
      <c r="B587" s="3">
        <v>4297.1400000000003</v>
      </c>
      <c r="C587" s="10">
        <v>306.56330000000003</v>
      </c>
      <c r="D587" s="10">
        <v>9.74</v>
      </c>
      <c r="E587" s="10">
        <v>91.46</v>
      </c>
      <c r="F587" s="10">
        <v>65.03</v>
      </c>
      <c r="G587" s="10">
        <v>25.83</v>
      </c>
      <c r="I587" s="10">
        <v>55.164999999999999</v>
      </c>
      <c r="J587" s="10">
        <v>6.61</v>
      </c>
      <c r="K587" s="10">
        <v>123.63</v>
      </c>
      <c r="L587" s="10">
        <v>354.97</v>
      </c>
      <c r="M587" s="10">
        <v>18.879000000000001</v>
      </c>
      <c r="N587" s="10">
        <v>7.85</v>
      </c>
      <c r="O587" s="10">
        <v>8.9</v>
      </c>
      <c r="P587" s="10">
        <v>113.1979</v>
      </c>
      <c r="Q587" s="10">
        <v>87.29</v>
      </c>
      <c r="R587" s="10">
        <v>10.9</v>
      </c>
      <c r="S587" s="10">
        <v>7.58</v>
      </c>
      <c r="T587" s="10">
        <v>107.58</v>
      </c>
      <c r="U587" s="10">
        <v>167.35</v>
      </c>
      <c r="V587" s="10">
        <v>292.70999999999998</v>
      </c>
      <c r="W587" s="10">
        <v>173.03</v>
      </c>
      <c r="X587" s="10">
        <v>57.2</v>
      </c>
      <c r="Y587" s="10">
        <v>38.229999999999997</v>
      </c>
      <c r="Z587" s="10">
        <v>120.1</v>
      </c>
      <c r="AA587" s="10">
        <v>34.293599999999998</v>
      </c>
      <c r="AC587" s="10">
        <v>303</v>
      </c>
      <c r="AE587" s="10">
        <v>8.3800000000000008</v>
      </c>
      <c r="AF587" s="10">
        <v>359.25</v>
      </c>
      <c r="AG587" s="10">
        <v>369.98</v>
      </c>
      <c r="AH587" s="10">
        <v>137.11000000000001</v>
      </c>
      <c r="AI587">
        <v>33.71</v>
      </c>
      <c r="AJ587" s="10">
        <v>13.97</v>
      </c>
      <c r="AK587" s="10">
        <v>101.72</v>
      </c>
      <c r="AL587" s="10">
        <v>34.840000000000003</v>
      </c>
      <c r="AM587" s="10">
        <v>60.98</v>
      </c>
      <c r="AN587" s="10">
        <v>16.43</v>
      </c>
      <c r="AO587" s="10">
        <v>73.260000000000005</v>
      </c>
      <c r="AP587" s="10">
        <v>84.92</v>
      </c>
    </row>
    <row r="588" spans="1:42" x14ac:dyDescent="0.2">
      <c r="A588" s="9">
        <v>44790</v>
      </c>
      <c r="B588" s="3">
        <v>4305.2</v>
      </c>
      <c r="C588" s="10">
        <v>303.9966</v>
      </c>
      <c r="D588" s="10">
        <v>9.43</v>
      </c>
      <c r="E588" s="10">
        <v>92.2</v>
      </c>
      <c r="F588" s="10">
        <v>64.88</v>
      </c>
      <c r="G588" s="10">
        <v>25.53</v>
      </c>
      <c r="I588" s="10">
        <v>53.859000000000002</v>
      </c>
      <c r="J588" s="10">
        <v>6.02</v>
      </c>
      <c r="K588" s="10">
        <v>122.59</v>
      </c>
      <c r="L588" s="10">
        <v>353.74</v>
      </c>
      <c r="M588" s="10">
        <v>18.335000000000001</v>
      </c>
      <c r="N588" s="10">
        <v>7.79</v>
      </c>
      <c r="O588" s="10">
        <v>8.67</v>
      </c>
      <c r="P588" s="10">
        <v>113.5859</v>
      </c>
      <c r="Q588" s="10">
        <v>86.4</v>
      </c>
      <c r="R588" s="10">
        <v>10.42</v>
      </c>
      <c r="S588" s="10">
        <v>6.88</v>
      </c>
      <c r="T588" s="10">
        <v>106.5</v>
      </c>
      <c r="U588" s="10">
        <v>161.29</v>
      </c>
      <c r="V588" s="10">
        <v>291.32</v>
      </c>
      <c r="W588" s="10">
        <v>174.55</v>
      </c>
      <c r="X588" s="10">
        <v>56.54</v>
      </c>
      <c r="Y588" s="10">
        <v>36.42</v>
      </c>
      <c r="Z588" s="10">
        <v>114.15</v>
      </c>
      <c r="AA588" s="10">
        <v>34.1098</v>
      </c>
      <c r="AC588" s="10">
        <v>299.23</v>
      </c>
      <c r="AE588" s="10">
        <v>7.86</v>
      </c>
      <c r="AF588" s="10">
        <v>355.33</v>
      </c>
      <c r="AG588" s="10">
        <v>364.69</v>
      </c>
      <c r="AH588" s="10">
        <v>137.38999999999999</v>
      </c>
      <c r="AI588">
        <v>33.5</v>
      </c>
      <c r="AJ588" s="10">
        <v>13.73</v>
      </c>
      <c r="AK588" s="10">
        <v>101.17</v>
      </c>
      <c r="AL588" s="10">
        <v>32.11</v>
      </c>
      <c r="AM588" s="10">
        <v>59.66</v>
      </c>
      <c r="AN588" s="10">
        <v>16.03</v>
      </c>
      <c r="AO588" s="10">
        <v>71.81</v>
      </c>
      <c r="AP588" s="10">
        <v>87.86</v>
      </c>
    </row>
    <row r="589" spans="1:42" x14ac:dyDescent="0.2">
      <c r="A589" s="9">
        <v>44791</v>
      </c>
      <c r="B589" s="3">
        <v>4274.04</v>
      </c>
      <c r="C589" s="10">
        <v>302.87</v>
      </c>
      <c r="D589" s="10">
        <v>9.15</v>
      </c>
      <c r="E589" s="10">
        <v>94.38</v>
      </c>
      <c r="F589" s="10">
        <v>65.22</v>
      </c>
      <c r="G589" s="10">
        <v>25.84</v>
      </c>
      <c r="I589" s="10">
        <v>55.844999999999999</v>
      </c>
      <c r="J589" s="10">
        <v>6</v>
      </c>
      <c r="K589" s="10">
        <v>121.64</v>
      </c>
      <c r="L589" s="10">
        <v>354.52</v>
      </c>
      <c r="M589" s="10">
        <v>18.773</v>
      </c>
      <c r="N589" s="10">
        <v>7.75</v>
      </c>
      <c r="O589" s="10">
        <v>9</v>
      </c>
      <c r="P589" s="10">
        <v>113.95699999999999</v>
      </c>
      <c r="Q589" s="10">
        <v>86.39</v>
      </c>
      <c r="R589" s="10">
        <v>10.17</v>
      </c>
      <c r="S589" s="10">
        <v>6.68</v>
      </c>
      <c r="T589" s="10">
        <v>107.34</v>
      </c>
      <c r="U589" s="10">
        <v>161.75</v>
      </c>
      <c r="V589" s="10">
        <v>290.17</v>
      </c>
      <c r="W589" s="10">
        <v>174.15</v>
      </c>
      <c r="X589" s="10">
        <v>55.83</v>
      </c>
      <c r="Y589" s="10">
        <v>35.9</v>
      </c>
      <c r="Z589" s="10">
        <v>114.39</v>
      </c>
      <c r="AA589" s="10">
        <v>34.214599999999997</v>
      </c>
      <c r="AC589" s="10">
        <v>294.29000000000002</v>
      </c>
      <c r="AE589" s="10">
        <v>7.63</v>
      </c>
      <c r="AF589" s="10">
        <v>357.36</v>
      </c>
      <c r="AG589" s="10">
        <v>367.99</v>
      </c>
      <c r="AH589" s="10">
        <v>136.63</v>
      </c>
      <c r="AI589">
        <v>33.409999999999997</v>
      </c>
      <c r="AJ589" s="10">
        <v>13.84</v>
      </c>
      <c r="AK589" s="10">
        <v>100.5</v>
      </c>
      <c r="AL589" s="10">
        <v>32</v>
      </c>
      <c r="AM589" s="10">
        <v>60.49</v>
      </c>
      <c r="AN589" s="10">
        <v>16.149999999999999</v>
      </c>
      <c r="AO589" s="10">
        <v>70.66</v>
      </c>
      <c r="AP589" s="10">
        <v>88.45</v>
      </c>
    </row>
    <row r="590" spans="1:42" x14ac:dyDescent="0.2">
      <c r="A590" s="9">
        <v>44792</v>
      </c>
      <c r="B590" s="3">
        <v>4283.74</v>
      </c>
      <c r="C590" s="10">
        <v>296.66660000000002</v>
      </c>
      <c r="D590" s="10">
        <v>8.51</v>
      </c>
      <c r="E590" s="10">
        <v>94.08</v>
      </c>
      <c r="F590" s="10">
        <v>65.17</v>
      </c>
      <c r="G590" s="10">
        <v>25.25</v>
      </c>
      <c r="I590" s="10">
        <v>54.843000000000004</v>
      </c>
      <c r="J590" s="10">
        <v>5.74</v>
      </c>
      <c r="K590" s="10">
        <v>118.63</v>
      </c>
      <c r="L590" s="10">
        <v>349.27</v>
      </c>
      <c r="M590" s="10">
        <v>17.849</v>
      </c>
      <c r="N590" s="10">
        <v>7.21</v>
      </c>
      <c r="O590" s="10">
        <v>8.73</v>
      </c>
      <c r="P590" s="10">
        <v>114.64019999999999</v>
      </c>
      <c r="Q590" s="10">
        <v>84.92</v>
      </c>
      <c r="R590" s="10">
        <v>9.26</v>
      </c>
      <c r="S590" s="10">
        <v>6.33</v>
      </c>
      <c r="T590" s="10">
        <v>103.3</v>
      </c>
      <c r="U590" s="10">
        <v>153.94</v>
      </c>
      <c r="V590" s="10">
        <v>286.14999999999998</v>
      </c>
      <c r="W590" s="10">
        <v>171.52</v>
      </c>
      <c r="X590" s="10">
        <v>54.09</v>
      </c>
      <c r="Y590" s="10">
        <v>34.450000000000003</v>
      </c>
      <c r="Z590" s="10">
        <v>111.43</v>
      </c>
      <c r="AA590" s="10">
        <v>33.4452</v>
      </c>
      <c r="AC590" s="10">
        <v>299.04000000000002</v>
      </c>
      <c r="AE590" s="10">
        <v>6.62</v>
      </c>
      <c r="AF590" s="10">
        <v>354.28</v>
      </c>
      <c r="AG590" s="10">
        <v>369.66</v>
      </c>
      <c r="AH590" s="10">
        <v>134.08000000000001</v>
      </c>
      <c r="AI590">
        <v>33.15</v>
      </c>
      <c r="AJ590" s="10">
        <v>14.1</v>
      </c>
      <c r="AK590" s="10">
        <v>100.13</v>
      </c>
      <c r="AL590" s="10">
        <v>32.32</v>
      </c>
      <c r="AM590" s="10">
        <v>58.83</v>
      </c>
      <c r="AN590" s="10">
        <v>15.88</v>
      </c>
      <c r="AO590" s="10">
        <v>70.89</v>
      </c>
      <c r="AP590" s="10">
        <v>91.58</v>
      </c>
    </row>
    <row r="591" spans="1:42" x14ac:dyDescent="0.2">
      <c r="A591" s="9">
        <v>44795</v>
      </c>
      <c r="B591" s="3">
        <v>4228.4799999999996</v>
      </c>
      <c r="C591" s="10">
        <v>289.91329999999999</v>
      </c>
      <c r="D591" s="10">
        <v>8.07</v>
      </c>
      <c r="E591" s="10">
        <v>94.01</v>
      </c>
      <c r="F591" s="10">
        <v>64.2</v>
      </c>
      <c r="G591" s="10">
        <v>24.73</v>
      </c>
      <c r="I591" s="10">
        <v>52.875</v>
      </c>
      <c r="J591" s="10">
        <v>5.49</v>
      </c>
      <c r="K591" s="10">
        <v>116.67</v>
      </c>
      <c r="L591" s="10">
        <v>342.42</v>
      </c>
      <c r="M591" s="10">
        <v>17.033999999999999</v>
      </c>
      <c r="N591" s="10">
        <v>6.98</v>
      </c>
      <c r="O591" s="10">
        <v>8.9499999999999993</v>
      </c>
      <c r="P591" s="10">
        <v>111.19889999999999</v>
      </c>
      <c r="Q591" s="10">
        <v>80.98</v>
      </c>
      <c r="R591" s="10">
        <v>9.0399999999999991</v>
      </c>
      <c r="S591" s="10">
        <v>6.1</v>
      </c>
      <c r="T591" s="10">
        <v>101</v>
      </c>
      <c r="U591" s="10">
        <v>151.61000000000001</v>
      </c>
      <c r="V591" s="10">
        <v>277.75</v>
      </c>
      <c r="W591" s="10">
        <v>167.57</v>
      </c>
      <c r="X591" s="10">
        <v>52.92</v>
      </c>
      <c r="Y591" s="10">
        <v>33.06</v>
      </c>
      <c r="Z591" s="10">
        <v>109.6</v>
      </c>
      <c r="AA591" s="10">
        <v>32.788600000000002</v>
      </c>
      <c r="AC591" s="10">
        <v>293.83999999999997</v>
      </c>
      <c r="AE591" s="10">
        <v>6.42</v>
      </c>
      <c r="AF591" s="10">
        <v>345.51</v>
      </c>
      <c r="AG591" s="10">
        <v>369.64</v>
      </c>
      <c r="AH591" s="10">
        <v>130.94</v>
      </c>
      <c r="AI591">
        <v>32.93</v>
      </c>
      <c r="AJ591" s="10">
        <v>14.31</v>
      </c>
      <c r="AK591" s="10">
        <v>98.29</v>
      </c>
      <c r="AL591" s="10">
        <v>32.340000000000003</v>
      </c>
      <c r="AM591" s="10">
        <v>58.93</v>
      </c>
      <c r="AN591" s="10">
        <v>15.08</v>
      </c>
      <c r="AO591" s="10">
        <v>69.7</v>
      </c>
      <c r="AP591" s="10">
        <v>92.49</v>
      </c>
    </row>
    <row r="592" spans="1:42" x14ac:dyDescent="0.2">
      <c r="A592" s="9">
        <v>44796</v>
      </c>
      <c r="B592" s="3">
        <v>4137.99</v>
      </c>
      <c r="C592" s="10">
        <v>296.45330000000001</v>
      </c>
      <c r="D592" s="10">
        <v>8.01</v>
      </c>
      <c r="E592" s="10">
        <v>98</v>
      </c>
      <c r="F592" s="10">
        <v>64.27</v>
      </c>
      <c r="G592" s="10">
        <v>24.47</v>
      </c>
      <c r="I592" s="10">
        <v>52.978000000000002</v>
      </c>
      <c r="J592" s="10">
        <v>5.35</v>
      </c>
      <c r="K592" s="10">
        <v>115.52</v>
      </c>
      <c r="L592" s="10">
        <v>340.18</v>
      </c>
      <c r="M592" s="10">
        <v>17.181000000000001</v>
      </c>
      <c r="N592" s="10">
        <v>7</v>
      </c>
      <c r="O592" s="10">
        <v>9.61</v>
      </c>
      <c r="P592" s="10">
        <v>110.5073</v>
      </c>
      <c r="Q592" s="10">
        <v>81.209999999999994</v>
      </c>
      <c r="R592" s="10">
        <v>9.18</v>
      </c>
      <c r="S592" s="10">
        <v>6.17</v>
      </c>
      <c r="T592" s="10">
        <v>102.35</v>
      </c>
      <c r="U592" s="10">
        <v>153.07</v>
      </c>
      <c r="V592" s="10">
        <v>276.44</v>
      </c>
      <c r="W592" s="10">
        <v>167.23</v>
      </c>
      <c r="X592" s="10">
        <v>52.83</v>
      </c>
      <c r="Y592" s="10">
        <v>32.21</v>
      </c>
      <c r="Z592" s="10">
        <v>108.03</v>
      </c>
      <c r="AA592" s="10">
        <v>32.603000000000002</v>
      </c>
      <c r="AC592" s="10">
        <v>286.25</v>
      </c>
      <c r="AE592" s="10">
        <v>6.43</v>
      </c>
      <c r="AF592" s="10">
        <v>340.89</v>
      </c>
      <c r="AG592" s="10">
        <v>374.88</v>
      </c>
      <c r="AH592" s="10">
        <v>128.46</v>
      </c>
      <c r="AI592">
        <v>33.18</v>
      </c>
      <c r="AJ592" s="10">
        <v>14.91</v>
      </c>
      <c r="AK592" s="10">
        <v>97.8</v>
      </c>
      <c r="AL592" s="10">
        <v>32.200000000000003</v>
      </c>
      <c r="AM592" s="10">
        <v>61.1</v>
      </c>
      <c r="AN592" s="10">
        <v>15.32</v>
      </c>
      <c r="AO592" s="10">
        <v>68.84</v>
      </c>
      <c r="AP592" s="10">
        <v>90.55</v>
      </c>
    </row>
    <row r="593" spans="1:42" x14ac:dyDescent="0.2">
      <c r="A593" s="9">
        <v>44797</v>
      </c>
      <c r="B593" s="3">
        <v>4128.7299999999996</v>
      </c>
      <c r="C593" s="10">
        <v>297.09660000000002</v>
      </c>
      <c r="D593" s="10">
        <v>8.1</v>
      </c>
      <c r="E593" s="10">
        <v>98.58</v>
      </c>
      <c r="F593" s="10">
        <v>64.36</v>
      </c>
      <c r="G593" s="10">
        <v>25.19</v>
      </c>
      <c r="I593" s="10">
        <v>53.084000000000003</v>
      </c>
      <c r="J593" s="10">
        <v>5.35</v>
      </c>
      <c r="K593" s="10">
        <v>115.8</v>
      </c>
      <c r="L593" s="10">
        <v>341.94</v>
      </c>
      <c r="M593" s="10">
        <v>17.222000000000001</v>
      </c>
      <c r="N593" s="10">
        <v>7.09</v>
      </c>
      <c r="O593" s="10">
        <v>9.84</v>
      </c>
      <c r="P593" s="10">
        <v>110.929</v>
      </c>
      <c r="Q593" s="10">
        <v>81.39</v>
      </c>
      <c r="R593" s="10">
        <v>9.32</v>
      </c>
      <c r="S593" s="10">
        <v>6.45</v>
      </c>
      <c r="T593" s="10">
        <v>102.76</v>
      </c>
      <c r="U593" s="10">
        <v>159.49</v>
      </c>
      <c r="V593" s="10">
        <v>275.79000000000002</v>
      </c>
      <c r="W593" s="10">
        <v>167.53</v>
      </c>
      <c r="X593" s="10">
        <v>53.16</v>
      </c>
      <c r="Y593" s="10">
        <v>32.56</v>
      </c>
      <c r="Z593" s="10">
        <v>110.05</v>
      </c>
      <c r="AA593" s="10">
        <v>32.8626</v>
      </c>
      <c r="AC593" s="10">
        <v>291.02999999999997</v>
      </c>
      <c r="AE593" s="10">
        <v>6.58</v>
      </c>
      <c r="AF593" s="10">
        <v>339.71</v>
      </c>
      <c r="AG593" s="10">
        <v>381.38</v>
      </c>
      <c r="AH593" s="10">
        <v>131.12</v>
      </c>
      <c r="AI593">
        <v>33.270000000000003</v>
      </c>
      <c r="AJ593" s="10">
        <v>13.97</v>
      </c>
      <c r="AK593" s="10">
        <v>97.64</v>
      </c>
      <c r="AL593" s="10">
        <v>32.67</v>
      </c>
      <c r="AM593" s="10">
        <v>59.12</v>
      </c>
      <c r="AN593" s="10">
        <v>15.52</v>
      </c>
      <c r="AO593" s="10">
        <v>68.849999999999994</v>
      </c>
      <c r="AP593" s="10">
        <v>89.09</v>
      </c>
    </row>
    <row r="594" spans="1:42" x14ac:dyDescent="0.2">
      <c r="A594" s="9">
        <v>44798</v>
      </c>
      <c r="B594" s="3">
        <v>4140.7700000000004</v>
      </c>
      <c r="C594" s="10">
        <v>296.07</v>
      </c>
      <c r="D594" s="10">
        <v>8.42</v>
      </c>
      <c r="E594" s="10">
        <v>99.09</v>
      </c>
      <c r="F594" s="10">
        <v>64.67</v>
      </c>
      <c r="G594" s="10">
        <v>25.65</v>
      </c>
      <c r="I594" s="10">
        <v>55.012999999999998</v>
      </c>
      <c r="J594" s="10">
        <v>5.51</v>
      </c>
      <c r="K594" s="10">
        <v>118.55</v>
      </c>
      <c r="L594" s="10">
        <v>346.49</v>
      </c>
      <c r="M594" s="10">
        <v>17.913</v>
      </c>
      <c r="N594" s="10">
        <v>7.25</v>
      </c>
      <c r="O594" s="10">
        <v>10.39</v>
      </c>
      <c r="P594" s="10">
        <v>112.7509</v>
      </c>
      <c r="Q594" s="10">
        <v>83.45</v>
      </c>
      <c r="R594" s="10">
        <v>9.81</v>
      </c>
      <c r="S594" s="10">
        <v>6.69</v>
      </c>
      <c r="T594" s="10">
        <v>105.44</v>
      </c>
      <c r="U594" s="10">
        <v>196.28</v>
      </c>
      <c r="V594" s="10">
        <v>278.85000000000002</v>
      </c>
      <c r="W594" s="10">
        <v>170.03</v>
      </c>
      <c r="X594" s="10">
        <v>54.42</v>
      </c>
      <c r="Y594" s="10">
        <v>32.9</v>
      </c>
      <c r="Z594" s="10">
        <v>113.53</v>
      </c>
      <c r="AA594" s="10">
        <v>33.264800000000001</v>
      </c>
      <c r="AC594" s="10">
        <v>291.22000000000003</v>
      </c>
      <c r="AE594" s="10">
        <v>6.84</v>
      </c>
      <c r="AF594" s="10">
        <v>344.67</v>
      </c>
      <c r="AG594" s="10">
        <v>388.15</v>
      </c>
      <c r="AH594" s="10">
        <v>132.78</v>
      </c>
      <c r="AI594">
        <v>33.380000000000003</v>
      </c>
      <c r="AJ594" s="10">
        <v>14.34</v>
      </c>
      <c r="AK594" s="10">
        <v>98.19</v>
      </c>
      <c r="AL594" s="10">
        <v>32.770000000000003</v>
      </c>
      <c r="AM594" s="10">
        <v>60.17</v>
      </c>
      <c r="AN594" s="10">
        <v>15.93</v>
      </c>
      <c r="AO594" s="10">
        <v>69.69</v>
      </c>
      <c r="AP594" s="10">
        <v>90.35</v>
      </c>
    </row>
    <row r="595" spans="1:42" x14ac:dyDescent="0.2">
      <c r="A595" s="9">
        <v>44799</v>
      </c>
      <c r="B595" s="3">
        <v>4199.12</v>
      </c>
      <c r="C595" s="10">
        <v>288.08999999999997</v>
      </c>
      <c r="D595" s="10">
        <v>7.94</v>
      </c>
      <c r="E595" s="10">
        <v>97.87</v>
      </c>
      <c r="F595" s="10">
        <v>63.11</v>
      </c>
      <c r="G595" s="10">
        <v>24.93</v>
      </c>
      <c r="I595" s="10">
        <v>52.085999999999999</v>
      </c>
      <c r="J595" s="10">
        <v>5.3</v>
      </c>
      <c r="K595" s="10">
        <v>114.67</v>
      </c>
      <c r="L595" s="10">
        <v>336.4</v>
      </c>
      <c r="M595" s="10">
        <v>16.260000000000002</v>
      </c>
      <c r="N595" s="10">
        <v>7.03</v>
      </c>
      <c r="O595" s="10">
        <v>9.89</v>
      </c>
      <c r="P595" s="10">
        <v>107.589</v>
      </c>
      <c r="Q595" s="10">
        <v>80.430000000000007</v>
      </c>
      <c r="R595" s="10">
        <v>9.3800000000000008</v>
      </c>
      <c r="S595" s="10">
        <v>6.18</v>
      </c>
      <c r="T595" s="10">
        <v>98.55</v>
      </c>
      <c r="U595" s="10">
        <v>197.71</v>
      </c>
      <c r="V595" s="10">
        <v>268.08999999999997</v>
      </c>
      <c r="W595" s="10">
        <v>163.62</v>
      </c>
      <c r="X595" s="10">
        <v>51.63</v>
      </c>
      <c r="Y595" s="10">
        <v>32.11</v>
      </c>
      <c r="Z595" s="10">
        <v>109.31</v>
      </c>
      <c r="AA595" s="10">
        <v>32.557200000000002</v>
      </c>
      <c r="AC595" s="10">
        <v>281.68</v>
      </c>
      <c r="AE595" s="10">
        <v>6.19</v>
      </c>
      <c r="AF595" s="10">
        <v>331.96</v>
      </c>
      <c r="AG595" s="10">
        <v>379.38</v>
      </c>
      <c r="AH595" s="10">
        <v>128.35</v>
      </c>
      <c r="AI595">
        <v>32.979999999999997</v>
      </c>
      <c r="AJ595" s="10">
        <v>14.02</v>
      </c>
      <c r="AK595" s="10">
        <v>96.55</v>
      </c>
      <c r="AL595" s="10">
        <v>31.59</v>
      </c>
      <c r="AM595" s="10">
        <v>59.71</v>
      </c>
      <c r="AN595" s="10">
        <v>15.41</v>
      </c>
      <c r="AO595" s="10">
        <v>67.62</v>
      </c>
      <c r="AP595" s="10">
        <v>88.46</v>
      </c>
    </row>
    <row r="596" spans="1:42" x14ac:dyDescent="0.2">
      <c r="A596" s="9">
        <v>44802</v>
      </c>
      <c r="B596" s="3">
        <v>4057.66</v>
      </c>
      <c r="C596" s="10">
        <v>284.82</v>
      </c>
      <c r="D596" s="10">
        <v>7.81</v>
      </c>
      <c r="E596" s="10">
        <v>100.12</v>
      </c>
      <c r="F596" s="10">
        <v>62.73</v>
      </c>
      <c r="G596" s="10">
        <v>24.74</v>
      </c>
      <c r="I596" s="10">
        <v>51.417999999999999</v>
      </c>
      <c r="J596" s="10">
        <v>5.13</v>
      </c>
      <c r="K596" s="10">
        <v>114.39</v>
      </c>
      <c r="L596" s="10">
        <v>333.92</v>
      </c>
      <c r="M596" s="10">
        <v>15.801</v>
      </c>
      <c r="N596" s="10">
        <v>6.98</v>
      </c>
      <c r="O596" s="10">
        <v>10.41</v>
      </c>
      <c r="P596" s="10">
        <v>108.1879</v>
      </c>
      <c r="Q596" s="10">
        <v>79.430000000000007</v>
      </c>
      <c r="R596" s="10">
        <v>9.3800000000000008</v>
      </c>
      <c r="S596" s="10">
        <v>6</v>
      </c>
      <c r="T596" s="10">
        <v>96.19</v>
      </c>
      <c r="U596" s="10">
        <v>186.43</v>
      </c>
      <c r="V596" s="10">
        <v>265.23</v>
      </c>
      <c r="W596" s="10">
        <v>161.38</v>
      </c>
      <c r="X596" s="10">
        <v>51.15</v>
      </c>
      <c r="Y596" s="10">
        <v>32.31</v>
      </c>
      <c r="Z596" s="10">
        <v>108.56</v>
      </c>
      <c r="AA596" s="10">
        <v>32.781599999999997</v>
      </c>
      <c r="AC596" s="10">
        <v>281.60000000000002</v>
      </c>
      <c r="AE596" s="10">
        <v>6.19</v>
      </c>
      <c r="AF596" s="10">
        <v>329.35</v>
      </c>
      <c r="AG596" s="10">
        <v>380.61</v>
      </c>
      <c r="AH596" s="10">
        <v>127.29</v>
      </c>
      <c r="AI596">
        <v>32.99</v>
      </c>
      <c r="AJ596" s="10">
        <v>14.12</v>
      </c>
      <c r="AK596" s="10">
        <v>96.24</v>
      </c>
      <c r="AL596" s="10">
        <v>31.3</v>
      </c>
      <c r="AM596" s="10">
        <v>59.24</v>
      </c>
      <c r="AN596" s="10">
        <v>15.57</v>
      </c>
      <c r="AO596" s="10">
        <v>67.36</v>
      </c>
      <c r="AP596" s="10">
        <v>88.25</v>
      </c>
    </row>
    <row r="597" spans="1:42" x14ac:dyDescent="0.2">
      <c r="A597" s="9">
        <v>44803</v>
      </c>
      <c r="B597" s="3">
        <v>4030.61</v>
      </c>
      <c r="C597" s="10">
        <v>277.7</v>
      </c>
      <c r="D597" s="10">
        <v>7.79</v>
      </c>
      <c r="E597" s="10">
        <v>96.31</v>
      </c>
      <c r="F597" s="10">
        <v>62.15</v>
      </c>
      <c r="G597" s="10">
        <v>24.18</v>
      </c>
      <c r="I597" s="10">
        <v>50.639000000000003</v>
      </c>
      <c r="J597" s="10">
        <v>5.13</v>
      </c>
      <c r="K597" s="10">
        <v>114.41</v>
      </c>
      <c r="L597" s="10">
        <v>333.63</v>
      </c>
      <c r="M597" s="10">
        <v>15.468</v>
      </c>
      <c r="N597" s="10">
        <v>6.82</v>
      </c>
      <c r="O597" s="10">
        <v>10.029999999999999</v>
      </c>
      <c r="P597" s="10">
        <v>104.9575</v>
      </c>
      <c r="Q597" s="10">
        <v>78.81</v>
      </c>
      <c r="R597" s="10">
        <v>9.4700000000000006</v>
      </c>
      <c r="S597" s="10">
        <v>5.91</v>
      </c>
      <c r="T597" s="10">
        <v>95.62</v>
      </c>
      <c r="U597" s="10">
        <v>184.74</v>
      </c>
      <c r="V597" s="10">
        <v>262.97000000000003</v>
      </c>
      <c r="W597" s="10">
        <v>158.91</v>
      </c>
      <c r="X597" s="10">
        <v>50.7</v>
      </c>
      <c r="Y597" s="10">
        <v>31.89</v>
      </c>
      <c r="Z597" s="10">
        <v>107.23</v>
      </c>
      <c r="AA597" s="10">
        <v>32.25</v>
      </c>
      <c r="AC597" s="10">
        <v>281.36</v>
      </c>
      <c r="AE597" s="10">
        <v>5.88</v>
      </c>
      <c r="AF597" s="10">
        <v>327.81</v>
      </c>
      <c r="AG597" s="10">
        <v>368.74</v>
      </c>
      <c r="AH597" s="10">
        <v>125.65</v>
      </c>
      <c r="AI597">
        <v>32.71</v>
      </c>
      <c r="AJ597" s="10">
        <v>13.87</v>
      </c>
      <c r="AK597" s="10">
        <v>95.49</v>
      </c>
      <c r="AL597" s="10">
        <v>31.52</v>
      </c>
      <c r="AM597" s="10">
        <v>56.77</v>
      </c>
      <c r="AN597" s="10">
        <v>15.45</v>
      </c>
      <c r="AO597" s="10">
        <v>67.150000000000006</v>
      </c>
      <c r="AP597" s="10">
        <v>91.01</v>
      </c>
    </row>
    <row r="598" spans="1:42" x14ac:dyDescent="0.2">
      <c r="A598" s="9">
        <v>44804</v>
      </c>
      <c r="B598" s="3">
        <v>3986.16</v>
      </c>
      <c r="C598" s="10">
        <v>275.61</v>
      </c>
      <c r="D598" s="10">
        <v>7.72</v>
      </c>
      <c r="E598" s="10">
        <v>95.59</v>
      </c>
      <c r="F598" s="10">
        <v>61.71</v>
      </c>
      <c r="G598" s="10">
        <v>24.75</v>
      </c>
      <c r="I598" s="10">
        <v>49.911000000000001</v>
      </c>
      <c r="J598" s="10">
        <v>5.5</v>
      </c>
      <c r="K598" s="10">
        <v>113.73</v>
      </c>
      <c r="L598" s="10">
        <v>332.67</v>
      </c>
      <c r="M598" s="10">
        <v>15.093999999999999</v>
      </c>
      <c r="N598" s="10">
        <v>6.63</v>
      </c>
      <c r="O598" s="10">
        <v>9.86</v>
      </c>
      <c r="P598" s="10">
        <v>105.07559999999999</v>
      </c>
      <c r="Q598" s="10">
        <v>78.959999999999994</v>
      </c>
      <c r="R598" s="10">
        <v>9.5500000000000007</v>
      </c>
      <c r="S598" s="10">
        <v>5.92</v>
      </c>
      <c r="T598" s="10">
        <v>93.94</v>
      </c>
      <c r="U598" s="10">
        <v>180.95</v>
      </c>
      <c r="V598" s="10">
        <v>261.47000000000003</v>
      </c>
      <c r="W598" s="10">
        <v>157.22</v>
      </c>
      <c r="X598" s="10">
        <v>50.56</v>
      </c>
      <c r="Y598" s="10">
        <v>32.71</v>
      </c>
      <c r="Z598" s="10">
        <v>108.15</v>
      </c>
      <c r="AA598" s="10">
        <v>31.936</v>
      </c>
      <c r="AC598" s="10">
        <v>281.76</v>
      </c>
      <c r="AE598" s="10">
        <v>5.94</v>
      </c>
      <c r="AF598" s="10">
        <v>324.37</v>
      </c>
      <c r="AG598" s="10">
        <v>365.25</v>
      </c>
      <c r="AH598" s="10">
        <v>124.51</v>
      </c>
      <c r="AI598">
        <v>32.46</v>
      </c>
      <c r="AJ598" s="10">
        <v>13.54</v>
      </c>
      <c r="AK598" s="10">
        <v>95.49</v>
      </c>
      <c r="AL598" s="10">
        <v>30.96</v>
      </c>
      <c r="AM598" s="10">
        <v>56.29</v>
      </c>
      <c r="AN598" s="10">
        <v>15.24</v>
      </c>
      <c r="AO598" s="10">
        <v>68.010000000000005</v>
      </c>
      <c r="AP598" s="10">
        <v>94.13</v>
      </c>
    </row>
    <row r="599" spans="1:42" x14ac:dyDescent="0.2">
      <c r="A599" s="9">
        <v>44805</v>
      </c>
      <c r="B599" s="3">
        <v>3955</v>
      </c>
      <c r="C599" s="10">
        <v>277.16000000000003</v>
      </c>
      <c r="D599" s="10">
        <v>7.49</v>
      </c>
      <c r="E599" s="10">
        <v>93.87</v>
      </c>
      <c r="F599" s="10">
        <v>62</v>
      </c>
      <c r="G599" s="10">
        <v>24.96</v>
      </c>
      <c r="I599" s="10">
        <v>49.201000000000001</v>
      </c>
      <c r="J599" s="10">
        <v>5.27</v>
      </c>
      <c r="K599" s="10">
        <v>114.51</v>
      </c>
      <c r="L599" s="10">
        <v>333.5</v>
      </c>
      <c r="M599" s="10">
        <v>13.936999999999999</v>
      </c>
      <c r="N599" s="10">
        <v>6.11</v>
      </c>
      <c r="O599" s="10">
        <v>9.57</v>
      </c>
      <c r="P599" s="10">
        <v>104.0382</v>
      </c>
      <c r="Q599" s="10">
        <v>77.489999999999995</v>
      </c>
      <c r="R599" s="10">
        <v>9.6300000000000008</v>
      </c>
      <c r="S599" s="10">
        <v>5.85</v>
      </c>
      <c r="T599" s="10">
        <v>94.15</v>
      </c>
      <c r="U599" s="10">
        <v>173.15</v>
      </c>
      <c r="V599" s="10">
        <v>260.39999999999998</v>
      </c>
      <c r="W599" s="10">
        <v>157.96</v>
      </c>
      <c r="X599" s="10">
        <v>50.13</v>
      </c>
      <c r="Y599" s="10">
        <v>31.95</v>
      </c>
      <c r="Z599" s="10">
        <v>106.52</v>
      </c>
      <c r="AA599" s="10">
        <v>32.262999999999998</v>
      </c>
      <c r="AC599" s="10">
        <v>290.2</v>
      </c>
      <c r="AE599" s="10">
        <v>5.79</v>
      </c>
      <c r="AF599" s="10">
        <v>325.25</v>
      </c>
      <c r="AG599" s="10">
        <v>363.77</v>
      </c>
      <c r="AH599" s="10">
        <v>124.3</v>
      </c>
      <c r="AI599">
        <v>32.159999999999997</v>
      </c>
      <c r="AJ599" s="10">
        <v>13.98</v>
      </c>
      <c r="AK599" s="10">
        <v>96.48</v>
      </c>
      <c r="AL599" s="10">
        <v>30.65</v>
      </c>
      <c r="AM599" s="10">
        <v>54.34</v>
      </c>
      <c r="AN599" s="10">
        <v>15.19</v>
      </c>
      <c r="AO599" s="10">
        <v>67.5</v>
      </c>
      <c r="AP599" s="10">
        <v>95.5</v>
      </c>
    </row>
    <row r="600" spans="1:42" x14ac:dyDescent="0.2">
      <c r="A600" s="9">
        <v>44806</v>
      </c>
      <c r="B600" s="3">
        <v>3966.85</v>
      </c>
      <c r="C600" s="10">
        <v>270.20999999999998</v>
      </c>
      <c r="D600" s="10">
        <v>7.4</v>
      </c>
      <c r="E600" s="10">
        <v>95.59</v>
      </c>
      <c r="F600" s="10">
        <v>61.15</v>
      </c>
      <c r="G600" s="10">
        <v>24.96</v>
      </c>
      <c r="I600" s="10">
        <v>50.021999999999998</v>
      </c>
      <c r="J600" s="10">
        <v>5.32</v>
      </c>
      <c r="K600" s="10">
        <v>113.71</v>
      </c>
      <c r="L600" s="10">
        <v>331.48</v>
      </c>
      <c r="M600" s="10">
        <v>13.647</v>
      </c>
      <c r="N600" s="10">
        <v>5.83</v>
      </c>
      <c r="O600" s="10">
        <v>10.029999999999999</v>
      </c>
      <c r="P600" s="10">
        <v>100.20050000000001</v>
      </c>
      <c r="Q600" s="10">
        <v>77.14</v>
      </c>
      <c r="R600" s="10">
        <v>9.4499999999999993</v>
      </c>
      <c r="S600" s="10">
        <v>5.74</v>
      </c>
      <c r="T600" s="10">
        <v>93.82</v>
      </c>
      <c r="U600" s="10">
        <v>171.49</v>
      </c>
      <c r="V600" s="10">
        <v>256.06</v>
      </c>
      <c r="W600" s="10">
        <v>155.81</v>
      </c>
      <c r="X600" s="10">
        <v>49.25</v>
      </c>
      <c r="Y600" s="10">
        <v>32.07</v>
      </c>
      <c r="Z600" s="10">
        <v>104.42</v>
      </c>
      <c r="AA600" s="10">
        <v>32.330399999999997</v>
      </c>
      <c r="AC600" s="10">
        <v>281.04000000000002</v>
      </c>
      <c r="AE600" s="10">
        <v>5.7</v>
      </c>
      <c r="AF600" s="10">
        <v>322.56</v>
      </c>
      <c r="AG600" s="10">
        <v>362.22</v>
      </c>
      <c r="AH600" s="10">
        <v>121.89</v>
      </c>
      <c r="AI600">
        <v>32.47</v>
      </c>
      <c r="AJ600" s="10">
        <v>13.75</v>
      </c>
      <c r="AK600" s="10">
        <v>94.53</v>
      </c>
      <c r="AL600" s="10">
        <v>30.55</v>
      </c>
      <c r="AM600" s="10">
        <v>54.49</v>
      </c>
      <c r="AN600" s="10">
        <v>15.16</v>
      </c>
      <c r="AO600" s="10">
        <v>67.8</v>
      </c>
      <c r="AP600" s="10">
        <v>96.54</v>
      </c>
    </row>
    <row r="601" spans="1:42" x14ac:dyDescent="0.2">
      <c r="A601" s="9">
        <v>44810</v>
      </c>
      <c r="B601" s="3">
        <v>3924.26</v>
      </c>
      <c r="C601" s="10">
        <v>274.42</v>
      </c>
      <c r="D601" s="10">
        <v>7.28</v>
      </c>
      <c r="E601" s="10">
        <v>94.95</v>
      </c>
      <c r="F601" s="10">
        <v>61.18</v>
      </c>
      <c r="G601" s="10">
        <v>24.34</v>
      </c>
      <c r="I601" s="10">
        <v>49.82</v>
      </c>
      <c r="J601" s="10">
        <v>5.26</v>
      </c>
      <c r="K601" s="10">
        <v>113.74</v>
      </c>
      <c r="L601" s="10">
        <v>326.49</v>
      </c>
      <c r="M601" s="10">
        <v>13.465</v>
      </c>
      <c r="N601" s="10">
        <v>5.52</v>
      </c>
      <c r="O601" s="10">
        <v>9.98</v>
      </c>
      <c r="P601" s="10">
        <v>101.1367</v>
      </c>
      <c r="Q601" s="10">
        <v>76.95</v>
      </c>
      <c r="R601" s="10">
        <v>9.57</v>
      </c>
      <c r="S601" s="10">
        <v>5.65</v>
      </c>
      <c r="T601" s="10">
        <v>94.09</v>
      </c>
      <c r="U601" s="10">
        <v>169.8</v>
      </c>
      <c r="V601" s="10">
        <v>253.25</v>
      </c>
      <c r="W601" s="10">
        <v>154.53</v>
      </c>
      <c r="X601" s="10">
        <v>48.52</v>
      </c>
      <c r="Y601" s="10">
        <v>33.22</v>
      </c>
      <c r="Z601" s="10">
        <v>102.59</v>
      </c>
      <c r="AA601" s="10">
        <v>32.691600000000001</v>
      </c>
      <c r="AC601" s="10">
        <v>279.18</v>
      </c>
      <c r="AE601" s="10">
        <v>5.63</v>
      </c>
      <c r="AF601" s="10">
        <v>324.08</v>
      </c>
      <c r="AG601" s="10">
        <v>361.06</v>
      </c>
      <c r="AH601" s="10">
        <v>123.8</v>
      </c>
      <c r="AI601">
        <v>32.270000000000003</v>
      </c>
      <c r="AJ601" s="10">
        <v>13.77</v>
      </c>
      <c r="AK601" s="10">
        <v>94.1</v>
      </c>
      <c r="AL601" s="10">
        <v>31.74</v>
      </c>
      <c r="AM601" s="10">
        <v>54.88</v>
      </c>
      <c r="AN601" s="10">
        <v>15.03</v>
      </c>
      <c r="AO601" s="10">
        <v>67.67</v>
      </c>
      <c r="AP601" s="10">
        <v>92.42</v>
      </c>
    </row>
    <row r="602" spans="1:42" x14ac:dyDescent="0.2">
      <c r="A602" s="9">
        <v>44811</v>
      </c>
      <c r="B602" s="3">
        <v>3908.19</v>
      </c>
      <c r="C602" s="10">
        <v>283.7</v>
      </c>
      <c r="D602" s="10">
        <v>7.39</v>
      </c>
      <c r="E602" s="10">
        <v>94.14</v>
      </c>
      <c r="F602" s="10">
        <v>62.31</v>
      </c>
      <c r="G602" s="10">
        <v>24.64</v>
      </c>
      <c r="I602" s="10">
        <v>50.512999999999998</v>
      </c>
      <c r="J602" s="10">
        <v>5.59</v>
      </c>
      <c r="K602" s="10">
        <v>115.9</v>
      </c>
      <c r="L602" s="10">
        <v>330.56</v>
      </c>
      <c r="M602" s="10">
        <v>13.714</v>
      </c>
      <c r="N602" s="10">
        <v>5.73</v>
      </c>
      <c r="O602" s="10">
        <v>9.99</v>
      </c>
      <c r="P602" s="10">
        <v>103.9622</v>
      </c>
      <c r="Q602" s="10">
        <v>79.48</v>
      </c>
      <c r="R602" s="10">
        <v>9.85</v>
      </c>
      <c r="S602" s="10">
        <v>5.82</v>
      </c>
      <c r="T602" s="10">
        <v>96.34</v>
      </c>
      <c r="U602" s="10">
        <v>177.76</v>
      </c>
      <c r="V602" s="10">
        <v>258.08999999999997</v>
      </c>
      <c r="W602" s="10">
        <v>155.96</v>
      </c>
      <c r="X602" s="10">
        <v>49.43</v>
      </c>
      <c r="Y602" s="10">
        <v>33.25</v>
      </c>
      <c r="Z602" s="10">
        <v>105.86</v>
      </c>
      <c r="AA602" s="10">
        <v>33.615200000000002</v>
      </c>
      <c r="AC602" s="10">
        <v>284.44</v>
      </c>
      <c r="AE602" s="10">
        <v>5.3</v>
      </c>
      <c r="AF602" s="10">
        <v>328.62</v>
      </c>
      <c r="AG602" s="10">
        <v>365.94</v>
      </c>
      <c r="AH602" s="10">
        <v>126.63</v>
      </c>
      <c r="AI602">
        <v>32.61</v>
      </c>
      <c r="AJ602" s="10">
        <v>14.87</v>
      </c>
      <c r="AK602" s="10">
        <v>94.61</v>
      </c>
      <c r="AL602" s="10">
        <v>32.5</v>
      </c>
      <c r="AM602" s="10">
        <v>54.33</v>
      </c>
      <c r="AN602" s="10">
        <v>15.43</v>
      </c>
      <c r="AO602" s="10">
        <v>66.540000000000006</v>
      </c>
      <c r="AP602" s="10">
        <v>93.95</v>
      </c>
    </row>
    <row r="603" spans="1:42" x14ac:dyDescent="0.2">
      <c r="A603" s="9">
        <v>44812</v>
      </c>
      <c r="B603" s="3">
        <v>3979.87</v>
      </c>
      <c r="C603" s="10">
        <v>289.26</v>
      </c>
      <c r="D603" s="10">
        <v>7.53</v>
      </c>
      <c r="E603" s="10">
        <v>94.91</v>
      </c>
      <c r="F603" s="10">
        <v>62.12</v>
      </c>
      <c r="G603" s="10">
        <v>24.9</v>
      </c>
      <c r="I603" s="10">
        <v>51.192999999999998</v>
      </c>
      <c r="J603" s="10">
        <v>5.56</v>
      </c>
      <c r="K603" s="10">
        <v>118.6</v>
      </c>
      <c r="L603" s="10">
        <v>335.38</v>
      </c>
      <c r="M603" s="10">
        <v>13.99</v>
      </c>
      <c r="N603" s="10">
        <v>5.8</v>
      </c>
      <c r="O603" s="10">
        <v>9.81</v>
      </c>
      <c r="P603" s="10">
        <v>103.9791</v>
      </c>
      <c r="Q603" s="10">
        <v>79.75</v>
      </c>
      <c r="R603" s="10">
        <v>10.1</v>
      </c>
      <c r="S603" s="10">
        <v>6.19</v>
      </c>
      <c r="T603" s="10">
        <v>96.9</v>
      </c>
      <c r="U603" s="10">
        <v>179.48</v>
      </c>
      <c r="V603" s="10">
        <v>258.52</v>
      </c>
      <c r="W603" s="10">
        <v>154.46</v>
      </c>
      <c r="X603" s="10">
        <v>50.07</v>
      </c>
      <c r="Y603" s="10">
        <v>36.880000000000003</v>
      </c>
      <c r="Z603" s="10">
        <v>105.18</v>
      </c>
      <c r="AA603" s="10">
        <v>34.1402</v>
      </c>
      <c r="AC603" s="10">
        <v>288.99</v>
      </c>
      <c r="AE603" s="10">
        <v>5.24</v>
      </c>
      <c r="AF603" s="10">
        <v>330.07</v>
      </c>
      <c r="AG603" s="10">
        <v>368.48</v>
      </c>
      <c r="AH603" s="10">
        <v>127.91</v>
      </c>
      <c r="AI603">
        <v>32.4</v>
      </c>
      <c r="AJ603" s="10">
        <v>15.25</v>
      </c>
      <c r="AK603" s="10">
        <v>95.62</v>
      </c>
      <c r="AL603" s="10">
        <v>33.36</v>
      </c>
      <c r="AM603" s="10">
        <v>55.34</v>
      </c>
      <c r="AN603" s="10">
        <v>15.47</v>
      </c>
      <c r="AO603" s="10">
        <v>68.099999999999994</v>
      </c>
      <c r="AP603" s="10">
        <v>93.41</v>
      </c>
    </row>
    <row r="604" spans="1:42" x14ac:dyDescent="0.2">
      <c r="A604" s="9">
        <v>44813</v>
      </c>
      <c r="B604" s="3">
        <v>4006.18</v>
      </c>
      <c r="C604" s="10">
        <v>299.68</v>
      </c>
      <c r="D604" s="10">
        <v>7.79</v>
      </c>
      <c r="E604" s="10">
        <v>96.5</v>
      </c>
      <c r="F604" s="10">
        <v>62.32</v>
      </c>
      <c r="G604" s="10">
        <v>25.25</v>
      </c>
      <c r="I604" s="10">
        <v>52.24</v>
      </c>
      <c r="J604" s="10">
        <v>5.59</v>
      </c>
      <c r="K604" s="10">
        <v>119.17</v>
      </c>
      <c r="L604" s="10">
        <v>340.1</v>
      </c>
      <c r="M604" s="10">
        <v>14.387</v>
      </c>
      <c r="N604" s="10">
        <v>6.24</v>
      </c>
      <c r="O604" s="10">
        <v>10.27</v>
      </c>
      <c r="P604" s="10">
        <v>105.4636</v>
      </c>
      <c r="Q604" s="10">
        <v>81.17</v>
      </c>
      <c r="R604" s="10">
        <v>10.6</v>
      </c>
      <c r="S604" s="10">
        <v>6.33</v>
      </c>
      <c r="T604" s="10">
        <v>99.67</v>
      </c>
      <c r="U604" s="10">
        <v>188.19</v>
      </c>
      <c r="V604" s="10">
        <v>264.45999999999998</v>
      </c>
      <c r="W604" s="10">
        <v>157.37</v>
      </c>
      <c r="X604" s="10">
        <v>51.5</v>
      </c>
      <c r="Y604" s="10">
        <v>37.549999999999997</v>
      </c>
      <c r="Z604" s="10">
        <v>110.28</v>
      </c>
      <c r="AA604" s="10">
        <v>34.4664</v>
      </c>
      <c r="AC604" s="10">
        <v>292.11</v>
      </c>
      <c r="AE604" s="10">
        <v>5.39</v>
      </c>
      <c r="AF604" s="10">
        <v>335.85</v>
      </c>
      <c r="AG604" s="10">
        <v>372.25</v>
      </c>
      <c r="AH604" s="10">
        <v>129.63</v>
      </c>
      <c r="AI604">
        <v>32.58</v>
      </c>
      <c r="AJ604" s="10">
        <v>14.77</v>
      </c>
      <c r="AK604" s="10">
        <v>97.06</v>
      </c>
      <c r="AL604" s="10">
        <v>33.18</v>
      </c>
      <c r="AM604" s="10">
        <v>57.93</v>
      </c>
      <c r="AN604" s="10">
        <v>15.42</v>
      </c>
      <c r="AO604" s="10">
        <v>69.260000000000005</v>
      </c>
      <c r="AP604" s="10">
        <v>94.13</v>
      </c>
    </row>
    <row r="605" spans="1:42" x14ac:dyDescent="0.2">
      <c r="A605" s="9">
        <v>44816</v>
      </c>
      <c r="B605" s="3">
        <v>4067.36</v>
      </c>
      <c r="C605" s="10">
        <v>304.42</v>
      </c>
      <c r="D605" s="10">
        <v>8.01</v>
      </c>
      <c r="E605" s="10">
        <v>97.61</v>
      </c>
      <c r="F605" s="10">
        <v>62.5</v>
      </c>
      <c r="G605" s="10">
        <v>25.79</v>
      </c>
      <c r="I605" s="10">
        <v>52.905999999999999</v>
      </c>
      <c r="J605" s="10">
        <v>5.72</v>
      </c>
      <c r="K605" s="10">
        <v>120.58</v>
      </c>
      <c r="L605" s="10">
        <v>342.58</v>
      </c>
      <c r="M605" s="10">
        <v>14.505000000000001</v>
      </c>
      <c r="N605" s="10">
        <v>6.33</v>
      </c>
      <c r="O605" s="10">
        <v>10.39</v>
      </c>
      <c r="P605" s="10">
        <v>104.9659</v>
      </c>
      <c r="Q605" s="10">
        <v>81.680000000000007</v>
      </c>
      <c r="R605" s="10">
        <v>11.01</v>
      </c>
      <c r="S605" s="10">
        <v>6.41</v>
      </c>
      <c r="T605" s="10">
        <v>100.82</v>
      </c>
      <c r="U605" s="10">
        <v>195.21</v>
      </c>
      <c r="V605" s="10">
        <v>266.64999999999998</v>
      </c>
      <c r="W605" s="10">
        <v>163.43</v>
      </c>
      <c r="X605" s="10">
        <v>52.68</v>
      </c>
      <c r="Y605" s="10">
        <v>38.74</v>
      </c>
      <c r="Z605" s="10">
        <v>111.34</v>
      </c>
      <c r="AA605" s="10">
        <v>34.958799999999997</v>
      </c>
      <c r="AC605" s="10">
        <v>293.48</v>
      </c>
      <c r="AE605" s="10">
        <v>5.92</v>
      </c>
      <c r="AF605" s="10">
        <v>338.42</v>
      </c>
      <c r="AG605" s="10">
        <v>374.03</v>
      </c>
      <c r="AH605" s="10">
        <v>130.19999999999999</v>
      </c>
      <c r="AI605">
        <v>32.75</v>
      </c>
      <c r="AJ605" s="10">
        <v>15.15</v>
      </c>
      <c r="AK605" s="10">
        <v>97.66</v>
      </c>
      <c r="AL605" s="10">
        <v>33.729999999999997</v>
      </c>
      <c r="AM605" s="10">
        <v>58.84</v>
      </c>
      <c r="AN605" s="10">
        <v>15.54</v>
      </c>
      <c r="AO605" s="10">
        <v>70.099999999999994</v>
      </c>
      <c r="AP605" s="10">
        <v>93.2</v>
      </c>
    </row>
    <row r="606" spans="1:42" x14ac:dyDescent="0.2">
      <c r="A606" s="9">
        <v>44817</v>
      </c>
      <c r="B606" s="3">
        <v>4110.41</v>
      </c>
      <c r="C606" s="10">
        <v>292.13</v>
      </c>
      <c r="D606" s="10">
        <v>7.48</v>
      </c>
      <c r="E606" s="10">
        <v>95.33</v>
      </c>
      <c r="F606" s="10">
        <v>60.47</v>
      </c>
      <c r="G606" s="10">
        <v>24.98</v>
      </c>
      <c r="I606" s="10">
        <v>50.365000000000002</v>
      </c>
      <c r="J606" s="10">
        <v>5.64</v>
      </c>
      <c r="K606" s="10">
        <v>116.39</v>
      </c>
      <c r="L606" s="10">
        <v>328.39</v>
      </c>
      <c r="M606" s="10">
        <v>13.131</v>
      </c>
      <c r="N606" s="10">
        <v>5.87</v>
      </c>
      <c r="O606" s="10">
        <v>10.42</v>
      </c>
      <c r="P606" s="10">
        <v>101.1536</v>
      </c>
      <c r="Q606" s="10">
        <v>78.489999999999995</v>
      </c>
      <c r="R606" s="10">
        <v>10.41</v>
      </c>
      <c r="S606" s="10">
        <v>5.84</v>
      </c>
      <c r="T606" s="10">
        <v>94.37</v>
      </c>
      <c r="U606" s="10">
        <v>187.43</v>
      </c>
      <c r="V606" s="10">
        <v>251.99</v>
      </c>
      <c r="W606" s="10">
        <v>153.84</v>
      </c>
      <c r="X606" s="10">
        <v>50</v>
      </c>
      <c r="Y606" s="10">
        <v>38.76</v>
      </c>
      <c r="Z606" s="10">
        <v>101.96</v>
      </c>
      <c r="AA606" s="10">
        <v>34.0212</v>
      </c>
      <c r="AC606" s="10">
        <v>280.67</v>
      </c>
      <c r="AE606" s="10">
        <v>5.59</v>
      </c>
      <c r="AF606" s="10">
        <v>325.44</v>
      </c>
      <c r="AG606" s="10">
        <v>363.3</v>
      </c>
      <c r="AH606" s="10">
        <v>125.08</v>
      </c>
      <c r="AI606">
        <v>32.31</v>
      </c>
      <c r="AJ606" s="10">
        <v>15.3</v>
      </c>
      <c r="AK606" s="10">
        <v>94.02</v>
      </c>
      <c r="AL606" s="10">
        <v>32.57</v>
      </c>
      <c r="AM606" s="10">
        <v>56.68</v>
      </c>
      <c r="AN606" s="10">
        <v>14.74</v>
      </c>
      <c r="AO606" s="10">
        <v>68.260000000000005</v>
      </c>
      <c r="AP606" s="10">
        <v>92.46</v>
      </c>
    </row>
    <row r="607" spans="1:42" x14ac:dyDescent="0.2">
      <c r="A607" s="9">
        <v>44818</v>
      </c>
      <c r="B607" s="3">
        <v>3932.69</v>
      </c>
      <c r="C607" s="10">
        <v>302.61</v>
      </c>
      <c r="D607" s="10">
        <v>7.63</v>
      </c>
      <c r="E607" s="10">
        <v>97.67</v>
      </c>
      <c r="F607" s="10">
        <v>60.79</v>
      </c>
      <c r="G607" s="10">
        <v>25.36</v>
      </c>
      <c r="I607" s="10">
        <v>51.075000000000003</v>
      </c>
      <c r="J607" s="10">
        <v>5.71</v>
      </c>
      <c r="K607" s="10">
        <v>116.12</v>
      </c>
      <c r="L607" s="10">
        <v>327.26</v>
      </c>
      <c r="M607" s="10">
        <v>13.128</v>
      </c>
      <c r="N607" s="10">
        <v>5.9</v>
      </c>
      <c r="O607" s="10">
        <v>10.48</v>
      </c>
      <c r="P607" s="10">
        <v>100.9512</v>
      </c>
      <c r="Q607" s="10">
        <v>78.14</v>
      </c>
      <c r="R607" s="10">
        <v>10.78</v>
      </c>
      <c r="S607" s="10">
        <v>6.17</v>
      </c>
      <c r="T607" s="10">
        <v>95.36</v>
      </c>
      <c r="U607" s="10">
        <v>197.98</v>
      </c>
      <c r="V607" s="10">
        <v>252.22</v>
      </c>
      <c r="W607" s="10">
        <v>155.31</v>
      </c>
      <c r="X607" s="10">
        <v>50.14</v>
      </c>
      <c r="Y607" s="10">
        <v>40.1</v>
      </c>
      <c r="Z607" s="10">
        <v>102.45</v>
      </c>
      <c r="AA607" s="10">
        <v>34.4298</v>
      </c>
      <c r="AC607" s="10">
        <v>284.86</v>
      </c>
      <c r="AE607" s="10">
        <v>5.79</v>
      </c>
      <c r="AF607" s="10">
        <v>325.85000000000002</v>
      </c>
      <c r="AG607" s="10">
        <v>360.9</v>
      </c>
      <c r="AH607" s="10">
        <v>121.08</v>
      </c>
      <c r="AI607">
        <v>32.19</v>
      </c>
      <c r="AJ607" s="10">
        <v>15.52</v>
      </c>
      <c r="AK607" s="10">
        <v>93.7</v>
      </c>
      <c r="AL607" s="10">
        <v>32.76</v>
      </c>
      <c r="AM607" s="10">
        <v>56.2</v>
      </c>
      <c r="AN607" s="10">
        <v>14.66</v>
      </c>
      <c r="AO607" s="10">
        <v>68.8</v>
      </c>
      <c r="AP607" s="10">
        <v>94.14</v>
      </c>
    </row>
    <row r="608" spans="1:42" x14ac:dyDescent="0.2">
      <c r="A608" s="9">
        <v>44819</v>
      </c>
      <c r="B608" s="3">
        <v>3946.01</v>
      </c>
      <c r="C608" s="10">
        <v>303.75</v>
      </c>
      <c r="D608" s="10">
        <v>8.01</v>
      </c>
      <c r="E608" s="10">
        <v>94.83</v>
      </c>
      <c r="F608" s="10">
        <v>59.53</v>
      </c>
      <c r="G608" s="10">
        <v>25.37</v>
      </c>
      <c r="I608" s="10">
        <v>50.014000000000003</v>
      </c>
      <c r="J608" s="10">
        <v>5.0999999999999996</v>
      </c>
      <c r="K608" s="10">
        <v>117.87</v>
      </c>
      <c r="L608" s="10">
        <v>331.62</v>
      </c>
      <c r="M608" s="10">
        <v>12.929</v>
      </c>
      <c r="N608" s="10">
        <v>5.99</v>
      </c>
      <c r="O608" s="10">
        <v>9.9499999999999993</v>
      </c>
      <c r="P608" s="10">
        <v>100.7319</v>
      </c>
      <c r="Q608" s="10">
        <v>78.23</v>
      </c>
      <c r="R608" s="10">
        <v>11.25</v>
      </c>
      <c r="S608" s="10">
        <v>6.41</v>
      </c>
      <c r="T608" s="10">
        <v>94.7</v>
      </c>
      <c r="U608" s="10">
        <v>196.49</v>
      </c>
      <c r="V608" s="10">
        <v>245.38</v>
      </c>
      <c r="W608" s="10">
        <v>152.37</v>
      </c>
      <c r="X608" s="10">
        <v>49.64</v>
      </c>
      <c r="Y608" s="10">
        <v>39.69</v>
      </c>
      <c r="Z608" s="10">
        <v>103.96</v>
      </c>
      <c r="AA608" s="10">
        <v>34.213000000000001</v>
      </c>
      <c r="AC608" s="10">
        <v>287.67</v>
      </c>
      <c r="AE608" s="10">
        <v>5.76</v>
      </c>
      <c r="AF608" s="10">
        <v>316.95999999999998</v>
      </c>
      <c r="AG608" s="10">
        <v>358.77</v>
      </c>
      <c r="AH608" s="10">
        <v>116.22</v>
      </c>
      <c r="AI608">
        <v>31.58</v>
      </c>
      <c r="AJ608" s="10">
        <v>13.62</v>
      </c>
      <c r="AK608" s="10">
        <v>94.04</v>
      </c>
      <c r="AL608" s="10">
        <v>32.15</v>
      </c>
      <c r="AM608" s="10">
        <v>55.35</v>
      </c>
      <c r="AN608" s="10">
        <v>14.89</v>
      </c>
      <c r="AO608" s="10">
        <v>68.2</v>
      </c>
      <c r="AP608" s="10">
        <v>94.85</v>
      </c>
    </row>
    <row r="609" spans="1:42" x14ac:dyDescent="0.2">
      <c r="A609" s="9">
        <v>44820</v>
      </c>
      <c r="B609" s="3">
        <v>3901.35</v>
      </c>
      <c r="C609" s="10">
        <v>303.35000000000002</v>
      </c>
      <c r="D609" s="10">
        <v>7.78</v>
      </c>
      <c r="E609" s="10">
        <v>93.21</v>
      </c>
      <c r="F609" s="10">
        <v>59.54</v>
      </c>
      <c r="G609" s="10">
        <v>25.31</v>
      </c>
      <c r="I609" s="10">
        <v>50.25</v>
      </c>
      <c r="J609" s="10">
        <v>5.05</v>
      </c>
      <c r="K609" s="10">
        <v>117.08</v>
      </c>
      <c r="L609" s="10">
        <v>326.20999999999998</v>
      </c>
      <c r="M609" s="10">
        <v>13.198</v>
      </c>
      <c r="N609" s="10">
        <v>5.74</v>
      </c>
      <c r="O609" s="10">
        <v>9.8000000000000007</v>
      </c>
      <c r="P609" s="10">
        <v>98.91</v>
      </c>
      <c r="Q609" s="10">
        <v>76.11</v>
      </c>
      <c r="R609" s="10">
        <v>10.25</v>
      </c>
      <c r="S609" s="10">
        <v>6.05</v>
      </c>
      <c r="T609" s="10">
        <v>92.18</v>
      </c>
      <c r="U609" s="10">
        <v>184.67</v>
      </c>
      <c r="V609" s="10">
        <v>244.74</v>
      </c>
      <c r="W609" s="10">
        <v>150.69999999999999</v>
      </c>
      <c r="X609" s="10">
        <v>48.52</v>
      </c>
      <c r="Y609" s="10">
        <v>39.26</v>
      </c>
      <c r="Z609" s="10">
        <v>100.34</v>
      </c>
      <c r="AA609" s="10">
        <v>33.871400000000001</v>
      </c>
      <c r="AC609" s="10">
        <v>289.70999999999998</v>
      </c>
      <c r="AE609" s="10">
        <v>5.49</v>
      </c>
      <c r="AF609" s="10">
        <v>315.13</v>
      </c>
      <c r="AG609" s="10">
        <v>354.5</v>
      </c>
      <c r="AH609" s="10">
        <v>113.67</v>
      </c>
      <c r="AI609">
        <v>31.75</v>
      </c>
      <c r="AJ609" s="10">
        <v>13.41</v>
      </c>
      <c r="AK609" s="10">
        <v>95.56</v>
      </c>
      <c r="AL609" s="10">
        <v>32.17</v>
      </c>
      <c r="AM609" s="10">
        <v>55.17</v>
      </c>
      <c r="AN609" s="10">
        <v>14.72</v>
      </c>
      <c r="AO609" s="10">
        <v>67.64</v>
      </c>
      <c r="AP609" s="10">
        <v>97.12</v>
      </c>
    </row>
    <row r="610" spans="1:42" x14ac:dyDescent="0.2">
      <c r="A610" s="9">
        <v>44823</v>
      </c>
      <c r="B610" s="3">
        <v>3873.33</v>
      </c>
      <c r="C610" s="10">
        <v>309.07</v>
      </c>
      <c r="D610" s="10">
        <v>7.86</v>
      </c>
      <c r="E610" s="10">
        <v>93.2</v>
      </c>
      <c r="F610" s="10">
        <v>59.99</v>
      </c>
      <c r="G610" s="10">
        <v>25.62</v>
      </c>
      <c r="I610" s="10">
        <v>50.183999999999997</v>
      </c>
      <c r="J610" s="10">
        <v>5.08</v>
      </c>
      <c r="K610" s="10">
        <v>118.16</v>
      </c>
      <c r="L610" s="10">
        <v>328.66</v>
      </c>
      <c r="M610" s="10">
        <v>13.382</v>
      </c>
      <c r="N610" s="10">
        <v>5.7</v>
      </c>
      <c r="O610" s="10">
        <v>9.7899999999999991</v>
      </c>
      <c r="P610" s="10">
        <v>101.6597</v>
      </c>
      <c r="Q610" s="10">
        <v>76.89</v>
      </c>
      <c r="R610" s="10">
        <v>10.26</v>
      </c>
      <c r="S610" s="10">
        <v>6.08</v>
      </c>
      <c r="T610" s="10">
        <v>95.15</v>
      </c>
      <c r="U610" s="10">
        <v>187.7</v>
      </c>
      <c r="V610" s="10">
        <v>244.52</v>
      </c>
      <c r="W610" s="10">
        <v>154.47999999999999</v>
      </c>
      <c r="X610" s="10">
        <v>49.51</v>
      </c>
      <c r="Y610" s="10">
        <v>37.94</v>
      </c>
      <c r="Z610" s="10">
        <v>99.7</v>
      </c>
      <c r="AA610" s="10">
        <v>34.103400000000001</v>
      </c>
      <c r="AC610" s="10">
        <v>285.14</v>
      </c>
      <c r="AE610" s="10">
        <v>5.39</v>
      </c>
      <c r="AF610" s="10">
        <v>314.02999999999997</v>
      </c>
      <c r="AG610" s="10">
        <v>362.69</v>
      </c>
      <c r="AH610" s="10">
        <v>112.8</v>
      </c>
      <c r="AI610">
        <v>31.78</v>
      </c>
      <c r="AJ610" s="10">
        <v>12.97</v>
      </c>
      <c r="AK610" s="10">
        <v>95.92</v>
      </c>
      <c r="AL610" s="10">
        <v>31.57</v>
      </c>
      <c r="AM610" s="10">
        <v>56.31</v>
      </c>
      <c r="AN610" s="10">
        <v>14.93</v>
      </c>
      <c r="AO610" s="10">
        <v>68.760000000000005</v>
      </c>
      <c r="AP610" s="10">
        <v>98.94</v>
      </c>
    </row>
    <row r="611" spans="1:42" x14ac:dyDescent="0.2">
      <c r="A611" s="9">
        <v>44824</v>
      </c>
      <c r="B611" s="3">
        <v>3899.89</v>
      </c>
      <c r="C611" s="10">
        <v>308.73</v>
      </c>
      <c r="D611" s="10">
        <v>7.62</v>
      </c>
      <c r="E611" s="10">
        <v>92.44</v>
      </c>
      <c r="F611" s="10">
        <v>59.9</v>
      </c>
      <c r="G611" s="10">
        <v>24.91</v>
      </c>
      <c r="I611" s="10">
        <v>49.305999999999997</v>
      </c>
      <c r="J611" s="10">
        <v>5.05</v>
      </c>
      <c r="K611" s="10">
        <v>115.83</v>
      </c>
      <c r="L611" s="10">
        <v>323.26</v>
      </c>
      <c r="M611" s="10">
        <v>13.176</v>
      </c>
      <c r="N611" s="10">
        <v>5.44</v>
      </c>
      <c r="O611" s="10">
        <v>9.69</v>
      </c>
      <c r="P611" s="10">
        <v>100.5294</v>
      </c>
      <c r="Q611" s="10">
        <v>74.98</v>
      </c>
      <c r="R611" s="10">
        <v>9.94</v>
      </c>
      <c r="S611" s="10">
        <v>5.89</v>
      </c>
      <c r="T611" s="10">
        <v>90.94</v>
      </c>
      <c r="U611" s="10">
        <v>182.74</v>
      </c>
      <c r="V611" s="10">
        <v>242.45</v>
      </c>
      <c r="W611" s="10">
        <v>156.9</v>
      </c>
      <c r="X611" s="10">
        <v>47.68</v>
      </c>
      <c r="Y611" s="10">
        <v>35.75</v>
      </c>
      <c r="Z611" s="10">
        <v>97.26</v>
      </c>
      <c r="AA611" s="10">
        <v>33.992600000000003</v>
      </c>
      <c r="AC611" s="10">
        <v>286.94</v>
      </c>
      <c r="AE611" s="10">
        <v>5.27</v>
      </c>
      <c r="AF611" s="10">
        <v>313.27</v>
      </c>
      <c r="AG611" s="10">
        <v>355.59</v>
      </c>
      <c r="AH611" s="10">
        <v>110.93</v>
      </c>
      <c r="AI611">
        <v>31.61</v>
      </c>
      <c r="AJ611" s="10">
        <v>12.8</v>
      </c>
      <c r="AK611" s="10">
        <v>96.01</v>
      </c>
      <c r="AL611" s="10">
        <v>31.1</v>
      </c>
      <c r="AM611" s="10">
        <v>55.11</v>
      </c>
      <c r="AN611" s="10">
        <v>13.09</v>
      </c>
      <c r="AO611" s="10">
        <v>67.67</v>
      </c>
      <c r="AP611" s="10">
        <v>98.49</v>
      </c>
    </row>
    <row r="612" spans="1:42" x14ac:dyDescent="0.2">
      <c r="A612" s="9">
        <v>44825</v>
      </c>
      <c r="B612" s="3">
        <v>3855.93</v>
      </c>
      <c r="C612" s="10">
        <v>300.8</v>
      </c>
      <c r="D612" s="10">
        <v>7.69</v>
      </c>
      <c r="E612" s="10">
        <v>90.95</v>
      </c>
      <c r="F612" s="10">
        <v>59.4</v>
      </c>
      <c r="G612" s="10">
        <v>24.44</v>
      </c>
      <c r="I612" s="10">
        <v>48.213999999999999</v>
      </c>
      <c r="J612" s="10">
        <v>4.92</v>
      </c>
      <c r="K612" s="10">
        <v>112.49</v>
      </c>
      <c r="L612" s="10">
        <v>320.70999999999998</v>
      </c>
      <c r="M612" s="10">
        <v>13.260999999999999</v>
      </c>
      <c r="N612" s="10">
        <v>5.37</v>
      </c>
      <c r="O612" s="10">
        <v>9.5399999999999991</v>
      </c>
      <c r="P612" s="10">
        <v>98.117199999999997</v>
      </c>
      <c r="Q612" s="10">
        <v>73.010000000000005</v>
      </c>
      <c r="R612" s="10">
        <v>9.92</v>
      </c>
      <c r="S612" s="10">
        <v>5.69</v>
      </c>
      <c r="T612" s="10">
        <v>88.77</v>
      </c>
      <c r="U612" s="10">
        <v>178.72</v>
      </c>
      <c r="V612" s="10">
        <v>238.95</v>
      </c>
      <c r="W612" s="10">
        <v>153.72</v>
      </c>
      <c r="X612" s="10">
        <v>46.12</v>
      </c>
      <c r="Y612" s="10">
        <v>35.1</v>
      </c>
      <c r="Z612" s="10">
        <v>95.39</v>
      </c>
      <c r="AA612" s="10">
        <v>33.305599999999998</v>
      </c>
      <c r="AC612" s="10">
        <v>280.39999999999998</v>
      </c>
      <c r="AE612" s="10">
        <v>5.2</v>
      </c>
      <c r="AF612" s="10">
        <v>304.5</v>
      </c>
      <c r="AG612" s="10">
        <v>349.81</v>
      </c>
      <c r="AH612" s="10">
        <v>108.55</v>
      </c>
      <c r="AI612">
        <v>31.74</v>
      </c>
      <c r="AJ612" s="10">
        <v>12.46</v>
      </c>
      <c r="AK612" s="10">
        <v>96.42</v>
      </c>
      <c r="AL612" s="10">
        <v>31.16</v>
      </c>
      <c r="AM612" s="10">
        <v>53.22</v>
      </c>
      <c r="AN612" s="10">
        <v>13.05</v>
      </c>
      <c r="AO612" s="10">
        <v>67.150000000000006</v>
      </c>
      <c r="AP612" s="10">
        <v>100.79</v>
      </c>
    </row>
    <row r="613" spans="1:42" x14ac:dyDescent="0.2">
      <c r="A613" s="9">
        <v>44826</v>
      </c>
      <c r="B613" s="3">
        <v>3789.93</v>
      </c>
      <c r="C613" s="10">
        <v>288.58999999999997</v>
      </c>
      <c r="D613" s="10">
        <v>7.37</v>
      </c>
      <c r="E613" s="10">
        <v>90.57</v>
      </c>
      <c r="F613" s="10">
        <v>59.26</v>
      </c>
      <c r="G613" s="10">
        <v>24.06</v>
      </c>
      <c r="I613" s="10">
        <v>47.761000000000003</v>
      </c>
      <c r="J613" s="10">
        <v>4.3099999999999996</v>
      </c>
      <c r="K613" s="10">
        <v>111.21</v>
      </c>
      <c r="L613" s="10">
        <v>312.92</v>
      </c>
      <c r="M613" s="10">
        <v>12.561</v>
      </c>
      <c r="N613" s="10">
        <v>5.0599999999999996</v>
      </c>
      <c r="O613" s="10">
        <v>9.3000000000000007</v>
      </c>
      <c r="P613" s="10">
        <v>97.973799999999997</v>
      </c>
      <c r="Q613" s="10">
        <v>72.2</v>
      </c>
      <c r="R613" s="10">
        <v>9.65</v>
      </c>
      <c r="S613" s="10">
        <v>5.36</v>
      </c>
      <c r="T613" s="10">
        <v>85.4</v>
      </c>
      <c r="U613" s="10">
        <v>171.79</v>
      </c>
      <c r="V613" s="10">
        <v>240.98</v>
      </c>
      <c r="W613" s="10">
        <v>152.74</v>
      </c>
      <c r="X613" s="10">
        <v>45.11</v>
      </c>
      <c r="Y613" s="10">
        <v>33.33</v>
      </c>
      <c r="Z613" s="10">
        <v>92.45</v>
      </c>
      <c r="AA613" s="10">
        <v>31.769600000000001</v>
      </c>
      <c r="AC613" s="10">
        <v>286.33999999999997</v>
      </c>
      <c r="AE613" s="10">
        <v>4.97</v>
      </c>
      <c r="AF613" s="10">
        <v>298.36</v>
      </c>
      <c r="AG613" s="10">
        <v>346.13</v>
      </c>
      <c r="AH613" s="10">
        <v>108.54</v>
      </c>
      <c r="AI613">
        <v>31.73</v>
      </c>
      <c r="AJ613" s="10">
        <v>12.2</v>
      </c>
      <c r="AK613" s="10">
        <v>95.79</v>
      </c>
      <c r="AL613" s="10">
        <v>30.37</v>
      </c>
      <c r="AM613" s="10">
        <v>55.35</v>
      </c>
      <c r="AN613" s="10">
        <v>12.77</v>
      </c>
      <c r="AO613" s="10">
        <v>68.2</v>
      </c>
      <c r="AP613" s="10">
        <v>96.63</v>
      </c>
    </row>
    <row r="614" spans="1:42" x14ac:dyDescent="0.2">
      <c r="A614" s="9">
        <v>44827</v>
      </c>
      <c r="B614" s="3">
        <v>3757.99</v>
      </c>
      <c r="C614" s="10">
        <v>275.33</v>
      </c>
      <c r="D614" s="10">
        <v>7.4</v>
      </c>
      <c r="E614" s="10">
        <v>85.75</v>
      </c>
      <c r="F614" s="10">
        <v>58.6</v>
      </c>
      <c r="G614" s="10">
        <v>23.37</v>
      </c>
      <c r="I614" s="10">
        <v>46.868000000000002</v>
      </c>
      <c r="J614" s="10">
        <v>4.12</v>
      </c>
      <c r="K614" s="10">
        <v>109.14</v>
      </c>
      <c r="L614" s="10">
        <v>301.97000000000003</v>
      </c>
      <c r="M614" s="10">
        <v>12.516</v>
      </c>
      <c r="N614" s="10">
        <v>4.92</v>
      </c>
      <c r="O614" s="10">
        <v>8.56</v>
      </c>
      <c r="P614" s="10">
        <v>96.076099999999997</v>
      </c>
      <c r="Q614" s="10">
        <v>70.66</v>
      </c>
      <c r="R614" s="10">
        <v>9.44</v>
      </c>
      <c r="S614" s="10">
        <v>5.31</v>
      </c>
      <c r="T614" s="10">
        <v>83.5</v>
      </c>
      <c r="U614" s="10">
        <v>172.13</v>
      </c>
      <c r="V614" s="10">
        <v>237.92</v>
      </c>
      <c r="W614" s="10">
        <v>150.43</v>
      </c>
      <c r="X614" s="10">
        <v>43.89</v>
      </c>
      <c r="Y614" s="10">
        <v>33.56</v>
      </c>
      <c r="Z614" s="10">
        <v>89.34</v>
      </c>
      <c r="AA614" s="10">
        <v>31.150400000000001</v>
      </c>
      <c r="AC614" s="10">
        <v>283.45</v>
      </c>
      <c r="AE614" s="10">
        <v>4.7699999999999996</v>
      </c>
      <c r="AF614" s="10">
        <v>293.58</v>
      </c>
      <c r="AG614" s="10">
        <v>334.22</v>
      </c>
      <c r="AH614" s="10">
        <v>108.6</v>
      </c>
      <c r="AI614">
        <v>31.18</v>
      </c>
      <c r="AJ614" s="10">
        <v>11.87</v>
      </c>
      <c r="AK614" s="10">
        <v>91.79</v>
      </c>
      <c r="AL614" s="10">
        <v>29.74</v>
      </c>
      <c r="AM614" s="10">
        <v>52.16</v>
      </c>
      <c r="AN614" s="10">
        <v>12.31</v>
      </c>
      <c r="AO614" s="10">
        <v>67.959999999999994</v>
      </c>
      <c r="AP614" s="10">
        <v>86.14</v>
      </c>
    </row>
    <row r="615" spans="1:42" x14ac:dyDescent="0.2">
      <c r="A615" s="9">
        <v>44830</v>
      </c>
      <c r="B615" s="3">
        <v>3693.23</v>
      </c>
      <c r="C615" s="10">
        <v>276.01</v>
      </c>
      <c r="D615" s="10">
        <v>7.53</v>
      </c>
      <c r="E615" s="10">
        <v>83.98</v>
      </c>
      <c r="F615" s="10">
        <v>57.87</v>
      </c>
      <c r="G615" s="10">
        <v>22.47</v>
      </c>
      <c r="I615" s="10">
        <v>46.225999999999999</v>
      </c>
      <c r="J615" s="10">
        <v>4.2300000000000004</v>
      </c>
      <c r="K615" s="10">
        <v>106.79</v>
      </c>
      <c r="L615" s="10">
        <v>294.62</v>
      </c>
      <c r="M615" s="10">
        <v>12.228</v>
      </c>
      <c r="N615" s="10">
        <v>4.78</v>
      </c>
      <c r="O615" s="10">
        <v>8.4</v>
      </c>
      <c r="P615" s="10">
        <v>94.296400000000006</v>
      </c>
      <c r="Q615" s="10">
        <v>69.03</v>
      </c>
      <c r="R615" s="10">
        <v>9.24</v>
      </c>
      <c r="S615" s="10">
        <v>5.08</v>
      </c>
      <c r="T615" s="10">
        <v>83.16</v>
      </c>
      <c r="U615" s="10">
        <v>165.11</v>
      </c>
      <c r="V615" s="10">
        <v>237.45</v>
      </c>
      <c r="W615" s="10">
        <v>150.77000000000001</v>
      </c>
      <c r="X615" s="10">
        <v>43.66</v>
      </c>
      <c r="Y615" s="10">
        <v>33.85</v>
      </c>
      <c r="Z615" s="10">
        <v>89.14</v>
      </c>
      <c r="AA615" s="10">
        <v>30.639800000000001</v>
      </c>
      <c r="AC615" s="10">
        <v>276.77999999999997</v>
      </c>
      <c r="AE615" s="10">
        <v>4.79</v>
      </c>
      <c r="AF615" s="10">
        <v>290.11</v>
      </c>
      <c r="AG615" s="10">
        <v>332.24</v>
      </c>
      <c r="AH615" s="10">
        <v>104.16</v>
      </c>
      <c r="AI615">
        <v>30.82</v>
      </c>
      <c r="AJ615" s="10">
        <v>12.09</v>
      </c>
      <c r="AK615" s="10">
        <v>90.17</v>
      </c>
      <c r="AL615" s="10">
        <v>29.77</v>
      </c>
      <c r="AM615" s="10">
        <v>51.22</v>
      </c>
      <c r="AN615" s="10">
        <v>11.99</v>
      </c>
      <c r="AO615" s="10">
        <v>67.69</v>
      </c>
      <c r="AP615" s="10">
        <v>89.98</v>
      </c>
    </row>
    <row r="616" spans="1:42" x14ac:dyDescent="0.2">
      <c r="A616" s="9">
        <v>44831</v>
      </c>
      <c r="B616" s="3">
        <v>3655.04</v>
      </c>
      <c r="C616" s="10">
        <v>282.94</v>
      </c>
      <c r="D616" s="10">
        <v>7.63</v>
      </c>
      <c r="E616" s="10">
        <v>85.74</v>
      </c>
      <c r="F616" s="10">
        <v>56.38</v>
      </c>
      <c r="G616" s="10">
        <v>22.02</v>
      </c>
      <c r="I616" s="10">
        <v>46.475000000000001</v>
      </c>
      <c r="J616" s="10">
        <v>4.1900000000000004</v>
      </c>
      <c r="K616" s="10">
        <v>105.85</v>
      </c>
      <c r="L616" s="10">
        <v>291.38</v>
      </c>
      <c r="M616" s="10">
        <v>12.413</v>
      </c>
      <c r="N616" s="10">
        <v>4.9000000000000004</v>
      </c>
      <c r="O616" s="10">
        <v>8.65</v>
      </c>
      <c r="P616" s="10">
        <v>92.179400000000001</v>
      </c>
      <c r="Q616" s="10">
        <v>68.53</v>
      </c>
      <c r="R616" s="10">
        <v>9.61</v>
      </c>
      <c r="S616" s="10">
        <v>5.08</v>
      </c>
      <c r="T616" s="10">
        <v>81.95</v>
      </c>
      <c r="U616" s="10">
        <v>169.86</v>
      </c>
      <c r="V616" s="10">
        <v>236.41</v>
      </c>
      <c r="W616" s="10">
        <v>151.76</v>
      </c>
      <c r="X616" s="10">
        <v>43.93</v>
      </c>
      <c r="Y616" s="10">
        <v>33.79</v>
      </c>
      <c r="Z616" s="10">
        <v>89.5</v>
      </c>
      <c r="AA616" s="10">
        <v>30.78</v>
      </c>
      <c r="AC616" s="10">
        <v>284.74</v>
      </c>
      <c r="AE616" s="10">
        <v>4.84</v>
      </c>
      <c r="AF616" s="10">
        <v>286.48</v>
      </c>
      <c r="AG616" s="10">
        <v>335.68</v>
      </c>
      <c r="AH616" s="10">
        <v>102.28</v>
      </c>
      <c r="AI616">
        <v>30.88</v>
      </c>
      <c r="AJ616" s="10">
        <v>12.41</v>
      </c>
      <c r="AK616" s="10">
        <v>87.02</v>
      </c>
      <c r="AL616" s="10">
        <v>29.76</v>
      </c>
      <c r="AM616" s="10">
        <v>52.38</v>
      </c>
      <c r="AN616" s="10">
        <v>11.91</v>
      </c>
      <c r="AO616" s="10">
        <v>68.2</v>
      </c>
      <c r="AP616" s="10">
        <v>90.53</v>
      </c>
    </row>
    <row r="617" spans="1:42" x14ac:dyDescent="0.2">
      <c r="A617" s="9">
        <v>44832</v>
      </c>
      <c r="B617" s="3">
        <v>3647.29</v>
      </c>
      <c r="C617" s="10">
        <v>287.81</v>
      </c>
      <c r="D617" s="10">
        <v>7.94</v>
      </c>
      <c r="E617" s="10">
        <v>88.86</v>
      </c>
      <c r="F617" s="10">
        <v>56.98</v>
      </c>
      <c r="G617" s="10">
        <v>22.3</v>
      </c>
      <c r="I617" s="10">
        <v>46.595999999999997</v>
      </c>
      <c r="J617" s="10">
        <v>4.38</v>
      </c>
      <c r="K617" s="10">
        <v>107.99</v>
      </c>
      <c r="L617" s="10">
        <v>300.79000000000002</v>
      </c>
      <c r="M617" s="10">
        <v>12.736000000000001</v>
      </c>
      <c r="N617" s="10">
        <v>5.25</v>
      </c>
      <c r="O617" s="10">
        <v>9.41</v>
      </c>
      <c r="P617" s="10">
        <v>93.174700000000001</v>
      </c>
      <c r="Q617" s="10">
        <v>70.180000000000007</v>
      </c>
      <c r="R617" s="10">
        <v>10.01</v>
      </c>
      <c r="S617" s="10">
        <v>5.25</v>
      </c>
      <c r="T617" s="10">
        <v>86.01</v>
      </c>
      <c r="U617" s="10">
        <v>173.84</v>
      </c>
      <c r="V617" s="10">
        <v>241.07</v>
      </c>
      <c r="W617" s="10">
        <v>149.84</v>
      </c>
      <c r="X617" s="10">
        <v>45.02</v>
      </c>
      <c r="Y617" s="10">
        <v>35.08</v>
      </c>
      <c r="Z617" s="10">
        <v>92.88</v>
      </c>
      <c r="AA617" s="10">
        <v>31.332000000000001</v>
      </c>
      <c r="AC617" s="10">
        <v>292.41000000000003</v>
      </c>
      <c r="AE617" s="10">
        <v>5.07</v>
      </c>
      <c r="AF617" s="10">
        <v>290.18</v>
      </c>
      <c r="AG617" s="10">
        <v>345.9</v>
      </c>
      <c r="AH617" s="10">
        <v>103.93</v>
      </c>
      <c r="AI617">
        <v>31.52</v>
      </c>
      <c r="AJ617" s="10">
        <v>12.75</v>
      </c>
      <c r="AK617" s="10">
        <v>87.35</v>
      </c>
      <c r="AL617" s="10">
        <v>32.4</v>
      </c>
      <c r="AM617" s="10">
        <v>53.87</v>
      </c>
      <c r="AN617" s="10">
        <v>12.18</v>
      </c>
      <c r="AO617" s="10">
        <v>68.790000000000006</v>
      </c>
      <c r="AP617" s="10">
        <v>90.98</v>
      </c>
    </row>
    <row r="618" spans="1:42" x14ac:dyDescent="0.2">
      <c r="A618" s="9">
        <v>44833</v>
      </c>
      <c r="B618" s="3">
        <v>3719.04</v>
      </c>
      <c r="C618" s="10">
        <v>268.20999999999998</v>
      </c>
      <c r="D618" s="10">
        <v>8.08</v>
      </c>
      <c r="E618" s="10">
        <v>88.68</v>
      </c>
      <c r="F618" s="10">
        <v>56.57</v>
      </c>
      <c r="G618" s="10">
        <v>21.38</v>
      </c>
      <c r="I618" s="10">
        <v>45.012999999999998</v>
      </c>
      <c r="J618" s="10">
        <v>4.16</v>
      </c>
      <c r="K618" s="10">
        <v>106.16</v>
      </c>
      <c r="L618" s="10">
        <v>296.11</v>
      </c>
      <c r="M618" s="10">
        <v>12.22</v>
      </c>
      <c r="N618" s="10">
        <v>5.13</v>
      </c>
      <c r="O618" s="10">
        <v>9.35</v>
      </c>
      <c r="P618" s="10">
        <v>91.766099999999994</v>
      </c>
      <c r="Q618" s="10">
        <v>67.790000000000006</v>
      </c>
      <c r="R618" s="10">
        <v>9.77</v>
      </c>
      <c r="S618" s="10">
        <v>4.84</v>
      </c>
      <c r="T618" s="10">
        <v>84.46</v>
      </c>
      <c r="U618" s="10">
        <v>170.34</v>
      </c>
      <c r="V618" s="10">
        <v>237.5</v>
      </c>
      <c r="W618" s="10">
        <v>142.47999999999999</v>
      </c>
      <c r="X618" s="10">
        <v>43.3</v>
      </c>
      <c r="Y618" s="10">
        <v>32.31</v>
      </c>
      <c r="Z618" s="10">
        <v>86.84</v>
      </c>
      <c r="AA618" s="10">
        <v>30.867000000000001</v>
      </c>
      <c r="AC618" s="10">
        <v>292.8</v>
      </c>
      <c r="AE618" s="10">
        <v>4.78</v>
      </c>
      <c r="AF618" s="10">
        <v>286.77</v>
      </c>
      <c r="AG618" s="10">
        <v>341</v>
      </c>
      <c r="AH618" s="10">
        <v>101.19</v>
      </c>
      <c r="AI618">
        <v>31.52</v>
      </c>
      <c r="AJ618" s="10">
        <v>12.7</v>
      </c>
      <c r="AK618" s="10">
        <v>86.09</v>
      </c>
      <c r="AL618" s="10">
        <v>31.98</v>
      </c>
      <c r="AM618" s="10">
        <v>55.18</v>
      </c>
      <c r="AN618" s="10">
        <v>11.47</v>
      </c>
      <c r="AO618" s="10">
        <v>69.19</v>
      </c>
      <c r="AP618" s="10">
        <v>89.3</v>
      </c>
    </row>
    <row r="619" spans="1:42" x14ac:dyDescent="0.2">
      <c r="A619" s="9">
        <v>44834</v>
      </c>
      <c r="B619" s="3">
        <v>3640.47</v>
      </c>
      <c r="C619" s="10">
        <v>265.25</v>
      </c>
      <c r="D619" s="10">
        <v>8.1300000000000008</v>
      </c>
      <c r="E619" s="10">
        <v>87.31</v>
      </c>
      <c r="F619" s="10">
        <v>56.02</v>
      </c>
      <c r="G619" s="10">
        <v>21</v>
      </c>
      <c r="I619" s="10">
        <v>44.401000000000003</v>
      </c>
      <c r="J619" s="10">
        <v>4.07</v>
      </c>
      <c r="K619" s="10">
        <v>104.5</v>
      </c>
      <c r="L619" s="10">
        <v>293.05</v>
      </c>
      <c r="M619" s="10">
        <v>12.138999999999999</v>
      </c>
      <c r="N619" s="10">
        <v>4.99</v>
      </c>
      <c r="O619" s="10">
        <v>9.42</v>
      </c>
      <c r="P619" s="10">
        <v>91.5047</v>
      </c>
      <c r="Q619" s="10">
        <v>67.510000000000005</v>
      </c>
      <c r="R619" s="10">
        <v>10.1</v>
      </c>
      <c r="S619" s="10">
        <v>4.88</v>
      </c>
      <c r="T619" s="10">
        <v>83.7</v>
      </c>
      <c r="U619" s="10">
        <v>169.96</v>
      </c>
      <c r="V619" s="10">
        <v>232.9</v>
      </c>
      <c r="W619" s="10">
        <v>138.19999999999999</v>
      </c>
      <c r="X619" s="10">
        <v>43</v>
      </c>
      <c r="Y619" s="10">
        <v>32.909999999999997</v>
      </c>
      <c r="Z619" s="10">
        <v>86.3</v>
      </c>
      <c r="AA619" s="10">
        <v>30.055199999999999</v>
      </c>
      <c r="AC619" s="10">
        <v>289.54000000000002</v>
      </c>
      <c r="AE619" s="10">
        <v>5.07</v>
      </c>
      <c r="AF619" s="10">
        <v>284.33999999999997</v>
      </c>
      <c r="AG619" s="10">
        <v>333.89</v>
      </c>
      <c r="AH619" s="10">
        <v>101.6</v>
      </c>
      <c r="AI619">
        <v>31.53</v>
      </c>
      <c r="AJ619" s="10">
        <v>12.83</v>
      </c>
      <c r="AK619" s="10">
        <v>83.01</v>
      </c>
      <c r="AL619" s="10">
        <v>31.47</v>
      </c>
      <c r="AM619" s="10">
        <v>55.06</v>
      </c>
      <c r="AN619" s="10">
        <v>11.2</v>
      </c>
      <c r="AO619" s="10">
        <v>70.17</v>
      </c>
      <c r="AP619" s="10">
        <v>92.12</v>
      </c>
    </row>
    <row r="620" spans="1:42" x14ac:dyDescent="0.2">
      <c r="A620" s="9">
        <v>44837</v>
      </c>
      <c r="B620" s="3">
        <v>3585.62</v>
      </c>
      <c r="C620" s="10">
        <v>242.4</v>
      </c>
      <c r="D620" s="10">
        <v>8.24</v>
      </c>
      <c r="E620" s="10">
        <v>91.92</v>
      </c>
      <c r="F620" s="10">
        <v>56.65</v>
      </c>
      <c r="G620" s="10">
        <v>21.47</v>
      </c>
      <c r="I620" s="10">
        <v>45.677999999999997</v>
      </c>
      <c r="J620" s="10">
        <v>4.3099999999999996</v>
      </c>
      <c r="K620" s="10">
        <v>107.73</v>
      </c>
      <c r="L620" s="10">
        <v>299.14999999999998</v>
      </c>
      <c r="M620" s="10">
        <v>12.512</v>
      </c>
      <c r="N620" s="10">
        <v>4.9400000000000004</v>
      </c>
      <c r="O620" s="10">
        <v>9.99</v>
      </c>
      <c r="P620" s="10">
        <v>94.608500000000006</v>
      </c>
      <c r="Q620" s="10">
        <v>70.28</v>
      </c>
      <c r="R620" s="10">
        <v>10.1</v>
      </c>
      <c r="S620" s="10">
        <v>5.13</v>
      </c>
      <c r="T620" s="10">
        <v>86.49</v>
      </c>
      <c r="U620" s="10">
        <v>172.51</v>
      </c>
      <c r="V620" s="10">
        <v>240.74</v>
      </c>
      <c r="W620" s="10">
        <v>142.44999999999999</v>
      </c>
      <c r="X620" s="10">
        <v>43.97</v>
      </c>
      <c r="Y620" s="10">
        <v>31.89</v>
      </c>
      <c r="Z620" s="10">
        <v>89</v>
      </c>
      <c r="AA620" s="10">
        <v>30.094000000000001</v>
      </c>
      <c r="AC620" s="10">
        <v>297.43</v>
      </c>
      <c r="AE620" s="10">
        <v>5.26</v>
      </c>
      <c r="AF620" s="10">
        <v>290.48</v>
      </c>
      <c r="AG620" s="10">
        <v>344.05</v>
      </c>
      <c r="AH620" s="10">
        <v>104.36</v>
      </c>
      <c r="AI620">
        <v>32.28</v>
      </c>
      <c r="AJ620" s="10">
        <v>13.14</v>
      </c>
      <c r="AK620" s="10">
        <v>85.03</v>
      </c>
      <c r="AL620" s="10">
        <v>32.590000000000003</v>
      </c>
      <c r="AM620" s="10">
        <v>57</v>
      </c>
      <c r="AN620" s="10">
        <v>11.47</v>
      </c>
      <c r="AO620" s="10">
        <v>72.11</v>
      </c>
      <c r="AP620" s="10">
        <v>96.79</v>
      </c>
    </row>
    <row r="621" spans="1:42" x14ac:dyDescent="0.2">
      <c r="A621" s="9">
        <v>44838</v>
      </c>
      <c r="B621" s="3">
        <v>3678.43</v>
      </c>
      <c r="C621" s="10">
        <v>249.44</v>
      </c>
      <c r="D621" s="10">
        <v>8.4600000000000009</v>
      </c>
      <c r="E621" s="10">
        <v>95.27</v>
      </c>
      <c r="F621" s="10">
        <v>56.78</v>
      </c>
      <c r="G621" s="10">
        <v>22.94</v>
      </c>
      <c r="I621" s="10">
        <v>47.985999999999997</v>
      </c>
      <c r="J621" s="10">
        <v>4.62</v>
      </c>
      <c r="K621" s="10">
        <v>112.77</v>
      </c>
      <c r="L621" s="10">
        <v>314.87</v>
      </c>
      <c r="M621" s="10">
        <v>13.167</v>
      </c>
      <c r="N621" s="10">
        <v>5.17</v>
      </c>
      <c r="O621" s="10">
        <v>10.23</v>
      </c>
      <c r="P621" s="10">
        <v>97.999099999999999</v>
      </c>
      <c r="Q621" s="10">
        <v>73.48</v>
      </c>
      <c r="R621" s="10">
        <v>10.82</v>
      </c>
      <c r="S621" s="10">
        <v>5.4</v>
      </c>
      <c r="T621" s="10">
        <v>93.52</v>
      </c>
      <c r="U621" s="10">
        <v>183.81</v>
      </c>
      <c r="V621" s="10">
        <v>248.88</v>
      </c>
      <c r="W621" s="10">
        <v>146.1</v>
      </c>
      <c r="X621" s="10">
        <v>47.39</v>
      </c>
      <c r="Y621" s="10">
        <v>36.299999999999997</v>
      </c>
      <c r="Z621" s="10">
        <v>94.63</v>
      </c>
      <c r="AA621" s="10">
        <v>30.722999999999999</v>
      </c>
      <c r="AC621" s="10">
        <v>300.64</v>
      </c>
      <c r="AE621" s="10">
        <v>5.88</v>
      </c>
      <c r="AF621" s="10">
        <v>301.27</v>
      </c>
      <c r="AG621" s="10">
        <v>360.29</v>
      </c>
      <c r="AH621" s="10">
        <v>105.99</v>
      </c>
      <c r="AI621">
        <v>32.75</v>
      </c>
      <c r="AJ621" s="10">
        <v>12.75</v>
      </c>
      <c r="AK621" s="10">
        <v>87</v>
      </c>
      <c r="AL621" s="10">
        <v>33.869999999999997</v>
      </c>
      <c r="AM621" s="10">
        <v>59.25</v>
      </c>
      <c r="AN621" s="10">
        <v>12.36</v>
      </c>
      <c r="AO621" s="10">
        <v>74.12</v>
      </c>
      <c r="AP621" s="10">
        <v>102.44</v>
      </c>
    </row>
    <row r="622" spans="1:42" x14ac:dyDescent="0.2">
      <c r="A622" s="9">
        <v>44839</v>
      </c>
      <c r="B622" s="3">
        <v>3790.93</v>
      </c>
      <c r="C622" s="10">
        <v>240.81</v>
      </c>
      <c r="D622" s="10">
        <v>8.42</v>
      </c>
      <c r="E622" s="10">
        <v>99.12</v>
      </c>
      <c r="F622" s="10">
        <v>56.24</v>
      </c>
      <c r="G622" s="10">
        <v>22.89</v>
      </c>
      <c r="I622" s="10">
        <v>48.48</v>
      </c>
      <c r="J622" s="10">
        <v>4.6100000000000003</v>
      </c>
      <c r="K622" s="10">
        <v>110.39</v>
      </c>
      <c r="L622" s="10">
        <v>309</v>
      </c>
      <c r="M622" s="10">
        <v>13.209</v>
      </c>
      <c r="N622" s="10">
        <v>4.87</v>
      </c>
      <c r="O622" s="10">
        <v>11.4</v>
      </c>
      <c r="P622" s="10">
        <v>96.556899999999999</v>
      </c>
      <c r="Q622" s="10">
        <v>72.94</v>
      </c>
      <c r="R622" s="10">
        <v>10.76</v>
      </c>
      <c r="S622" s="10">
        <v>5.28</v>
      </c>
      <c r="T622" s="10">
        <v>92.04</v>
      </c>
      <c r="U622" s="10">
        <v>185.35</v>
      </c>
      <c r="V622" s="10">
        <v>249.2</v>
      </c>
      <c r="W622" s="10">
        <v>146.4</v>
      </c>
      <c r="X622" s="10">
        <v>47.29</v>
      </c>
      <c r="Y622" s="10">
        <v>36.130000000000003</v>
      </c>
      <c r="Z622" s="10">
        <v>91.4</v>
      </c>
      <c r="AA622" s="10">
        <v>30.395600000000002</v>
      </c>
      <c r="AC622" s="10">
        <v>302.02</v>
      </c>
      <c r="AE622" s="10">
        <v>5.71</v>
      </c>
      <c r="AF622" s="10">
        <v>304.2</v>
      </c>
      <c r="AG622" s="10">
        <v>355.77</v>
      </c>
      <c r="AH622" s="10">
        <v>105.44</v>
      </c>
      <c r="AI622">
        <v>32.58</v>
      </c>
      <c r="AJ622" s="10">
        <v>12.74</v>
      </c>
      <c r="AK622" s="10">
        <v>86.97</v>
      </c>
      <c r="AL622" s="10">
        <v>33.97</v>
      </c>
      <c r="AM622" s="10">
        <v>58.74</v>
      </c>
      <c r="AN622" s="10">
        <v>12.51</v>
      </c>
      <c r="AO622" s="10">
        <v>73.73</v>
      </c>
      <c r="AP622" s="10">
        <v>103.41</v>
      </c>
    </row>
    <row r="623" spans="1:42" x14ac:dyDescent="0.2">
      <c r="A623" s="9">
        <v>44840</v>
      </c>
      <c r="B623" s="3">
        <v>3783.28</v>
      </c>
      <c r="C623" s="10">
        <v>238.13</v>
      </c>
      <c r="D623" s="10">
        <v>8.4700000000000006</v>
      </c>
      <c r="E623" s="10">
        <v>102.06</v>
      </c>
      <c r="F623" s="10">
        <v>55.03</v>
      </c>
      <c r="G623" s="10">
        <v>22.65</v>
      </c>
      <c r="I623" s="10">
        <v>47.95</v>
      </c>
      <c r="J623" s="10">
        <v>4.62</v>
      </c>
      <c r="K623" s="10">
        <v>108.14</v>
      </c>
      <c r="L623" s="10">
        <v>304.67</v>
      </c>
      <c r="M623" s="10">
        <v>13.13</v>
      </c>
      <c r="N623" s="10">
        <v>4.75</v>
      </c>
      <c r="O623" s="10">
        <v>11.9</v>
      </c>
      <c r="P623" s="10">
        <v>95.966399999999993</v>
      </c>
      <c r="Q623" s="10">
        <v>71.67</v>
      </c>
      <c r="R623" s="10">
        <v>11.17</v>
      </c>
      <c r="S623" s="10">
        <v>5.29</v>
      </c>
      <c r="T623" s="10">
        <v>91.61</v>
      </c>
      <c r="U623" s="10">
        <v>188.91</v>
      </c>
      <c r="V623" s="10">
        <v>246.79</v>
      </c>
      <c r="W623" s="10">
        <v>145.43</v>
      </c>
      <c r="X623" s="10">
        <v>47.04</v>
      </c>
      <c r="Y623" s="10">
        <v>36.76</v>
      </c>
      <c r="Z623" s="10">
        <v>92.25</v>
      </c>
      <c r="AA623" s="10">
        <v>30.139800000000001</v>
      </c>
      <c r="AC623" s="10">
        <v>298.63</v>
      </c>
      <c r="AE623" s="10">
        <v>5.64</v>
      </c>
      <c r="AF623" s="10">
        <v>299.23</v>
      </c>
      <c r="AG623" s="10">
        <v>355.47</v>
      </c>
      <c r="AH623" s="10">
        <v>101.92</v>
      </c>
      <c r="AI623">
        <v>32.549999999999997</v>
      </c>
      <c r="AJ623" s="10">
        <v>12.47</v>
      </c>
      <c r="AK623" s="10">
        <v>85.47</v>
      </c>
      <c r="AL623" s="10">
        <v>33.700000000000003</v>
      </c>
      <c r="AM623" s="10">
        <v>57.17</v>
      </c>
      <c r="AN623" s="10">
        <v>12.36</v>
      </c>
      <c r="AO623" s="10">
        <v>73.209999999999994</v>
      </c>
      <c r="AP623" s="10">
        <v>110.96</v>
      </c>
    </row>
    <row r="624" spans="1:42" x14ac:dyDescent="0.2">
      <c r="A624" s="9">
        <v>44841</v>
      </c>
      <c r="B624" s="3">
        <v>3744.52</v>
      </c>
      <c r="C624" s="10">
        <v>223.07</v>
      </c>
      <c r="D624" s="10">
        <v>8.15</v>
      </c>
      <c r="E624" s="10">
        <v>101.03</v>
      </c>
      <c r="F624" s="10">
        <v>54.51</v>
      </c>
      <c r="G624" s="10">
        <v>21.97</v>
      </c>
      <c r="I624" s="10">
        <v>46.048000000000002</v>
      </c>
      <c r="J624" s="10">
        <v>4.3600000000000003</v>
      </c>
      <c r="K624" s="10">
        <v>105.98</v>
      </c>
      <c r="L624" s="10">
        <v>301.08</v>
      </c>
      <c r="M624" s="10">
        <v>12.076000000000001</v>
      </c>
      <c r="N624" s="10">
        <v>4.3499999999999996</v>
      </c>
      <c r="O624" s="10">
        <v>11.81</v>
      </c>
      <c r="P624" s="10">
        <v>94.7941</v>
      </c>
      <c r="Q624" s="10">
        <v>69.430000000000007</v>
      </c>
      <c r="R624" s="10">
        <v>10.8</v>
      </c>
      <c r="S624" s="10">
        <v>5.01</v>
      </c>
      <c r="T624" s="10">
        <v>86.38</v>
      </c>
      <c r="U624" s="10">
        <v>175.1</v>
      </c>
      <c r="V624" s="10">
        <v>234.24</v>
      </c>
      <c r="W624" s="10">
        <v>140.09</v>
      </c>
      <c r="X624" s="10">
        <v>44.9</v>
      </c>
      <c r="Y624" s="10">
        <v>33.950000000000003</v>
      </c>
      <c r="Z624" s="10">
        <v>88.01</v>
      </c>
      <c r="AA624" s="10">
        <v>29.574999999999999</v>
      </c>
      <c r="AC624" s="10">
        <v>295.23</v>
      </c>
      <c r="AE624" s="10">
        <v>5.28</v>
      </c>
      <c r="AF624" s="10">
        <v>294.97000000000003</v>
      </c>
      <c r="AG624" s="10">
        <v>356.15</v>
      </c>
      <c r="AH624" s="10">
        <v>100.36</v>
      </c>
      <c r="AI624">
        <v>32.19</v>
      </c>
      <c r="AJ624" s="10">
        <v>12.25</v>
      </c>
      <c r="AK624" s="10">
        <v>84.65</v>
      </c>
      <c r="AL624" s="10">
        <v>32.380000000000003</v>
      </c>
      <c r="AM624" s="10">
        <v>57.3</v>
      </c>
      <c r="AN624" s="10">
        <v>12.2</v>
      </c>
      <c r="AO624" s="10">
        <v>72.73</v>
      </c>
      <c r="AP624" s="10">
        <v>115.66</v>
      </c>
    </row>
    <row r="625" spans="1:42" x14ac:dyDescent="0.2">
      <c r="A625" s="9">
        <v>44844</v>
      </c>
      <c r="B625" s="3">
        <v>3639.66</v>
      </c>
      <c r="C625" s="10">
        <v>222.96</v>
      </c>
      <c r="D625" s="10">
        <v>8.06</v>
      </c>
      <c r="E625" s="10">
        <v>98.84</v>
      </c>
      <c r="F625" s="10">
        <v>54.39</v>
      </c>
      <c r="G625" s="10">
        <v>21.68</v>
      </c>
      <c r="I625" s="10">
        <v>43.77</v>
      </c>
      <c r="J625" s="10">
        <v>4.3</v>
      </c>
      <c r="K625" s="10">
        <v>104.99</v>
      </c>
      <c r="L625" s="10">
        <v>300.54000000000002</v>
      </c>
      <c r="M625" s="10">
        <v>11.67</v>
      </c>
      <c r="N625" s="10">
        <v>4.05</v>
      </c>
      <c r="O625" s="10">
        <v>11.39</v>
      </c>
      <c r="P625" s="10">
        <v>95.232699999999994</v>
      </c>
      <c r="Q625" s="10">
        <v>69.459999999999994</v>
      </c>
      <c r="R625" s="10">
        <v>10.52</v>
      </c>
      <c r="S625" s="10">
        <v>4.97</v>
      </c>
      <c r="T625" s="10">
        <v>85.5</v>
      </c>
      <c r="U625" s="10">
        <v>159.05000000000001</v>
      </c>
      <c r="V625" s="10">
        <v>229.25</v>
      </c>
      <c r="W625" s="10">
        <v>140.41999999999999</v>
      </c>
      <c r="X625" s="10">
        <v>44.99</v>
      </c>
      <c r="Y625" s="10">
        <v>31.48</v>
      </c>
      <c r="Z625" s="10">
        <v>85.97</v>
      </c>
      <c r="AA625" s="10">
        <v>29.5166</v>
      </c>
      <c r="AC625" s="10">
        <v>294.54000000000002</v>
      </c>
      <c r="AE625" s="10">
        <v>5.07</v>
      </c>
      <c r="AF625" s="10">
        <v>291.77999999999997</v>
      </c>
      <c r="AG625" s="10">
        <v>359.68</v>
      </c>
      <c r="AH625" s="10">
        <v>98.9</v>
      </c>
      <c r="AI625">
        <v>31.69</v>
      </c>
      <c r="AJ625" s="10">
        <v>12.29</v>
      </c>
      <c r="AK625" s="10">
        <v>84</v>
      </c>
      <c r="AL625" s="10">
        <v>33.020000000000003</v>
      </c>
      <c r="AM625" s="10">
        <v>57.46</v>
      </c>
      <c r="AN625" s="10">
        <v>11.36</v>
      </c>
      <c r="AO625" s="10">
        <v>73.95</v>
      </c>
      <c r="AP625" s="10">
        <v>120.6</v>
      </c>
    </row>
    <row r="626" spans="1:42" x14ac:dyDescent="0.2">
      <c r="A626" s="9">
        <v>44845</v>
      </c>
      <c r="B626" s="3">
        <v>3612.39</v>
      </c>
      <c r="C626" s="10">
        <v>216.5</v>
      </c>
      <c r="D626" s="10">
        <v>8.0399999999999991</v>
      </c>
      <c r="E626" s="10">
        <v>98</v>
      </c>
      <c r="F626" s="10">
        <v>54.48</v>
      </c>
      <c r="G626" s="10">
        <v>21.8</v>
      </c>
      <c r="I626" s="10">
        <v>43.076000000000001</v>
      </c>
      <c r="J626" s="10">
        <v>4.1900000000000004</v>
      </c>
      <c r="K626" s="10">
        <v>101.96</v>
      </c>
      <c r="L626" s="10">
        <v>294.20999999999998</v>
      </c>
      <c r="M626" s="10">
        <v>11.586</v>
      </c>
      <c r="N626" s="10">
        <v>3.98</v>
      </c>
      <c r="O626" s="10">
        <v>11.13</v>
      </c>
      <c r="P626" s="10">
        <v>94.431399999999996</v>
      </c>
      <c r="Q626" s="10">
        <v>69.25</v>
      </c>
      <c r="R626" s="10">
        <v>10.44</v>
      </c>
      <c r="S626" s="10">
        <v>5</v>
      </c>
      <c r="T626" s="10">
        <v>83.44</v>
      </c>
      <c r="U626" s="10">
        <v>153.53</v>
      </c>
      <c r="V626" s="10">
        <v>225.41</v>
      </c>
      <c r="W626" s="10">
        <v>138.97999999999999</v>
      </c>
      <c r="X626" s="10">
        <v>44.14</v>
      </c>
      <c r="Y626" s="10">
        <v>32.33</v>
      </c>
      <c r="Z626" s="10">
        <v>82.13</v>
      </c>
      <c r="AA626" s="10">
        <v>29.821200000000001</v>
      </c>
      <c r="AC626" s="10">
        <v>295.16000000000003</v>
      </c>
      <c r="AE626" s="10">
        <v>4.8899999999999997</v>
      </c>
      <c r="AF626" s="10">
        <v>286.05</v>
      </c>
      <c r="AG626" s="10">
        <v>363.33</v>
      </c>
      <c r="AH626" s="10">
        <v>100.63</v>
      </c>
      <c r="AI626">
        <v>31.62</v>
      </c>
      <c r="AJ626" s="10">
        <v>12.52</v>
      </c>
      <c r="AK626" s="10">
        <v>85.62</v>
      </c>
      <c r="AL626" s="10">
        <v>33.67</v>
      </c>
      <c r="AM626" s="10">
        <v>56.16</v>
      </c>
      <c r="AN626" s="10">
        <v>11.56</v>
      </c>
      <c r="AO626" s="10">
        <v>74.94</v>
      </c>
      <c r="AP626" s="10">
        <v>119.82</v>
      </c>
    </row>
    <row r="627" spans="1:42" x14ac:dyDescent="0.2">
      <c r="A627" s="9">
        <v>44846</v>
      </c>
      <c r="B627" s="3">
        <v>3588.84</v>
      </c>
      <c r="C627" s="10">
        <v>217.24</v>
      </c>
      <c r="D627" s="10">
        <v>8.07</v>
      </c>
      <c r="E627" s="10">
        <v>98.43</v>
      </c>
      <c r="F627" s="10">
        <v>55.14</v>
      </c>
      <c r="G627" s="10">
        <v>21.44</v>
      </c>
      <c r="I627" s="10">
        <v>43.057000000000002</v>
      </c>
      <c r="J627" s="10">
        <v>4</v>
      </c>
      <c r="K627" s="10">
        <v>103.61</v>
      </c>
      <c r="L627" s="10">
        <v>295.31</v>
      </c>
      <c r="M627" s="10">
        <v>11.5</v>
      </c>
      <c r="N627" s="10">
        <v>3.85</v>
      </c>
      <c r="O627" s="10">
        <v>11.2</v>
      </c>
      <c r="P627" s="10">
        <v>92.424000000000007</v>
      </c>
      <c r="Q627" s="10">
        <v>68.52</v>
      </c>
      <c r="R627" s="10">
        <v>10.66</v>
      </c>
      <c r="S627" s="10">
        <v>5.08</v>
      </c>
      <c r="T627" s="10">
        <v>85.54</v>
      </c>
      <c r="U627" s="10">
        <v>158.53</v>
      </c>
      <c r="V627" s="10">
        <v>225.75</v>
      </c>
      <c r="W627" s="10">
        <v>138.34</v>
      </c>
      <c r="X627" s="10">
        <v>44.38</v>
      </c>
      <c r="Y627" s="10">
        <v>32.35</v>
      </c>
      <c r="Z627" s="10">
        <v>83.18</v>
      </c>
      <c r="AA627" s="10">
        <v>30.450800000000001</v>
      </c>
      <c r="AC627" s="10">
        <v>290.13</v>
      </c>
      <c r="AE627" s="10">
        <v>5.05</v>
      </c>
      <c r="AF627" s="10">
        <v>283.38</v>
      </c>
      <c r="AG627" s="10">
        <v>361.21</v>
      </c>
      <c r="AH627" s="10">
        <v>100.43</v>
      </c>
      <c r="AI627">
        <v>31.81</v>
      </c>
      <c r="AJ627" s="10">
        <v>12.4</v>
      </c>
      <c r="AK627" s="10">
        <v>85.67</v>
      </c>
      <c r="AL627" s="10">
        <v>34.020000000000003</v>
      </c>
      <c r="AM627" s="10">
        <v>55.45</v>
      </c>
      <c r="AN627" s="10">
        <v>11.54</v>
      </c>
      <c r="AO627" s="10">
        <v>74.55</v>
      </c>
      <c r="AP627" s="10">
        <v>119.32</v>
      </c>
    </row>
    <row r="628" spans="1:42" x14ac:dyDescent="0.2">
      <c r="A628" s="9">
        <v>44847</v>
      </c>
      <c r="B628" s="3">
        <v>3577.03</v>
      </c>
      <c r="C628" s="10">
        <v>221.72</v>
      </c>
      <c r="D628" s="10">
        <v>8.08</v>
      </c>
      <c r="E628" s="10">
        <v>101.87</v>
      </c>
      <c r="F628" s="10">
        <v>55.87</v>
      </c>
      <c r="G628" s="10">
        <v>21.68</v>
      </c>
      <c r="I628" s="10">
        <v>43.796999999999997</v>
      </c>
      <c r="J628" s="10">
        <v>4.1100000000000003</v>
      </c>
      <c r="K628" s="10">
        <v>109.37</v>
      </c>
      <c r="L628" s="10">
        <v>307.07</v>
      </c>
      <c r="M628" s="10">
        <v>11.96</v>
      </c>
      <c r="N628" s="10">
        <v>3.82</v>
      </c>
      <c r="O628" s="10">
        <v>11.78</v>
      </c>
      <c r="P628" s="10">
        <v>94.1952</v>
      </c>
      <c r="Q628" s="10">
        <v>69.41</v>
      </c>
      <c r="R628" s="10">
        <v>10.63</v>
      </c>
      <c r="S628" s="10">
        <v>5.09</v>
      </c>
      <c r="T628" s="10">
        <v>86.31</v>
      </c>
      <c r="U628" s="10">
        <v>156.25</v>
      </c>
      <c r="V628" s="10">
        <v>234.24</v>
      </c>
      <c r="W628" s="10">
        <v>142.99</v>
      </c>
      <c r="X628" s="10">
        <v>45.52</v>
      </c>
      <c r="Y628" s="10">
        <v>32.5</v>
      </c>
      <c r="Z628" s="10">
        <v>82.65</v>
      </c>
      <c r="AA628" s="10">
        <v>31.1648</v>
      </c>
      <c r="AC628" s="10">
        <v>296.54000000000002</v>
      </c>
      <c r="AE628" s="10">
        <v>5.18</v>
      </c>
      <c r="AF628" s="10">
        <v>293.95999999999998</v>
      </c>
      <c r="AG628" s="10">
        <v>367.17</v>
      </c>
      <c r="AH628" s="10">
        <v>102.52</v>
      </c>
      <c r="AI628">
        <v>31.57</v>
      </c>
      <c r="AJ628" s="10">
        <v>12.93</v>
      </c>
      <c r="AK628" s="10">
        <v>87.23</v>
      </c>
      <c r="AL628" s="10">
        <v>33.96</v>
      </c>
      <c r="AM628" s="10">
        <v>56.43</v>
      </c>
      <c r="AN628" s="10">
        <v>11.77</v>
      </c>
      <c r="AO628" s="10">
        <v>75.489999999999995</v>
      </c>
      <c r="AP628" s="10">
        <v>115.25</v>
      </c>
    </row>
    <row r="629" spans="1:42" x14ac:dyDescent="0.2">
      <c r="A629" s="9">
        <v>44848</v>
      </c>
      <c r="B629" s="3">
        <v>3669.91</v>
      </c>
      <c r="C629" s="10">
        <v>204.99</v>
      </c>
      <c r="D629" s="10">
        <v>7.53</v>
      </c>
      <c r="E629" s="10">
        <v>99.19</v>
      </c>
      <c r="F629" s="10">
        <v>54.98</v>
      </c>
      <c r="G629" s="10">
        <v>21.42</v>
      </c>
      <c r="I629" s="10">
        <v>42.71</v>
      </c>
      <c r="J629" s="10">
        <v>3.95</v>
      </c>
      <c r="K629" s="10">
        <v>111.19</v>
      </c>
      <c r="L629" s="10">
        <v>299.99</v>
      </c>
      <c r="M629" s="10">
        <v>11.227</v>
      </c>
      <c r="N629" s="10">
        <v>3.52</v>
      </c>
      <c r="O629" s="10">
        <v>11.22</v>
      </c>
      <c r="P629" s="10">
        <v>92.8626</v>
      </c>
      <c r="Q629" s="10">
        <v>67.540000000000006</v>
      </c>
      <c r="R629" s="10">
        <v>9.89</v>
      </c>
      <c r="S629" s="10">
        <v>4.8099999999999996</v>
      </c>
      <c r="T629" s="10">
        <v>84.12</v>
      </c>
      <c r="U629" s="10">
        <v>152.38</v>
      </c>
      <c r="V629" s="10">
        <v>228.56</v>
      </c>
      <c r="W629" s="10">
        <v>138.38</v>
      </c>
      <c r="X629" s="10">
        <v>44.32</v>
      </c>
      <c r="Y629" s="10">
        <v>28.71</v>
      </c>
      <c r="Z629" s="10">
        <v>81.790000000000006</v>
      </c>
      <c r="AA629" s="10">
        <v>30.168199999999999</v>
      </c>
      <c r="AC629" s="10">
        <v>293.20999999999998</v>
      </c>
      <c r="AE629" s="10">
        <v>4.87</v>
      </c>
      <c r="AF629" s="10">
        <v>288.69</v>
      </c>
      <c r="AG629" s="10">
        <v>357.14</v>
      </c>
      <c r="AH629" s="10">
        <v>99.53</v>
      </c>
      <c r="AI629">
        <v>31.17</v>
      </c>
      <c r="AJ629" s="10">
        <v>12.55</v>
      </c>
      <c r="AK629" s="10">
        <v>85.26</v>
      </c>
      <c r="AL629" s="10">
        <v>32.86</v>
      </c>
      <c r="AM629" s="10">
        <v>53.71</v>
      </c>
      <c r="AN629" s="10">
        <v>11.67</v>
      </c>
      <c r="AO629" s="10">
        <v>75.709999999999994</v>
      </c>
      <c r="AP629" s="10">
        <v>115.07</v>
      </c>
    </row>
    <row r="630" spans="1:42" x14ac:dyDescent="0.2">
      <c r="A630" s="9">
        <v>44851</v>
      </c>
      <c r="B630" s="3">
        <v>3583.07</v>
      </c>
      <c r="C630" s="10">
        <v>219.35</v>
      </c>
      <c r="D630" s="10">
        <v>7.94</v>
      </c>
      <c r="E630" s="10">
        <v>100.62</v>
      </c>
      <c r="F630" s="10">
        <v>55.69</v>
      </c>
      <c r="G630" s="10">
        <v>22.03</v>
      </c>
      <c r="I630" s="10">
        <v>43.536999999999999</v>
      </c>
      <c r="J630" s="10">
        <v>4.22</v>
      </c>
      <c r="K630" s="10">
        <v>115.86</v>
      </c>
      <c r="L630" s="10">
        <v>306.70999999999998</v>
      </c>
      <c r="M630" s="10">
        <v>11.888</v>
      </c>
      <c r="N630" s="10">
        <v>3.71</v>
      </c>
      <c r="O630" s="10">
        <v>11.58</v>
      </c>
      <c r="P630" s="10">
        <v>95.527900000000002</v>
      </c>
      <c r="Q630" s="10">
        <v>69.790000000000006</v>
      </c>
      <c r="R630" s="10">
        <v>10.210000000000001</v>
      </c>
      <c r="S630" s="10">
        <v>5.07</v>
      </c>
      <c r="T630" s="10">
        <v>88.23</v>
      </c>
      <c r="U630" s="10">
        <v>167.54</v>
      </c>
      <c r="V630" s="10">
        <v>237.53</v>
      </c>
      <c r="W630" s="10">
        <v>142.41</v>
      </c>
      <c r="X630" s="10">
        <v>45.18</v>
      </c>
      <c r="Y630" s="10">
        <v>30.7</v>
      </c>
      <c r="Z630" s="10">
        <v>86.72</v>
      </c>
      <c r="AA630" s="10">
        <v>30.839600000000001</v>
      </c>
      <c r="AC630" s="10">
        <v>297.02</v>
      </c>
      <c r="AE630" s="10">
        <v>5.14</v>
      </c>
      <c r="AF630" s="10">
        <v>295.04000000000002</v>
      </c>
      <c r="AG630" s="10">
        <v>362.59</v>
      </c>
      <c r="AH630" s="10">
        <v>105.23</v>
      </c>
      <c r="AI630">
        <v>31.28</v>
      </c>
      <c r="AJ630" s="10">
        <v>13.06</v>
      </c>
      <c r="AK630" s="10">
        <v>85.57</v>
      </c>
      <c r="AL630" s="10">
        <v>33.770000000000003</v>
      </c>
      <c r="AM630" s="10">
        <v>55.18</v>
      </c>
      <c r="AN630" s="10">
        <v>11.83</v>
      </c>
      <c r="AO630" s="10">
        <v>75.42</v>
      </c>
      <c r="AP630" s="10">
        <v>116.36</v>
      </c>
    </row>
    <row r="631" spans="1:42" x14ac:dyDescent="0.2">
      <c r="A631" s="9">
        <v>44852</v>
      </c>
      <c r="B631" s="3">
        <v>3677.95</v>
      </c>
      <c r="C631" s="10">
        <v>220.19</v>
      </c>
      <c r="D631" s="10">
        <v>8.16</v>
      </c>
      <c r="E631" s="10">
        <v>100.8</v>
      </c>
      <c r="F631" s="10">
        <v>56.44</v>
      </c>
      <c r="G631" s="10">
        <v>22.56</v>
      </c>
      <c r="I631" s="10">
        <v>43.482999999999997</v>
      </c>
      <c r="J631" s="10">
        <v>4.3499999999999996</v>
      </c>
      <c r="K631" s="10">
        <v>118.84</v>
      </c>
      <c r="L631" s="10">
        <v>313.85000000000002</v>
      </c>
      <c r="M631" s="10">
        <v>11.967000000000001</v>
      </c>
      <c r="N631" s="10">
        <v>3.79</v>
      </c>
      <c r="O631" s="10">
        <v>11.37</v>
      </c>
      <c r="P631" s="10">
        <v>97.661799999999999</v>
      </c>
      <c r="Q631" s="10">
        <v>70.27</v>
      </c>
      <c r="R631" s="10">
        <v>10.44</v>
      </c>
      <c r="S631" s="10">
        <v>5.25</v>
      </c>
      <c r="T631" s="10">
        <v>90.12</v>
      </c>
      <c r="U631" s="10">
        <v>173.17</v>
      </c>
      <c r="V631" s="10">
        <v>238.5</v>
      </c>
      <c r="W631" s="10">
        <v>143.75</v>
      </c>
      <c r="X631" s="10">
        <v>46.44</v>
      </c>
      <c r="Y631" s="10">
        <v>31.64</v>
      </c>
      <c r="Z631" s="10">
        <v>88.04</v>
      </c>
      <c r="AA631" s="10">
        <v>30.879799999999999</v>
      </c>
      <c r="AC631" s="10">
        <v>300.17</v>
      </c>
      <c r="AE631" s="10">
        <v>5.08</v>
      </c>
      <c r="AF631" s="10">
        <v>300.38</v>
      </c>
      <c r="AG631" s="10">
        <v>371.31</v>
      </c>
      <c r="AH631" s="10">
        <v>105.85</v>
      </c>
      <c r="AI631">
        <v>31.34</v>
      </c>
      <c r="AJ631" s="10">
        <v>12.92</v>
      </c>
      <c r="AK631" s="10">
        <v>86.31</v>
      </c>
      <c r="AL631" s="10">
        <v>34.1</v>
      </c>
      <c r="AM631" s="10">
        <v>54.71</v>
      </c>
      <c r="AN631" s="10">
        <v>12.03</v>
      </c>
      <c r="AO631" s="10">
        <v>76.31</v>
      </c>
      <c r="AP631" s="10">
        <v>113.79</v>
      </c>
    </row>
    <row r="632" spans="1:42" x14ac:dyDescent="0.2">
      <c r="A632" s="9">
        <v>44853</v>
      </c>
      <c r="B632" s="3">
        <v>3719.98</v>
      </c>
      <c r="C632" s="10">
        <v>222.04</v>
      </c>
      <c r="D632" s="10">
        <v>7.91</v>
      </c>
      <c r="E632" s="10">
        <v>103.79</v>
      </c>
      <c r="F632" s="10">
        <v>55.96</v>
      </c>
      <c r="G632" s="10">
        <v>22.2</v>
      </c>
      <c r="I632" s="10">
        <v>43.53</v>
      </c>
      <c r="J632" s="10">
        <v>4.1900000000000004</v>
      </c>
      <c r="K632" s="10">
        <v>116.51</v>
      </c>
      <c r="L632" s="10">
        <v>311.76</v>
      </c>
      <c r="M632" s="10">
        <v>12.051</v>
      </c>
      <c r="N632" s="10">
        <v>3.52</v>
      </c>
      <c r="O632" s="10">
        <v>11.87</v>
      </c>
      <c r="P632" s="10">
        <v>96.278499999999994</v>
      </c>
      <c r="Q632" s="10">
        <v>67.83</v>
      </c>
      <c r="R632" s="10">
        <v>10.11</v>
      </c>
      <c r="S632" s="10">
        <v>4.99</v>
      </c>
      <c r="T632" s="10">
        <v>87.74</v>
      </c>
      <c r="U632" s="10">
        <v>171.04</v>
      </c>
      <c r="V632" s="10">
        <v>236.48</v>
      </c>
      <c r="W632" s="10">
        <v>143.86000000000001</v>
      </c>
      <c r="X632" s="10">
        <v>45.77</v>
      </c>
      <c r="Y632" s="10">
        <v>31.5</v>
      </c>
      <c r="Z632" s="10">
        <v>88.75</v>
      </c>
      <c r="AA632" s="10">
        <v>30.5442</v>
      </c>
      <c r="AC632" s="10">
        <v>292.02</v>
      </c>
      <c r="AE632" s="10">
        <v>5.01</v>
      </c>
      <c r="AF632" s="10">
        <v>297.76</v>
      </c>
      <c r="AG632" s="10">
        <v>371.32</v>
      </c>
      <c r="AH632" s="10">
        <v>102.01</v>
      </c>
      <c r="AI632">
        <v>30.92</v>
      </c>
      <c r="AJ632" s="10">
        <v>12.65</v>
      </c>
      <c r="AK632" s="10">
        <v>86.47</v>
      </c>
      <c r="AL632" s="10">
        <v>33.520000000000003</v>
      </c>
      <c r="AM632" s="10">
        <v>53.74</v>
      </c>
      <c r="AN632" s="10">
        <v>12.13</v>
      </c>
      <c r="AO632" s="10">
        <v>77.02</v>
      </c>
      <c r="AP632" s="10">
        <v>106.9</v>
      </c>
    </row>
    <row r="633" spans="1:42" x14ac:dyDescent="0.2">
      <c r="A633" s="9">
        <v>44854</v>
      </c>
      <c r="B633" s="3">
        <v>3695.16</v>
      </c>
      <c r="C633" s="10">
        <v>207.28</v>
      </c>
      <c r="D633" s="10">
        <v>8.0399999999999991</v>
      </c>
      <c r="E633" s="10">
        <v>103.93</v>
      </c>
      <c r="F633" s="10">
        <v>55.08</v>
      </c>
      <c r="G633" s="10">
        <v>21.52</v>
      </c>
      <c r="I633" s="10">
        <v>43.03</v>
      </c>
      <c r="J633" s="10">
        <v>4.21</v>
      </c>
      <c r="K633" s="10">
        <v>116.13</v>
      </c>
      <c r="L633" s="10">
        <v>310.81</v>
      </c>
      <c r="M633" s="10">
        <v>12.194000000000001</v>
      </c>
      <c r="N633" s="10">
        <v>3.47</v>
      </c>
      <c r="O633" s="10">
        <v>12.12</v>
      </c>
      <c r="P633" s="10">
        <v>95.325400000000002</v>
      </c>
      <c r="Q633" s="10">
        <v>67.77</v>
      </c>
      <c r="R633" s="10">
        <v>9.83</v>
      </c>
      <c r="S633" s="10">
        <v>5.01</v>
      </c>
      <c r="T633" s="10">
        <v>84.04</v>
      </c>
      <c r="U633" s="10">
        <v>174.04</v>
      </c>
      <c r="V633" s="10">
        <v>236.15</v>
      </c>
      <c r="W633" s="10">
        <v>143.38999999999999</v>
      </c>
      <c r="X633" s="10">
        <v>44.91</v>
      </c>
      <c r="Y633" s="10">
        <v>30.73</v>
      </c>
      <c r="Z633" s="10">
        <v>87.74</v>
      </c>
      <c r="AA633" s="10">
        <v>30.724</v>
      </c>
      <c r="AC633" s="10">
        <v>290.16000000000003</v>
      </c>
      <c r="AE633" s="10">
        <v>5.07</v>
      </c>
      <c r="AF633" s="10">
        <v>296.27999999999997</v>
      </c>
      <c r="AG633" s="10">
        <v>365.52</v>
      </c>
      <c r="AH633" s="10">
        <v>102.46</v>
      </c>
      <c r="AI633">
        <v>30.88</v>
      </c>
      <c r="AJ633" s="10">
        <v>12.76</v>
      </c>
      <c r="AK633" s="10">
        <v>85.03</v>
      </c>
      <c r="AL633" s="10">
        <v>32.92</v>
      </c>
      <c r="AM633" s="10">
        <v>53.33</v>
      </c>
      <c r="AN633" s="10">
        <v>11.77</v>
      </c>
      <c r="AO633" s="10">
        <v>76.48</v>
      </c>
      <c r="AP633" s="10">
        <v>112.53</v>
      </c>
    </row>
    <row r="634" spans="1:42" x14ac:dyDescent="0.2">
      <c r="A634" s="9">
        <v>44855</v>
      </c>
      <c r="B634" s="3">
        <v>3665.78</v>
      </c>
      <c r="C634" s="10">
        <v>214.44</v>
      </c>
      <c r="D634" s="10">
        <v>8.2899999999999991</v>
      </c>
      <c r="E634" s="10">
        <v>105.86</v>
      </c>
      <c r="F634" s="10">
        <v>55.96</v>
      </c>
      <c r="G634" s="10">
        <v>21.75</v>
      </c>
      <c r="I634" s="10">
        <v>44.972999999999999</v>
      </c>
      <c r="J634" s="10">
        <v>4.24</v>
      </c>
      <c r="K634" s="10">
        <v>122.23</v>
      </c>
      <c r="L634" s="10">
        <v>325.10000000000002</v>
      </c>
      <c r="M634" s="10">
        <v>12.465999999999999</v>
      </c>
      <c r="N634" s="10">
        <v>3.52</v>
      </c>
      <c r="O634" s="10">
        <v>12.59</v>
      </c>
      <c r="P634" s="10">
        <v>97.012299999999996</v>
      </c>
      <c r="Q634" s="10">
        <v>69.31</v>
      </c>
      <c r="R634" s="10">
        <v>10.14</v>
      </c>
      <c r="S634" s="10">
        <v>5.15</v>
      </c>
      <c r="T634" s="10">
        <v>85.43</v>
      </c>
      <c r="U634" s="10">
        <v>177.1</v>
      </c>
      <c r="V634" s="10">
        <v>242.12</v>
      </c>
      <c r="W634" s="10">
        <v>147.27000000000001</v>
      </c>
      <c r="X634" s="10">
        <v>46.34</v>
      </c>
      <c r="Y634" s="10">
        <v>31.92</v>
      </c>
      <c r="Z634" s="10">
        <v>88.7</v>
      </c>
      <c r="AA634" s="10">
        <v>30.996400000000001</v>
      </c>
      <c r="AC634" s="10">
        <v>300</v>
      </c>
      <c r="AE634" s="10">
        <v>5.13</v>
      </c>
      <c r="AF634" s="10">
        <v>302.37</v>
      </c>
      <c r="AG634" s="10">
        <v>383.06</v>
      </c>
      <c r="AH634" s="10">
        <v>103.08</v>
      </c>
      <c r="AI634">
        <v>31.43</v>
      </c>
      <c r="AJ634" s="10">
        <v>13.404999999999999</v>
      </c>
      <c r="AK634" s="10">
        <v>86.51</v>
      </c>
      <c r="AL634" s="10">
        <v>33.479999999999997</v>
      </c>
      <c r="AM634" s="10">
        <v>55.56</v>
      </c>
      <c r="AN634" s="10">
        <v>12.19</v>
      </c>
      <c r="AO634" s="10">
        <v>78.11</v>
      </c>
      <c r="AP634" s="10">
        <v>112.9</v>
      </c>
    </row>
    <row r="635" spans="1:42" x14ac:dyDescent="0.2">
      <c r="A635" s="9">
        <v>44858</v>
      </c>
      <c r="B635" s="3">
        <v>3752.75</v>
      </c>
      <c r="C635" s="10">
        <v>211.25</v>
      </c>
      <c r="D635" s="10">
        <v>8.27</v>
      </c>
      <c r="E635" s="10">
        <v>106.6</v>
      </c>
      <c r="F635" s="10">
        <v>57.57</v>
      </c>
      <c r="G635" s="10">
        <v>21.49</v>
      </c>
      <c r="I635" s="10">
        <v>45.652000000000001</v>
      </c>
      <c r="J635" s="10">
        <v>4.25</v>
      </c>
      <c r="K635" s="10">
        <v>122.38</v>
      </c>
      <c r="L635" s="10">
        <v>328.7</v>
      </c>
      <c r="M635" s="10">
        <v>12.599</v>
      </c>
      <c r="N635" s="10">
        <v>3.45</v>
      </c>
      <c r="O635" s="10">
        <v>12.81</v>
      </c>
      <c r="P635" s="10">
        <v>93.495199999999997</v>
      </c>
      <c r="Q635" s="10">
        <v>69.819999999999993</v>
      </c>
      <c r="R635" s="10">
        <v>10.210000000000001</v>
      </c>
      <c r="S635" s="10">
        <v>5.17</v>
      </c>
      <c r="T635" s="10">
        <v>86.27</v>
      </c>
      <c r="U635" s="10">
        <v>174.77</v>
      </c>
      <c r="V635" s="10">
        <v>247.25</v>
      </c>
      <c r="W635" s="10">
        <v>149.44999999999999</v>
      </c>
      <c r="X635" s="10">
        <v>46.26</v>
      </c>
      <c r="Y635" s="10">
        <v>31.34</v>
      </c>
      <c r="Z635" s="10">
        <v>94.66</v>
      </c>
      <c r="AA635" s="10">
        <v>30.916799999999999</v>
      </c>
      <c r="AC635" s="10">
        <v>310.5</v>
      </c>
      <c r="AE635" s="10">
        <v>5.0599999999999996</v>
      </c>
      <c r="AF635" s="10">
        <v>305.60000000000002</v>
      </c>
      <c r="AG635" s="10">
        <v>385.89</v>
      </c>
      <c r="AH635" s="10">
        <v>103.37</v>
      </c>
      <c r="AI635">
        <v>31.32</v>
      </c>
      <c r="AJ635" s="10">
        <v>14</v>
      </c>
      <c r="AK635" s="10">
        <v>87.19</v>
      </c>
      <c r="AL635" s="10">
        <v>34.01</v>
      </c>
      <c r="AM635" s="10">
        <v>54.09</v>
      </c>
      <c r="AN635" s="10">
        <v>12.48</v>
      </c>
      <c r="AO635" s="10">
        <v>77.5</v>
      </c>
      <c r="AP635" s="10">
        <v>112.21</v>
      </c>
    </row>
    <row r="636" spans="1:42" x14ac:dyDescent="0.2">
      <c r="A636" s="9">
        <v>44859</v>
      </c>
      <c r="B636" s="3">
        <v>3797.34</v>
      </c>
      <c r="C636" s="10">
        <v>222.41499999999999</v>
      </c>
      <c r="D636" s="10">
        <v>8.66</v>
      </c>
      <c r="E636" s="10">
        <v>105.88</v>
      </c>
      <c r="F636" s="10">
        <v>58.95</v>
      </c>
      <c r="G636" s="10">
        <v>21.99</v>
      </c>
      <c r="I636" s="10">
        <v>46.006999999999998</v>
      </c>
      <c r="J636" s="10">
        <v>4.63</v>
      </c>
      <c r="K636" s="10">
        <v>122.7</v>
      </c>
      <c r="L636" s="10">
        <v>332.4</v>
      </c>
      <c r="M636" s="10">
        <v>13.260999999999999</v>
      </c>
      <c r="N636" s="10">
        <v>3.56</v>
      </c>
      <c r="O636" s="10">
        <v>12.93</v>
      </c>
      <c r="P636" s="10">
        <v>94.962800000000001</v>
      </c>
      <c r="Q636" s="10">
        <v>71.959999999999994</v>
      </c>
      <c r="R636" s="10">
        <v>10.83</v>
      </c>
      <c r="S636" s="10">
        <v>5.66</v>
      </c>
      <c r="T636" s="10">
        <v>91.55</v>
      </c>
      <c r="U636" s="10">
        <v>181.82</v>
      </c>
      <c r="V636" s="10">
        <v>250.66</v>
      </c>
      <c r="W636" s="10">
        <v>152.34</v>
      </c>
      <c r="X636" s="10">
        <v>47.27</v>
      </c>
      <c r="Y636" s="10">
        <v>34.49</v>
      </c>
      <c r="Z636" s="10">
        <v>97.05</v>
      </c>
      <c r="AA636" s="10">
        <v>31.680399999999999</v>
      </c>
      <c r="AC636" s="10">
        <v>309.20999999999998</v>
      </c>
      <c r="AE636" s="10">
        <v>5.4</v>
      </c>
      <c r="AF636" s="10">
        <v>311.41000000000003</v>
      </c>
      <c r="AG636" s="10">
        <v>391.63</v>
      </c>
      <c r="AH636" s="10">
        <v>108.33</v>
      </c>
      <c r="AI636">
        <v>31.39</v>
      </c>
      <c r="AJ636" s="10">
        <v>14.5</v>
      </c>
      <c r="AK636" s="10">
        <v>88.5</v>
      </c>
      <c r="AL636" s="10">
        <v>34.64</v>
      </c>
      <c r="AM636" s="10">
        <v>55.05</v>
      </c>
      <c r="AN636" s="10">
        <v>12.83</v>
      </c>
      <c r="AO636" s="10">
        <v>77.900000000000006</v>
      </c>
      <c r="AP636" s="10">
        <v>113.67</v>
      </c>
    </row>
    <row r="637" spans="1:42" x14ac:dyDescent="0.2">
      <c r="A637" s="9">
        <v>44860</v>
      </c>
      <c r="B637" s="3">
        <v>3859.11</v>
      </c>
      <c r="C637" s="10">
        <v>224.64</v>
      </c>
      <c r="D637" s="10">
        <v>8.57</v>
      </c>
      <c r="E637" s="10">
        <v>107.14</v>
      </c>
      <c r="F637" s="10">
        <v>59.39</v>
      </c>
      <c r="G637" s="10">
        <v>21.9</v>
      </c>
      <c r="I637" s="10">
        <v>46.118000000000002</v>
      </c>
      <c r="J637" s="10">
        <v>4.6900000000000004</v>
      </c>
      <c r="K637" s="10">
        <v>124.11</v>
      </c>
      <c r="L637" s="10">
        <v>335.69</v>
      </c>
      <c r="M637" s="10">
        <v>12.896000000000001</v>
      </c>
      <c r="N637" s="10">
        <v>3.62</v>
      </c>
      <c r="O637" s="10">
        <v>13.82</v>
      </c>
      <c r="P637" s="10">
        <v>95.755600000000001</v>
      </c>
      <c r="Q637" s="10">
        <v>72.650000000000006</v>
      </c>
      <c r="R637" s="10">
        <v>11.08</v>
      </c>
      <c r="S637" s="10">
        <v>5.54</v>
      </c>
      <c r="T637" s="10">
        <v>92.74</v>
      </c>
      <c r="U637" s="10">
        <v>169.45</v>
      </c>
      <c r="V637" s="10">
        <v>231.32</v>
      </c>
      <c r="W637" s="10">
        <v>149.35</v>
      </c>
      <c r="X637" s="10">
        <v>48.24</v>
      </c>
      <c r="Y637" s="10">
        <v>34.44</v>
      </c>
      <c r="Z637" s="10">
        <v>84.42</v>
      </c>
      <c r="AA637" s="10">
        <v>29.520600000000002</v>
      </c>
      <c r="AC637" s="10">
        <v>311.18</v>
      </c>
      <c r="AE637" s="10">
        <v>5.53</v>
      </c>
      <c r="AF637" s="10">
        <v>319.51</v>
      </c>
      <c r="AG637" s="10">
        <v>391.18</v>
      </c>
      <c r="AH637" s="10">
        <v>109.87</v>
      </c>
      <c r="AI637">
        <v>31.6</v>
      </c>
      <c r="AJ637" s="10">
        <v>14.28</v>
      </c>
      <c r="AK637" s="10">
        <v>89.58</v>
      </c>
      <c r="AL637" s="10">
        <v>35</v>
      </c>
      <c r="AM637" s="10">
        <v>56.91</v>
      </c>
      <c r="AN637" s="10">
        <v>12.82</v>
      </c>
      <c r="AO637" s="10">
        <v>78.84</v>
      </c>
      <c r="AP637" s="10">
        <v>114.56</v>
      </c>
    </row>
    <row r="638" spans="1:42" x14ac:dyDescent="0.2">
      <c r="A638" s="9">
        <v>44861</v>
      </c>
      <c r="B638" s="3">
        <v>3830.6</v>
      </c>
      <c r="C638" s="10">
        <v>225.09</v>
      </c>
      <c r="D638" s="10">
        <v>8.6</v>
      </c>
      <c r="E638" s="10">
        <v>107.55</v>
      </c>
      <c r="F638" s="10">
        <v>59.53</v>
      </c>
      <c r="G638" s="10">
        <v>21.98</v>
      </c>
      <c r="I638" s="10">
        <v>45.54</v>
      </c>
      <c r="J638" s="10">
        <v>4.79</v>
      </c>
      <c r="K638" s="10">
        <v>124.6</v>
      </c>
      <c r="L638" s="10">
        <v>337.18</v>
      </c>
      <c r="M638" s="10">
        <v>13.176</v>
      </c>
      <c r="N638" s="10">
        <v>3.64</v>
      </c>
      <c r="O638" s="10">
        <v>13.17</v>
      </c>
      <c r="P638" s="10">
        <v>96.295400000000001</v>
      </c>
      <c r="Q638" s="10">
        <v>70.27</v>
      </c>
      <c r="R638" s="10">
        <v>11.16</v>
      </c>
      <c r="S638" s="10">
        <v>5.35</v>
      </c>
      <c r="T638" s="10">
        <v>93.45</v>
      </c>
      <c r="U638" s="10">
        <v>169.11</v>
      </c>
      <c r="V638" s="10">
        <v>226.75</v>
      </c>
      <c r="W638" s="10">
        <v>144.80000000000001</v>
      </c>
      <c r="X638" s="10">
        <v>48.73</v>
      </c>
      <c r="Y638" s="10">
        <v>34.5</v>
      </c>
      <c r="Z638" s="10">
        <v>81.739999999999995</v>
      </c>
      <c r="AA638" s="10">
        <v>29.338799999999999</v>
      </c>
      <c r="AC638" s="10">
        <v>287.89</v>
      </c>
      <c r="AE638" s="10">
        <v>5.47</v>
      </c>
      <c r="AF638" s="10">
        <v>319.37</v>
      </c>
      <c r="AG638" s="10">
        <v>394.59</v>
      </c>
      <c r="AH638" s="10">
        <v>111.01</v>
      </c>
      <c r="AI638">
        <v>31.56</v>
      </c>
      <c r="AJ638" s="10">
        <v>13.79</v>
      </c>
      <c r="AK638" s="10">
        <v>89.54</v>
      </c>
      <c r="AL638" s="10">
        <v>30.78</v>
      </c>
      <c r="AM638" s="10">
        <v>54.75</v>
      </c>
      <c r="AN638" s="10">
        <v>13</v>
      </c>
      <c r="AO638" s="10">
        <v>78.44</v>
      </c>
      <c r="AP638" s="10">
        <v>120.3</v>
      </c>
    </row>
    <row r="639" spans="1:42" x14ac:dyDescent="0.2">
      <c r="A639" s="9">
        <v>44862</v>
      </c>
      <c r="B639" s="3">
        <v>3807.3</v>
      </c>
      <c r="C639" s="10">
        <v>228.52</v>
      </c>
      <c r="D639" s="10">
        <v>8.64</v>
      </c>
      <c r="E639" s="10">
        <v>110.7</v>
      </c>
      <c r="F639" s="10">
        <v>60.76</v>
      </c>
      <c r="G639" s="10">
        <v>22.98</v>
      </c>
      <c r="I639" s="10">
        <v>47.29</v>
      </c>
      <c r="J639" s="10">
        <v>5.13</v>
      </c>
      <c r="K639" s="10">
        <v>126.08</v>
      </c>
      <c r="L639" s="10">
        <v>341.82</v>
      </c>
      <c r="M639" s="10">
        <v>13.834</v>
      </c>
      <c r="N639" s="10">
        <v>3.69</v>
      </c>
      <c r="O639" s="10">
        <v>12.74</v>
      </c>
      <c r="P639" s="10">
        <v>98.707599999999999</v>
      </c>
      <c r="Q639" s="10">
        <v>70.75</v>
      </c>
      <c r="R639" s="10">
        <v>11.5</v>
      </c>
      <c r="S639" s="10">
        <v>5.45</v>
      </c>
      <c r="T639" s="10">
        <v>93.18</v>
      </c>
      <c r="U639" s="10">
        <v>159.69</v>
      </c>
      <c r="V639" s="10">
        <v>235.87</v>
      </c>
      <c r="W639" s="10">
        <v>155.74</v>
      </c>
      <c r="X639" s="10">
        <v>49.38</v>
      </c>
      <c r="Y639" s="10">
        <v>34.479999999999997</v>
      </c>
      <c r="Z639" s="10">
        <v>83.36</v>
      </c>
      <c r="AA639" s="10">
        <v>30.1</v>
      </c>
      <c r="AC639" s="10">
        <v>313.89</v>
      </c>
      <c r="AE639" s="10">
        <v>5.69</v>
      </c>
      <c r="AF639" s="10">
        <v>329.47</v>
      </c>
      <c r="AG639" s="10">
        <v>396.85</v>
      </c>
      <c r="AH639" s="10">
        <v>112.98</v>
      </c>
      <c r="AI639">
        <v>31.22</v>
      </c>
      <c r="AJ639" s="10">
        <v>14.19</v>
      </c>
      <c r="AK639" s="10">
        <v>92.53</v>
      </c>
      <c r="AL639" s="10">
        <v>31.2</v>
      </c>
      <c r="AM639" s="10">
        <v>52.83</v>
      </c>
      <c r="AN639" s="10">
        <v>13.26</v>
      </c>
      <c r="AO639" s="10">
        <v>78.72</v>
      </c>
      <c r="AP639" s="10">
        <v>120.95</v>
      </c>
    </row>
    <row r="640" spans="1:42" x14ac:dyDescent="0.2">
      <c r="A640" s="9">
        <v>44865</v>
      </c>
      <c r="B640" s="3">
        <v>3901.06</v>
      </c>
      <c r="C640" s="10">
        <v>227.54</v>
      </c>
      <c r="D640" s="10">
        <v>8.7899999999999991</v>
      </c>
      <c r="E640" s="10">
        <v>110.81</v>
      </c>
      <c r="F640" s="10">
        <v>59.85</v>
      </c>
      <c r="G640" s="10">
        <v>22.97</v>
      </c>
      <c r="I640" s="10">
        <v>47.012</v>
      </c>
      <c r="J640" s="10">
        <v>5.09</v>
      </c>
      <c r="K640" s="10">
        <v>125.88</v>
      </c>
      <c r="L640" s="10">
        <v>344.51</v>
      </c>
      <c r="M640" s="10">
        <v>13.497</v>
      </c>
      <c r="N640" s="10">
        <v>3.73</v>
      </c>
      <c r="O640" s="10">
        <v>13.23</v>
      </c>
      <c r="P640" s="10">
        <v>97.180999999999997</v>
      </c>
      <c r="Q640" s="10">
        <v>70.94</v>
      </c>
      <c r="R640" s="10">
        <v>11.68</v>
      </c>
      <c r="S640" s="10">
        <v>5.44</v>
      </c>
      <c r="T640" s="10">
        <v>91.14</v>
      </c>
      <c r="U640" s="10">
        <v>160.30000000000001</v>
      </c>
      <c r="V640" s="10">
        <v>232.13</v>
      </c>
      <c r="W640" s="10">
        <v>153.34</v>
      </c>
      <c r="X640" s="10">
        <v>48.63</v>
      </c>
      <c r="Y640" s="10">
        <v>34.97</v>
      </c>
      <c r="Z640" s="10">
        <v>80.58</v>
      </c>
      <c r="AA640" s="10">
        <v>29.9666</v>
      </c>
      <c r="AC640" s="10">
        <v>312</v>
      </c>
      <c r="AE640" s="10">
        <v>5.89</v>
      </c>
      <c r="AF640" s="10">
        <v>328.18</v>
      </c>
      <c r="AG640" s="10">
        <v>395.82</v>
      </c>
      <c r="AH640" s="10">
        <v>110.75</v>
      </c>
      <c r="AI640">
        <v>30.98</v>
      </c>
      <c r="AJ640" s="10">
        <v>13.87</v>
      </c>
      <c r="AK640" s="10">
        <v>91.85</v>
      </c>
      <c r="AL640" s="10">
        <v>30.26</v>
      </c>
      <c r="AM640" s="10">
        <v>53.35</v>
      </c>
      <c r="AN640" s="10">
        <v>13.37</v>
      </c>
      <c r="AO640" s="10">
        <v>78.89</v>
      </c>
      <c r="AP640" s="10">
        <v>121.09</v>
      </c>
    </row>
    <row r="641" spans="1:42" x14ac:dyDescent="0.2">
      <c r="A641" s="9">
        <v>44866</v>
      </c>
      <c r="B641" s="3">
        <v>3871.98</v>
      </c>
      <c r="C641" s="10">
        <v>227.82</v>
      </c>
      <c r="D641" s="10">
        <v>8.65</v>
      </c>
      <c r="E641" s="10">
        <v>111.91</v>
      </c>
      <c r="F641" s="10">
        <v>59.64</v>
      </c>
      <c r="G641" s="10">
        <v>22.87</v>
      </c>
      <c r="I641" s="10">
        <v>46.79</v>
      </c>
      <c r="J641" s="10">
        <v>5.2</v>
      </c>
      <c r="K641" s="10">
        <v>128.15</v>
      </c>
      <c r="L641" s="10">
        <v>348.58</v>
      </c>
      <c r="M641" s="10">
        <v>13.542999999999999</v>
      </c>
      <c r="N641" s="10">
        <v>3.76</v>
      </c>
      <c r="O641" s="10">
        <v>13.66</v>
      </c>
      <c r="P641" s="10">
        <v>96.556899999999999</v>
      </c>
      <c r="Q641" s="10">
        <v>72.78</v>
      </c>
      <c r="R641" s="10">
        <v>11.92</v>
      </c>
      <c r="S641" s="10">
        <v>5.73</v>
      </c>
      <c r="T641" s="10">
        <v>92.94</v>
      </c>
      <c r="U641" s="10">
        <v>159.5</v>
      </c>
      <c r="V641" s="10">
        <v>228.17</v>
      </c>
      <c r="W641" s="10">
        <v>150.65</v>
      </c>
      <c r="X641" s="10">
        <v>49.47</v>
      </c>
      <c r="Y641" s="10">
        <v>33.479999999999997</v>
      </c>
      <c r="Z641" s="10">
        <v>80.17</v>
      </c>
      <c r="AA641" s="10">
        <v>29.554400000000001</v>
      </c>
      <c r="AC641" s="10">
        <v>314.2</v>
      </c>
      <c r="AE641" s="10">
        <v>5.61</v>
      </c>
      <c r="AF641" s="10">
        <v>333.19</v>
      </c>
      <c r="AG641" s="10">
        <v>388.71</v>
      </c>
      <c r="AH641" s="10">
        <v>108.55</v>
      </c>
      <c r="AI641">
        <v>31.29</v>
      </c>
      <c r="AJ641" s="10">
        <v>13.98</v>
      </c>
      <c r="AK641" s="10">
        <v>91.72</v>
      </c>
      <c r="AL641" s="10">
        <v>30.33</v>
      </c>
      <c r="AM641" s="10">
        <v>54.97</v>
      </c>
      <c r="AN641" s="10">
        <v>13.4</v>
      </c>
      <c r="AO641" s="10">
        <v>78.709999999999994</v>
      </c>
      <c r="AP641" s="10">
        <v>115.88</v>
      </c>
    </row>
    <row r="642" spans="1:42" x14ac:dyDescent="0.2">
      <c r="A642" s="9">
        <v>44867</v>
      </c>
      <c r="B642" s="3">
        <v>3856.1</v>
      </c>
      <c r="C642" s="10">
        <v>214.98</v>
      </c>
      <c r="D642" s="10">
        <v>8.2200000000000006</v>
      </c>
      <c r="E642" s="10">
        <v>109.61</v>
      </c>
      <c r="F642" s="10">
        <v>58.81</v>
      </c>
      <c r="G642" s="10">
        <v>22.87</v>
      </c>
      <c r="I642" s="10">
        <v>45.603000000000002</v>
      </c>
      <c r="J642" s="10">
        <v>4.8899999999999997</v>
      </c>
      <c r="K642" s="10">
        <v>126.97</v>
      </c>
      <c r="L642" s="10">
        <v>349.79</v>
      </c>
      <c r="M642" s="10">
        <v>13.218999999999999</v>
      </c>
      <c r="N642" s="10">
        <v>3.44</v>
      </c>
      <c r="O642" s="10">
        <v>13.85</v>
      </c>
      <c r="P642" s="10">
        <v>95.409800000000004</v>
      </c>
      <c r="Q642" s="10">
        <v>69.849999999999994</v>
      </c>
      <c r="R642" s="10">
        <v>11.4</v>
      </c>
      <c r="S642" s="10">
        <v>5.12</v>
      </c>
      <c r="T642" s="10">
        <v>92.35</v>
      </c>
      <c r="U642" s="10">
        <v>147.75</v>
      </c>
      <c r="V642" s="10">
        <v>220.1</v>
      </c>
      <c r="W642" s="10">
        <v>145.03</v>
      </c>
      <c r="X642" s="10">
        <v>49.84</v>
      </c>
      <c r="Y642" s="10">
        <v>31.52</v>
      </c>
      <c r="Z642" s="10">
        <v>75</v>
      </c>
      <c r="AA642" s="10">
        <v>28.159600000000001</v>
      </c>
      <c r="AC642" s="10">
        <v>310.01</v>
      </c>
      <c r="AE642" s="10">
        <v>5.33</v>
      </c>
      <c r="AF642" s="10">
        <v>319.82</v>
      </c>
      <c r="AG642" s="10">
        <v>385.95</v>
      </c>
      <c r="AH642" s="10">
        <v>106.74</v>
      </c>
      <c r="AI642">
        <v>31.06</v>
      </c>
      <c r="AJ642" s="10">
        <v>13.53</v>
      </c>
      <c r="AK642" s="10">
        <v>89.38</v>
      </c>
      <c r="AL642" s="10">
        <v>30.02</v>
      </c>
      <c r="AM642" s="10">
        <v>52.78</v>
      </c>
      <c r="AN642" s="10">
        <v>13.06</v>
      </c>
      <c r="AO642" s="10">
        <v>77.540000000000006</v>
      </c>
      <c r="AP642" s="10">
        <v>113</v>
      </c>
    </row>
    <row r="643" spans="1:42" x14ac:dyDescent="0.2">
      <c r="A643" s="9">
        <v>44868</v>
      </c>
      <c r="B643" s="3">
        <v>3759.69</v>
      </c>
      <c r="C643" s="10">
        <v>215.31</v>
      </c>
      <c r="D643" s="10">
        <v>8.08</v>
      </c>
      <c r="E643" s="10">
        <v>111.1</v>
      </c>
      <c r="F643" s="10">
        <v>58.78</v>
      </c>
      <c r="G643" s="10">
        <v>23.23</v>
      </c>
      <c r="I643" s="10">
        <v>44.411999999999999</v>
      </c>
      <c r="J643" s="10">
        <v>4.9400000000000004</v>
      </c>
      <c r="K643" s="10">
        <v>127.2</v>
      </c>
      <c r="L643" s="10">
        <v>348.87</v>
      </c>
      <c r="M643" s="10">
        <v>13.420999999999999</v>
      </c>
      <c r="N643" s="10">
        <v>3.38</v>
      </c>
      <c r="O643" s="10">
        <v>13.53</v>
      </c>
      <c r="P643" s="10">
        <v>96.9786</v>
      </c>
      <c r="Q643" s="10">
        <v>68.84</v>
      </c>
      <c r="R643" s="10">
        <v>12.33</v>
      </c>
      <c r="S643" s="10">
        <v>5.36</v>
      </c>
      <c r="T643" s="10">
        <v>88.03</v>
      </c>
      <c r="U643" s="10">
        <v>150.47</v>
      </c>
      <c r="V643" s="10">
        <v>214.25</v>
      </c>
      <c r="W643" s="10">
        <v>138.88</v>
      </c>
      <c r="X643" s="10">
        <v>48.48</v>
      </c>
      <c r="Y643" s="10">
        <v>32.24</v>
      </c>
      <c r="Z643" s="10">
        <v>71.72</v>
      </c>
      <c r="AA643" s="10">
        <v>27.837399999999999</v>
      </c>
      <c r="AC643" s="10">
        <v>311.3</v>
      </c>
      <c r="AE643" s="10">
        <v>5.16</v>
      </c>
      <c r="AF643" s="10">
        <v>309.17</v>
      </c>
      <c r="AG643" s="10">
        <v>393.63</v>
      </c>
      <c r="AH643" s="10">
        <v>108.01</v>
      </c>
      <c r="AI643">
        <v>30.96</v>
      </c>
      <c r="AJ643" s="10">
        <v>13.98</v>
      </c>
      <c r="AK643" s="10">
        <v>88.34</v>
      </c>
      <c r="AL643" s="10">
        <v>30.31</v>
      </c>
      <c r="AM643" s="10">
        <v>53.02</v>
      </c>
      <c r="AN643" s="10">
        <v>13.26</v>
      </c>
      <c r="AO643" s="10">
        <v>74.03</v>
      </c>
      <c r="AP643" s="10">
        <v>114.8</v>
      </c>
    </row>
    <row r="644" spans="1:42" x14ac:dyDescent="0.2">
      <c r="A644" s="9">
        <v>44869</v>
      </c>
      <c r="B644" s="3">
        <v>3719.89</v>
      </c>
      <c r="C644" s="10">
        <v>207.47</v>
      </c>
      <c r="D644" s="10">
        <v>7.93</v>
      </c>
      <c r="E644" s="10">
        <v>112.31</v>
      </c>
      <c r="F644" s="10">
        <v>59.26</v>
      </c>
      <c r="G644" s="10">
        <v>22.85</v>
      </c>
      <c r="I644" s="10">
        <v>46.53</v>
      </c>
      <c r="J644" s="10">
        <v>5.18</v>
      </c>
      <c r="K644" s="10">
        <v>130.68</v>
      </c>
      <c r="L644" s="10">
        <v>357.91</v>
      </c>
      <c r="M644" s="10">
        <v>14.156000000000001</v>
      </c>
      <c r="N644" s="10">
        <v>3.25</v>
      </c>
      <c r="O644" s="10">
        <v>13.99</v>
      </c>
      <c r="P644" s="10">
        <v>99.542599999999993</v>
      </c>
      <c r="Q644" s="10">
        <v>70.760000000000005</v>
      </c>
      <c r="R644" s="10">
        <v>12.28</v>
      </c>
      <c r="S644" s="10">
        <v>5.18</v>
      </c>
      <c r="T644" s="10">
        <v>90.04</v>
      </c>
      <c r="U644" s="10">
        <v>132.31</v>
      </c>
      <c r="V644" s="10">
        <v>221.39</v>
      </c>
      <c r="W644" s="10">
        <v>138.38</v>
      </c>
      <c r="X644" s="10">
        <v>51.33</v>
      </c>
      <c r="Y644" s="10">
        <v>31.99</v>
      </c>
      <c r="Z644" s="10">
        <v>71.05</v>
      </c>
      <c r="AA644" s="10">
        <v>27.9514</v>
      </c>
      <c r="AC644" s="10">
        <v>308.82</v>
      </c>
      <c r="AE644" s="10">
        <v>5.16</v>
      </c>
      <c r="AF644" s="10">
        <v>318.37</v>
      </c>
      <c r="AG644" s="10">
        <v>395.09</v>
      </c>
      <c r="AH644" s="10">
        <v>107.62</v>
      </c>
      <c r="AI644">
        <v>31.91</v>
      </c>
      <c r="AJ644" s="10">
        <v>14.06</v>
      </c>
      <c r="AK644" s="10">
        <v>89.98</v>
      </c>
      <c r="AL644" s="10">
        <v>31.54</v>
      </c>
      <c r="AM644" s="10">
        <v>58.34</v>
      </c>
      <c r="AN644" s="10">
        <v>13.51</v>
      </c>
      <c r="AO644" s="10">
        <v>74.02</v>
      </c>
      <c r="AP644" s="10">
        <v>118.01</v>
      </c>
    </row>
    <row r="645" spans="1:42" x14ac:dyDescent="0.2">
      <c r="A645" s="9">
        <v>44872</v>
      </c>
      <c r="B645" s="3">
        <v>3770.55</v>
      </c>
      <c r="C645" s="10">
        <v>197.08</v>
      </c>
      <c r="D645" s="10">
        <v>7.02</v>
      </c>
      <c r="E645" s="10">
        <v>113.64</v>
      </c>
      <c r="F645" s="10">
        <v>59.49</v>
      </c>
      <c r="G645" s="10">
        <v>23.83</v>
      </c>
      <c r="I645" s="10">
        <v>47.521999999999998</v>
      </c>
      <c r="J645" s="10">
        <v>5.09</v>
      </c>
      <c r="K645" s="10">
        <v>131.37</v>
      </c>
      <c r="L645" s="10">
        <v>362.56</v>
      </c>
      <c r="M645" s="10">
        <v>14.301</v>
      </c>
      <c r="N645" s="10">
        <v>3.09</v>
      </c>
      <c r="O645" s="10">
        <v>13.85</v>
      </c>
      <c r="P645" s="10">
        <v>100.2933</v>
      </c>
      <c r="Q645" s="10">
        <v>71.17</v>
      </c>
      <c r="R645" s="10">
        <v>12.03</v>
      </c>
      <c r="S645" s="10">
        <v>5.18</v>
      </c>
      <c r="T645" s="10">
        <v>92.18</v>
      </c>
      <c r="U645" s="10">
        <v>129.1</v>
      </c>
      <c r="V645" s="10">
        <v>227.87</v>
      </c>
      <c r="W645" s="10">
        <v>138.91999999999999</v>
      </c>
      <c r="X645" s="10">
        <v>52.54</v>
      </c>
      <c r="Y645" s="10">
        <v>31.32</v>
      </c>
      <c r="Z645" s="10">
        <v>73.44</v>
      </c>
      <c r="AA645" s="10">
        <v>27.927399999999999</v>
      </c>
      <c r="AC645" s="10">
        <v>303.23</v>
      </c>
      <c r="AE645" s="10">
        <v>5.27</v>
      </c>
      <c r="AF645" s="10">
        <v>325.13</v>
      </c>
      <c r="AG645" s="10">
        <v>398.77</v>
      </c>
      <c r="AH645" s="10">
        <v>108.93</v>
      </c>
      <c r="AI645">
        <v>31.77</v>
      </c>
      <c r="AJ645" s="10">
        <v>15.05</v>
      </c>
      <c r="AK645" s="10">
        <v>90.9</v>
      </c>
      <c r="AL645" s="10">
        <v>31.21</v>
      </c>
      <c r="AM645" s="10">
        <v>58.46</v>
      </c>
      <c r="AN645" s="10">
        <v>13.7</v>
      </c>
      <c r="AO645" s="10">
        <v>74.19</v>
      </c>
      <c r="AP645" s="10">
        <v>114.41</v>
      </c>
    </row>
    <row r="646" spans="1:42" x14ac:dyDescent="0.2">
      <c r="A646" s="9">
        <v>44873</v>
      </c>
      <c r="B646" s="3">
        <v>3806.8</v>
      </c>
      <c r="C646" s="10">
        <v>191.3</v>
      </c>
      <c r="D646" s="10">
        <v>7.21</v>
      </c>
      <c r="E646" s="10">
        <v>114</v>
      </c>
      <c r="F646" s="10">
        <v>59.6</v>
      </c>
      <c r="G646" s="10">
        <v>24.12</v>
      </c>
      <c r="I646" s="10">
        <v>48.210999999999999</v>
      </c>
      <c r="J646" s="10">
        <v>5.1100000000000003</v>
      </c>
      <c r="K646" s="10">
        <v>131.44999999999999</v>
      </c>
      <c r="L646" s="10">
        <v>364.02</v>
      </c>
      <c r="M646" s="10">
        <v>14.602</v>
      </c>
      <c r="N646" s="10">
        <v>3.07</v>
      </c>
      <c r="O646" s="10">
        <v>13.66</v>
      </c>
      <c r="P646" s="10">
        <v>100.68129999999999</v>
      </c>
      <c r="Q646" s="10">
        <v>71.349999999999994</v>
      </c>
      <c r="R646" s="10">
        <v>9.74</v>
      </c>
      <c r="S646" s="10">
        <v>5.0999999999999996</v>
      </c>
      <c r="T646" s="10">
        <v>92.95</v>
      </c>
      <c r="U646" s="10">
        <v>129.16</v>
      </c>
      <c r="V646" s="10">
        <v>228.87</v>
      </c>
      <c r="W646" s="10">
        <v>139.5</v>
      </c>
      <c r="X646" s="10">
        <v>52.66</v>
      </c>
      <c r="Y646" s="10">
        <v>31.85</v>
      </c>
      <c r="Z646" s="10">
        <v>73.27</v>
      </c>
      <c r="AA646" s="10">
        <v>27.7928</v>
      </c>
      <c r="AC646" s="10">
        <v>306.5</v>
      </c>
      <c r="AE646" s="10">
        <v>4.96</v>
      </c>
      <c r="AF646" s="10">
        <v>325.75</v>
      </c>
      <c r="AG646" s="10">
        <v>404.57</v>
      </c>
      <c r="AH646" s="10">
        <v>109.75</v>
      </c>
      <c r="AI646">
        <v>32.49</v>
      </c>
      <c r="AJ646" s="10">
        <v>15.33</v>
      </c>
      <c r="AK646" s="10">
        <v>92.5</v>
      </c>
      <c r="AL646" s="10">
        <v>31.55</v>
      </c>
      <c r="AM646" s="10">
        <v>59.52</v>
      </c>
      <c r="AN646" s="10">
        <v>13.72</v>
      </c>
      <c r="AO646" s="10">
        <v>75.31</v>
      </c>
      <c r="AP646" s="10">
        <v>115.15</v>
      </c>
    </row>
    <row r="647" spans="1:42" x14ac:dyDescent="0.2">
      <c r="A647" s="9">
        <v>44874</v>
      </c>
      <c r="B647" s="3">
        <v>3828.11</v>
      </c>
      <c r="C647" s="10">
        <v>177.59</v>
      </c>
      <c r="D647" s="10">
        <v>6.98</v>
      </c>
      <c r="E647" s="10">
        <v>108.9</v>
      </c>
      <c r="F647" s="10">
        <v>58.77</v>
      </c>
      <c r="G647" s="10">
        <v>23.55</v>
      </c>
      <c r="I647" s="10">
        <v>46.947000000000003</v>
      </c>
      <c r="J647" s="10">
        <v>4.74</v>
      </c>
      <c r="K647" s="10">
        <v>129.74</v>
      </c>
      <c r="L647" s="10">
        <v>362</v>
      </c>
      <c r="M647" s="10">
        <v>13.776</v>
      </c>
      <c r="N647" s="10">
        <v>2.35</v>
      </c>
      <c r="O647" s="10">
        <v>13.07</v>
      </c>
      <c r="P647" s="10">
        <v>98.673900000000003</v>
      </c>
      <c r="Q647" s="10">
        <v>70.099999999999994</v>
      </c>
      <c r="R647" s="10">
        <v>8.4</v>
      </c>
      <c r="S647" s="10">
        <v>4.9800000000000004</v>
      </c>
      <c r="T647" s="10">
        <v>89.99</v>
      </c>
      <c r="U647" s="10">
        <v>126.26</v>
      </c>
      <c r="V647" s="10">
        <v>224.51</v>
      </c>
      <c r="W647" s="10">
        <v>134.87</v>
      </c>
      <c r="X647" s="10">
        <v>50.5</v>
      </c>
      <c r="Y647" s="10">
        <v>28.07</v>
      </c>
      <c r="Z647" s="10">
        <v>71.400000000000006</v>
      </c>
      <c r="AA647" s="10">
        <v>27.516400000000001</v>
      </c>
      <c r="AC647" s="10">
        <v>309.33999999999997</v>
      </c>
      <c r="AE647" s="10">
        <v>4.6100000000000003</v>
      </c>
      <c r="AF647" s="10">
        <v>315.64</v>
      </c>
      <c r="AG647" s="10">
        <v>397.09</v>
      </c>
      <c r="AH647" s="10">
        <v>108.79</v>
      </c>
      <c r="AI647">
        <v>32.340000000000003</v>
      </c>
      <c r="AJ647" s="10">
        <v>14.51</v>
      </c>
      <c r="AK647" s="10">
        <v>90.97</v>
      </c>
      <c r="AL647" s="10">
        <v>31.18</v>
      </c>
      <c r="AM647" s="10">
        <v>58.35</v>
      </c>
      <c r="AN647" s="10">
        <v>13.31</v>
      </c>
      <c r="AO647" s="10">
        <v>74.88</v>
      </c>
      <c r="AP647" s="10">
        <v>113.78</v>
      </c>
    </row>
    <row r="648" spans="1:42" x14ac:dyDescent="0.2">
      <c r="A648" s="9">
        <v>44875</v>
      </c>
      <c r="B648" s="3">
        <v>3748.57</v>
      </c>
      <c r="C648" s="10">
        <v>190.72</v>
      </c>
      <c r="D648" s="10">
        <v>7.64</v>
      </c>
      <c r="E648" s="10">
        <v>110.5</v>
      </c>
      <c r="F648" s="10">
        <v>60.88</v>
      </c>
      <c r="G648" s="10">
        <v>24.59</v>
      </c>
      <c r="I648" s="10">
        <v>50.656999999999996</v>
      </c>
      <c r="J648" s="10">
        <v>5.31</v>
      </c>
      <c r="K648" s="10">
        <v>135.08000000000001</v>
      </c>
      <c r="L648" s="10">
        <v>378.31</v>
      </c>
      <c r="M648" s="10">
        <v>15.75</v>
      </c>
      <c r="N648" s="10">
        <v>2.65</v>
      </c>
      <c r="O648" s="10">
        <v>13.3</v>
      </c>
      <c r="P648" s="10">
        <v>106.0287</v>
      </c>
      <c r="Q648" s="10">
        <v>77.22</v>
      </c>
      <c r="R648" s="10">
        <v>9.27</v>
      </c>
      <c r="S648" s="10">
        <v>5.34</v>
      </c>
      <c r="T648" s="10">
        <v>103.52</v>
      </c>
      <c r="U648" s="10">
        <v>145.38</v>
      </c>
      <c r="V648" s="10">
        <v>242.98</v>
      </c>
      <c r="W648" s="10">
        <v>146.87</v>
      </c>
      <c r="X648" s="10">
        <v>56.38</v>
      </c>
      <c r="Y648" s="10">
        <v>32.96</v>
      </c>
      <c r="Z648" s="10">
        <v>78.44</v>
      </c>
      <c r="AA648" s="10">
        <v>29.418399999999998</v>
      </c>
      <c r="AC648" s="10">
        <v>311.02999999999997</v>
      </c>
      <c r="AE648" s="10">
        <v>5.56</v>
      </c>
      <c r="AF648" s="10">
        <v>337.27</v>
      </c>
      <c r="AG648" s="10">
        <v>407.61</v>
      </c>
      <c r="AH648" s="10">
        <v>118.34</v>
      </c>
      <c r="AI648">
        <v>33.33</v>
      </c>
      <c r="AJ648" s="10">
        <v>15.43</v>
      </c>
      <c r="AK648" s="10">
        <v>93.25</v>
      </c>
      <c r="AL648" s="10">
        <v>31.52</v>
      </c>
      <c r="AM648" s="10">
        <v>60.81</v>
      </c>
      <c r="AN648" s="10">
        <v>14.18</v>
      </c>
      <c r="AO648" s="10">
        <v>75.61</v>
      </c>
      <c r="AP648" s="10">
        <v>117.31</v>
      </c>
    </row>
    <row r="649" spans="1:42" x14ac:dyDescent="0.2">
      <c r="A649" s="9">
        <v>44876</v>
      </c>
      <c r="B649" s="3">
        <v>3956.37</v>
      </c>
      <c r="C649" s="10">
        <v>195.97</v>
      </c>
      <c r="D649" s="10">
        <v>8.41</v>
      </c>
      <c r="E649" s="10">
        <v>113.95</v>
      </c>
      <c r="F649" s="10">
        <v>61.32</v>
      </c>
      <c r="G649" s="10">
        <v>24.09</v>
      </c>
      <c r="I649" s="10">
        <v>51.808999999999997</v>
      </c>
      <c r="J649" s="10">
        <v>5.63</v>
      </c>
      <c r="K649" s="10">
        <v>135.30000000000001</v>
      </c>
      <c r="L649" s="10">
        <v>385.17</v>
      </c>
      <c r="M649" s="10">
        <v>16.327000000000002</v>
      </c>
      <c r="N649" s="10">
        <v>2.95</v>
      </c>
      <c r="O649" s="10">
        <v>13.91</v>
      </c>
      <c r="P649" s="10">
        <v>106.0371</v>
      </c>
      <c r="Q649" s="10">
        <v>78.83</v>
      </c>
      <c r="R649" s="10">
        <v>10.47</v>
      </c>
      <c r="S649" s="10">
        <v>5.95</v>
      </c>
      <c r="T649" s="10">
        <v>108.77</v>
      </c>
      <c r="U649" s="10">
        <v>159.41</v>
      </c>
      <c r="V649" s="10">
        <v>247.11</v>
      </c>
      <c r="W649" s="10">
        <v>149.69999999999999</v>
      </c>
      <c r="X649" s="10">
        <v>57.08</v>
      </c>
      <c r="Y649" s="10">
        <v>34.9</v>
      </c>
      <c r="Z649" s="10">
        <v>83.71</v>
      </c>
      <c r="AA649" s="10">
        <v>30.126999999999999</v>
      </c>
      <c r="AC649" s="10">
        <v>303.26</v>
      </c>
      <c r="AE649" s="10">
        <v>5.83</v>
      </c>
      <c r="AF649" s="10">
        <v>339.29</v>
      </c>
      <c r="AG649" s="10">
        <v>406.03</v>
      </c>
      <c r="AH649" s="10">
        <v>116.13</v>
      </c>
      <c r="AI649">
        <v>33.56</v>
      </c>
      <c r="AJ649" s="10">
        <v>14.65</v>
      </c>
      <c r="AK649" s="10">
        <v>94.47</v>
      </c>
      <c r="AL649" s="10">
        <v>29.45</v>
      </c>
      <c r="AM649" s="10">
        <v>64.709999999999994</v>
      </c>
      <c r="AN649" s="10">
        <v>14.5</v>
      </c>
      <c r="AO649" s="10">
        <v>75.319999999999993</v>
      </c>
      <c r="AP649" s="10">
        <v>118.54</v>
      </c>
    </row>
    <row r="650" spans="1:42" x14ac:dyDescent="0.2">
      <c r="A650" s="9">
        <v>44879</v>
      </c>
      <c r="B650" s="3">
        <v>3992.93</v>
      </c>
      <c r="C650" s="10">
        <v>190.95</v>
      </c>
      <c r="D650" s="10">
        <v>8.1</v>
      </c>
      <c r="E650" s="10">
        <v>113.37</v>
      </c>
      <c r="F650" s="10">
        <v>60.73</v>
      </c>
      <c r="G650" s="10">
        <v>22.95</v>
      </c>
      <c r="I650" s="10">
        <v>51.322000000000003</v>
      </c>
      <c r="J650" s="10">
        <v>5.16</v>
      </c>
      <c r="K650" s="10">
        <v>133.91</v>
      </c>
      <c r="L650" s="10">
        <v>382.36</v>
      </c>
      <c r="M650" s="10">
        <v>16.295000000000002</v>
      </c>
      <c r="N650" s="10">
        <v>2.83</v>
      </c>
      <c r="O650" s="10">
        <v>14.41</v>
      </c>
      <c r="P650" s="10">
        <v>104.65389999999999</v>
      </c>
      <c r="Q650" s="10">
        <v>75.22</v>
      </c>
      <c r="R650" s="10">
        <v>9.56</v>
      </c>
      <c r="S650" s="10">
        <v>5.86</v>
      </c>
      <c r="T650" s="10">
        <v>101.41</v>
      </c>
      <c r="U650" s="10">
        <v>157.84</v>
      </c>
      <c r="V650" s="10">
        <v>241.55</v>
      </c>
      <c r="W650" s="10">
        <v>148.28</v>
      </c>
      <c r="X650" s="10">
        <v>53.62</v>
      </c>
      <c r="Y650" s="10">
        <v>34.380000000000003</v>
      </c>
      <c r="Z650" s="10">
        <v>82.5</v>
      </c>
      <c r="AA650" s="10">
        <v>30.2624</v>
      </c>
      <c r="AC650" s="10">
        <v>306.02999999999997</v>
      </c>
      <c r="AE650" s="10">
        <v>5.99</v>
      </c>
      <c r="AF650" s="10">
        <v>339.37</v>
      </c>
      <c r="AG650" s="10">
        <v>406.94</v>
      </c>
      <c r="AH650" s="10">
        <v>112.5</v>
      </c>
      <c r="AI650">
        <v>33.64</v>
      </c>
      <c r="AJ650" s="10">
        <v>15.75</v>
      </c>
      <c r="AK650" s="10">
        <v>93.93</v>
      </c>
      <c r="AL650" s="10">
        <v>30.08</v>
      </c>
      <c r="AM650" s="10">
        <v>64.239999999999995</v>
      </c>
      <c r="AN650" s="10">
        <v>14.06</v>
      </c>
      <c r="AO650" s="10">
        <v>75.28</v>
      </c>
      <c r="AP650" s="10">
        <v>122.19</v>
      </c>
    </row>
    <row r="651" spans="1:42" x14ac:dyDescent="0.2">
      <c r="A651" s="9">
        <v>44880</v>
      </c>
      <c r="B651" s="3">
        <v>3957.25</v>
      </c>
      <c r="C651" s="10">
        <v>194.42</v>
      </c>
      <c r="D651" s="10">
        <v>8.34</v>
      </c>
      <c r="E651" s="10">
        <v>114.13</v>
      </c>
      <c r="F651" s="10">
        <v>60.63</v>
      </c>
      <c r="G651" s="10">
        <v>22.7</v>
      </c>
      <c r="I651" s="10">
        <v>52.442</v>
      </c>
      <c r="J651" s="10">
        <v>5.22</v>
      </c>
      <c r="K651" s="10">
        <v>132.94</v>
      </c>
      <c r="L651" s="10">
        <v>382.88</v>
      </c>
      <c r="M651" s="10">
        <v>16.666</v>
      </c>
      <c r="N651" s="10">
        <v>2.89</v>
      </c>
      <c r="O651" s="10">
        <v>14.25</v>
      </c>
      <c r="P651" s="10">
        <v>105.2611</v>
      </c>
      <c r="Q651" s="10">
        <v>75.56</v>
      </c>
      <c r="R651" s="10">
        <v>10.15</v>
      </c>
      <c r="S651" s="10">
        <v>5.85</v>
      </c>
      <c r="T651" s="10">
        <v>97.61</v>
      </c>
      <c r="U651" s="10">
        <v>163.49</v>
      </c>
      <c r="V651" s="10">
        <v>241.97</v>
      </c>
      <c r="W651" s="10">
        <v>150.04</v>
      </c>
      <c r="X651" s="10">
        <v>54.17</v>
      </c>
      <c r="Y651" s="10">
        <v>35.15</v>
      </c>
      <c r="Z651" s="10">
        <v>85.11</v>
      </c>
      <c r="AA651" s="10">
        <v>30.4694</v>
      </c>
      <c r="AC651" s="10">
        <v>305.27999999999997</v>
      </c>
      <c r="AE651" s="10">
        <v>5.65</v>
      </c>
      <c r="AF651" s="10">
        <v>343.51</v>
      </c>
      <c r="AG651" s="10">
        <v>406.97</v>
      </c>
      <c r="AH651" s="10">
        <v>112.75</v>
      </c>
      <c r="AI651">
        <v>33.74</v>
      </c>
      <c r="AJ651" s="10">
        <v>15.89</v>
      </c>
      <c r="AK651" s="10">
        <v>94.67</v>
      </c>
      <c r="AL651" s="10">
        <v>28.76</v>
      </c>
      <c r="AM651" s="10">
        <v>65.28</v>
      </c>
      <c r="AN651" s="10">
        <v>14.3</v>
      </c>
      <c r="AO651" s="10">
        <v>76.91</v>
      </c>
      <c r="AP651" s="10">
        <v>124.66</v>
      </c>
    </row>
    <row r="652" spans="1:42" x14ac:dyDescent="0.2">
      <c r="A652" s="9">
        <v>44881</v>
      </c>
      <c r="B652" s="3">
        <v>3991.73</v>
      </c>
      <c r="C652" s="10">
        <v>186.92</v>
      </c>
      <c r="D652" s="10">
        <v>8.06</v>
      </c>
      <c r="E652" s="10">
        <v>112.91</v>
      </c>
      <c r="F652" s="10">
        <v>60.52</v>
      </c>
      <c r="G652" s="10">
        <v>22.83</v>
      </c>
      <c r="I652" s="10">
        <v>51.173000000000002</v>
      </c>
      <c r="J652" s="10">
        <v>4.6849999999999996</v>
      </c>
      <c r="K652" s="10">
        <v>133.12</v>
      </c>
      <c r="L652" s="10">
        <v>382.33</v>
      </c>
      <c r="M652" s="10">
        <v>15.91</v>
      </c>
      <c r="N652" s="10">
        <v>2.9</v>
      </c>
      <c r="O652" s="10">
        <v>13.63</v>
      </c>
      <c r="P652" s="10">
        <v>105.32859999999999</v>
      </c>
      <c r="Q652" s="10">
        <v>75.66</v>
      </c>
      <c r="R652" s="10">
        <v>9.32</v>
      </c>
      <c r="S652" s="10">
        <v>5.53</v>
      </c>
      <c r="T652" s="10">
        <v>94.04</v>
      </c>
      <c r="U652" s="10">
        <v>154.15</v>
      </c>
      <c r="V652" s="10">
        <v>241.73</v>
      </c>
      <c r="W652" s="10">
        <v>148.79</v>
      </c>
      <c r="X652" s="10">
        <v>53.14</v>
      </c>
      <c r="Y652" s="10">
        <v>33.32</v>
      </c>
      <c r="Z652" s="10">
        <v>82.5</v>
      </c>
      <c r="AA652" s="10">
        <v>30.530999999999999</v>
      </c>
      <c r="AC652" s="10">
        <v>305.44</v>
      </c>
      <c r="AE652" s="10">
        <v>5.25</v>
      </c>
      <c r="AF652" s="10">
        <v>342.76</v>
      </c>
      <c r="AG652" s="10">
        <v>406.4</v>
      </c>
      <c r="AH652" s="10">
        <v>113.65</v>
      </c>
      <c r="AI652">
        <v>33.659999999999997</v>
      </c>
      <c r="AJ652" s="10">
        <v>15.23</v>
      </c>
      <c r="AK652" s="10">
        <v>94.71</v>
      </c>
      <c r="AL652" s="10">
        <v>29.08</v>
      </c>
      <c r="AM652" s="10">
        <v>64.510000000000005</v>
      </c>
      <c r="AN652" s="10">
        <v>13.9</v>
      </c>
      <c r="AO652" s="10">
        <v>77.8</v>
      </c>
      <c r="AP652" s="10">
        <v>123.53</v>
      </c>
    </row>
    <row r="653" spans="1:42" x14ac:dyDescent="0.2">
      <c r="A653" s="9">
        <v>44882</v>
      </c>
      <c r="B653" s="3">
        <v>3958.79</v>
      </c>
      <c r="C653" s="10">
        <v>183.17</v>
      </c>
      <c r="D653" s="10">
        <v>7.62</v>
      </c>
      <c r="E653" s="10">
        <v>113.06</v>
      </c>
      <c r="F653" s="10">
        <v>60.71</v>
      </c>
      <c r="G653" s="10">
        <v>22.46</v>
      </c>
      <c r="I653" s="10">
        <v>51.210999999999999</v>
      </c>
      <c r="J653" s="10">
        <v>4.5199999999999996</v>
      </c>
      <c r="K653" s="10">
        <v>132.54</v>
      </c>
      <c r="L653" s="10">
        <v>379.78</v>
      </c>
      <c r="M653" s="10">
        <v>15.677</v>
      </c>
      <c r="N653" s="10">
        <v>2.78</v>
      </c>
      <c r="O653" s="10">
        <v>13.18</v>
      </c>
      <c r="P653" s="10">
        <v>104.8057</v>
      </c>
      <c r="Q653" s="10">
        <v>74.48</v>
      </c>
      <c r="R653" s="10">
        <v>9.4700000000000006</v>
      </c>
      <c r="S653" s="10">
        <v>5.38</v>
      </c>
      <c r="T653" s="10">
        <v>90.51</v>
      </c>
      <c r="U653" s="10">
        <v>147.69</v>
      </c>
      <c r="V653" s="10">
        <v>241.68</v>
      </c>
      <c r="W653" s="10">
        <v>150.72</v>
      </c>
      <c r="X653" s="10">
        <v>51.94</v>
      </c>
      <c r="Y653" s="10">
        <v>32.07</v>
      </c>
      <c r="Z653" s="10">
        <v>79.45</v>
      </c>
      <c r="AA653" s="10">
        <v>29.8766</v>
      </c>
      <c r="AC653" s="10">
        <v>309.89999999999998</v>
      </c>
      <c r="AE653" s="10">
        <v>4.91</v>
      </c>
      <c r="AF653" s="10">
        <v>341.27</v>
      </c>
      <c r="AG653" s="10">
        <v>412.99</v>
      </c>
      <c r="AH653" s="10">
        <v>112.31</v>
      </c>
      <c r="AI653">
        <v>33.409999999999997</v>
      </c>
      <c r="AJ653" s="10">
        <v>15.3</v>
      </c>
      <c r="AK653" s="10">
        <v>95.16</v>
      </c>
      <c r="AL653" s="10">
        <v>27.84</v>
      </c>
      <c r="AM653" s="10">
        <v>64.930000000000007</v>
      </c>
      <c r="AN653" s="10">
        <v>13.91</v>
      </c>
      <c r="AO653" s="10">
        <v>77</v>
      </c>
      <c r="AP653" s="10">
        <v>126.28</v>
      </c>
    </row>
    <row r="654" spans="1:42" x14ac:dyDescent="0.2">
      <c r="A654" s="9">
        <v>44883</v>
      </c>
      <c r="B654" s="3">
        <v>3946.56</v>
      </c>
      <c r="C654" s="10">
        <v>180.19</v>
      </c>
      <c r="D654" s="10">
        <v>7.39</v>
      </c>
      <c r="E654" s="10">
        <v>112.08</v>
      </c>
      <c r="F654" s="10">
        <v>61.14</v>
      </c>
      <c r="G654" s="10">
        <v>22.91</v>
      </c>
      <c r="I654" s="10">
        <v>51.515999999999998</v>
      </c>
      <c r="J654" s="10">
        <v>4.5999999999999996</v>
      </c>
      <c r="K654" s="10">
        <v>133.84</v>
      </c>
      <c r="L654" s="10">
        <v>379.2</v>
      </c>
      <c r="M654" s="10">
        <v>15.409000000000001</v>
      </c>
      <c r="N654" s="10">
        <v>2.87</v>
      </c>
      <c r="O654" s="10">
        <v>13.1</v>
      </c>
      <c r="P654" s="10">
        <v>106.307</v>
      </c>
      <c r="Q654" s="10">
        <v>75.3</v>
      </c>
      <c r="R654" s="10">
        <v>9.19</v>
      </c>
      <c r="S654" s="10">
        <v>5.18</v>
      </c>
      <c r="T654" s="10">
        <v>91.68</v>
      </c>
      <c r="U654" s="10">
        <v>146.19999999999999</v>
      </c>
      <c r="V654" s="10">
        <v>241.22</v>
      </c>
      <c r="W654" s="10">
        <v>151.29</v>
      </c>
      <c r="X654" s="10">
        <v>51.84</v>
      </c>
      <c r="Y654" s="10">
        <v>30.34</v>
      </c>
      <c r="Z654" s="10">
        <v>76.989999999999995</v>
      </c>
      <c r="AA654" s="10">
        <v>30.049600000000002</v>
      </c>
      <c r="AC654" s="10">
        <v>314.63</v>
      </c>
      <c r="AE654" s="10">
        <v>4.92</v>
      </c>
      <c r="AF654" s="10">
        <v>343.69</v>
      </c>
      <c r="AG654" s="10">
        <v>414.26</v>
      </c>
      <c r="AH654" s="10">
        <v>114.56</v>
      </c>
      <c r="AI654">
        <v>33.19</v>
      </c>
      <c r="AJ654" s="10">
        <v>15.59</v>
      </c>
      <c r="AK654" s="10">
        <v>96.28</v>
      </c>
      <c r="AL654" s="10">
        <v>28.69</v>
      </c>
      <c r="AM654" s="10">
        <v>65.19</v>
      </c>
      <c r="AN654" s="10">
        <v>13.99</v>
      </c>
      <c r="AO654" s="10">
        <v>78.38</v>
      </c>
      <c r="AP654" s="10">
        <v>128.55000000000001</v>
      </c>
    </row>
    <row r="655" spans="1:42" x14ac:dyDescent="0.2">
      <c r="A655" s="9">
        <v>44886</v>
      </c>
      <c r="B655" s="3">
        <v>3965.34</v>
      </c>
      <c r="C655" s="10">
        <v>167.87</v>
      </c>
      <c r="D655" s="10">
        <v>7.19</v>
      </c>
      <c r="E655" s="10">
        <v>110.97</v>
      </c>
      <c r="F655" s="10">
        <v>62.08</v>
      </c>
      <c r="G655" s="10">
        <v>22.88</v>
      </c>
      <c r="I655" s="10">
        <v>51.744</v>
      </c>
      <c r="J655" s="10">
        <v>4.32</v>
      </c>
      <c r="K655" s="10">
        <v>133.05000000000001</v>
      </c>
      <c r="L655" s="10">
        <v>380.21</v>
      </c>
      <c r="M655" s="10">
        <v>15.317</v>
      </c>
      <c r="N655" s="10">
        <v>2.93</v>
      </c>
      <c r="O655" s="10">
        <v>12.87</v>
      </c>
      <c r="P655" s="10">
        <v>103.1694</v>
      </c>
      <c r="Q655" s="10">
        <v>75.260000000000005</v>
      </c>
      <c r="R655" s="10">
        <v>8.85</v>
      </c>
      <c r="S655" s="10">
        <v>4.87</v>
      </c>
      <c r="T655" s="10">
        <v>89.85</v>
      </c>
      <c r="U655" s="10">
        <v>141.13999999999999</v>
      </c>
      <c r="V655" s="10">
        <v>242.05</v>
      </c>
      <c r="W655" s="10">
        <v>148.01</v>
      </c>
      <c r="X655" s="10">
        <v>51.33</v>
      </c>
      <c r="Y655" s="10">
        <v>28.42</v>
      </c>
      <c r="Z655" s="10">
        <v>74.12</v>
      </c>
      <c r="AA655" s="10">
        <v>29.887799999999999</v>
      </c>
      <c r="AC655" s="10">
        <v>316.2</v>
      </c>
      <c r="AE655" s="10">
        <v>4.8</v>
      </c>
      <c r="AF655" s="10">
        <v>338.25</v>
      </c>
      <c r="AG655" s="10">
        <v>411.7</v>
      </c>
      <c r="AH655" s="10">
        <v>114.95</v>
      </c>
      <c r="AI655">
        <v>33.01</v>
      </c>
      <c r="AJ655" s="10">
        <v>15.56</v>
      </c>
      <c r="AK655" s="10">
        <v>96.9</v>
      </c>
      <c r="AL655" s="10">
        <v>28.04</v>
      </c>
      <c r="AM655" s="10">
        <v>64.28</v>
      </c>
      <c r="AN655" s="10">
        <v>13.95</v>
      </c>
      <c r="AO655" s="10">
        <v>78.81</v>
      </c>
      <c r="AP655" s="10">
        <v>126.82</v>
      </c>
    </row>
    <row r="656" spans="1:42" x14ac:dyDescent="0.2">
      <c r="A656" s="9">
        <v>44887</v>
      </c>
      <c r="B656" s="3">
        <v>3949.94</v>
      </c>
      <c r="C656" s="10">
        <v>169.91</v>
      </c>
      <c r="D656" s="10">
        <v>7.22</v>
      </c>
      <c r="E656" s="10">
        <v>114.18</v>
      </c>
      <c r="F656" s="10">
        <v>62.35</v>
      </c>
      <c r="G656" s="10">
        <v>23.43</v>
      </c>
      <c r="I656" s="10">
        <v>53.005000000000003</v>
      </c>
      <c r="J656" s="10">
        <v>4.3600000000000003</v>
      </c>
      <c r="K656" s="10">
        <v>135.04</v>
      </c>
      <c r="L656" s="10">
        <v>383.87</v>
      </c>
      <c r="M656" s="10">
        <v>16.038</v>
      </c>
      <c r="N656" s="10">
        <v>2.69</v>
      </c>
      <c r="O656" s="10">
        <v>13.16</v>
      </c>
      <c r="P656" s="10">
        <v>104.1647</v>
      </c>
      <c r="Q656" s="10">
        <v>75.98</v>
      </c>
      <c r="R656" s="10">
        <v>9.09</v>
      </c>
      <c r="S656" s="10">
        <v>4.6399999999999997</v>
      </c>
      <c r="T656" s="10">
        <v>87.8</v>
      </c>
      <c r="U656" s="10">
        <v>143.36000000000001</v>
      </c>
      <c r="V656" s="10">
        <v>245.03</v>
      </c>
      <c r="W656" s="10">
        <v>150.18</v>
      </c>
      <c r="X656" s="10">
        <v>51.85</v>
      </c>
      <c r="Y656" s="10">
        <v>28.94</v>
      </c>
      <c r="Z656" s="10">
        <v>75.25</v>
      </c>
      <c r="AA656" s="10">
        <v>30.117999999999999</v>
      </c>
      <c r="AC656" s="10">
        <v>321.48</v>
      </c>
      <c r="AE656" s="10">
        <v>4.8499999999999996</v>
      </c>
      <c r="AF656" s="10">
        <v>344.96</v>
      </c>
      <c r="AG656" s="10">
        <v>416.56</v>
      </c>
      <c r="AH656" s="10">
        <v>115.78</v>
      </c>
      <c r="AI656">
        <v>33.03</v>
      </c>
      <c r="AJ656" s="10">
        <v>17.510000000000002</v>
      </c>
      <c r="AK656" s="10">
        <v>97.16</v>
      </c>
      <c r="AL656" s="10">
        <v>28.85</v>
      </c>
      <c r="AM656" s="10">
        <v>65.2</v>
      </c>
      <c r="AN656" s="10">
        <v>14.07</v>
      </c>
      <c r="AO656" s="10">
        <v>79.55</v>
      </c>
      <c r="AP656" s="10">
        <v>136.44999999999999</v>
      </c>
    </row>
    <row r="657" spans="1:42" x14ac:dyDescent="0.2">
      <c r="A657" s="9">
        <v>44888</v>
      </c>
      <c r="B657" s="3">
        <v>4003.58</v>
      </c>
      <c r="C657" s="10">
        <v>183.2</v>
      </c>
      <c r="D657" s="10">
        <v>7.37</v>
      </c>
      <c r="E657" s="10">
        <v>113.61</v>
      </c>
      <c r="F657" s="10">
        <v>62.63</v>
      </c>
      <c r="G657" s="10">
        <v>24</v>
      </c>
      <c r="I657" s="10">
        <v>53.363999999999997</v>
      </c>
      <c r="J657" s="10">
        <v>4.4000000000000004</v>
      </c>
      <c r="K657" s="10">
        <v>136.47999999999999</v>
      </c>
      <c r="L657" s="10">
        <v>386.25</v>
      </c>
      <c r="M657" s="10">
        <v>16.518999999999998</v>
      </c>
      <c r="N657" s="10">
        <v>2.89</v>
      </c>
      <c r="O657" s="10">
        <v>13.27</v>
      </c>
      <c r="P657" s="10">
        <v>103.48990000000001</v>
      </c>
      <c r="Q657" s="10">
        <v>76.78</v>
      </c>
      <c r="R657" s="10">
        <v>9.4600000000000009</v>
      </c>
      <c r="S657" s="10">
        <v>4.66</v>
      </c>
      <c r="T657" s="10">
        <v>88.52</v>
      </c>
      <c r="U657" s="10">
        <v>146.44999999999999</v>
      </c>
      <c r="V657" s="10">
        <v>247.58</v>
      </c>
      <c r="W657" s="10">
        <v>151.07</v>
      </c>
      <c r="X657" s="10">
        <v>52.08</v>
      </c>
      <c r="Y657" s="10">
        <v>29.71</v>
      </c>
      <c r="Z657" s="10">
        <v>78.260000000000005</v>
      </c>
      <c r="AA657" s="10">
        <v>30.176600000000001</v>
      </c>
      <c r="AC657" s="10">
        <v>316.16000000000003</v>
      </c>
      <c r="AE657" s="10">
        <v>4.9800000000000004</v>
      </c>
      <c r="AF657" s="10">
        <v>348.64</v>
      </c>
      <c r="AG657" s="10">
        <v>437.52</v>
      </c>
      <c r="AH657" s="10">
        <v>115.53</v>
      </c>
      <c r="AI657">
        <v>33.24</v>
      </c>
      <c r="AJ657" s="10">
        <v>17.03</v>
      </c>
      <c r="AK657" s="10">
        <v>98.11</v>
      </c>
      <c r="AL657" s="10">
        <v>28.35</v>
      </c>
      <c r="AM657" s="10">
        <v>66.14</v>
      </c>
      <c r="AN657" s="10">
        <v>14.03</v>
      </c>
      <c r="AO657" s="10">
        <v>80.430000000000007</v>
      </c>
      <c r="AP657" s="10">
        <v>133.27000000000001</v>
      </c>
    </row>
    <row r="658" spans="1:42" x14ac:dyDescent="0.2">
      <c r="A658" s="9">
        <v>44890</v>
      </c>
      <c r="B658" s="3">
        <v>4027.26</v>
      </c>
      <c r="C658" s="10">
        <v>182.86</v>
      </c>
      <c r="D658" s="10">
        <v>7.28</v>
      </c>
      <c r="E658" s="10">
        <v>113.21</v>
      </c>
      <c r="F658" s="10">
        <v>62.69</v>
      </c>
      <c r="G658" s="10">
        <v>24.08</v>
      </c>
      <c r="I658" s="10">
        <v>52.991</v>
      </c>
      <c r="J658" s="10">
        <v>4.18</v>
      </c>
      <c r="K658" s="10">
        <v>136.74</v>
      </c>
      <c r="L658" s="10">
        <v>388.86</v>
      </c>
      <c r="M658" s="10">
        <v>16.27</v>
      </c>
      <c r="N658" s="10">
        <v>2.87</v>
      </c>
      <c r="O658" s="10">
        <v>13.89</v>
      </c>
      <c r="P658" s="10">
        <v>104.2659</v>
      </c>
      <c r="Q658" s="10">
        <v>77.28</v>
      </c>
      <c r="R658" s="10">
        <v>9.39</v>
      </c>
      <c r="S658" s="10">
        <v>4.5999999999999996</v>
      </c>
      <c r="T658" s="10">
        <v>90</v>
      </c>
      <c r="U658" s="10">
        <v>144.72</v>
      </c>
      <c r="V658" s="10">
        <v>247.49</v>
      </c>
      <c r="W658" s="10">
        <v>148.11000000000001</v>
      </c>
      <c r="X658" s="10">
        <v>51.85</v>
      </c>
      <c r="Y658" s="10">
        <v>29.53</v>
      </c>
      <c r="Z658" s="10">
        <v>78.73</v>
      </c>
      <c r="AA658" s="10">
        <v>30.303999999999998</v>
      </c>
      <c r="AC658" s="10">
        <v>312.98</v>
      </c>
      <c r="AE658" s="10">
        <v>4.91</v>
      </c>
      <c r="AF658" s="10">
        <v>351.29</v>
      </c>
      <c r="AG658" s="10">
        <v>441.47</v>
      </c>
      <c r="AH658" s="10">
        <v>116.39</v>
      </c>
      <c r="AI658">
        <v>33.28</v>
      </c>
      <c r="AJ658" s="10">
        <v>16.97</v>
      </c>
      <c r="AK658" s="10">
        <v>98.25</v>
      </c>
      <c r="AL658" s="10">
        <v>28.84</v>
      </c>
      <c r="AM658" s="10">
        <v>65.73</v>
      </c>
      <c r="AN658" s="10">
        <v>14.08</v>
      </c>
      <c r="AO658" s="10">
        <v>80.709999999999994</v>
      </c>
      <c r="AP658" s="10">
        <v>129.82</v>
      </c>
    </row>
    <row r="659" spans="1:42" x14ac:dyDescent="0.2">
      <c r="A659" s="9">
        <v>44893</v>
      </c>
      <c r="B659" s="3">
        <v>4026.12</v>
      </c>
      <c r="C659" s="10">
        <v>182.92</v>
      </c>
      <c r="D659" s="10">
        <v>7.16</v>
      </c>
      <c r="E659" s="10">
        <v>109.81</v>
      </c>
      <c r="F659" s="10">
        <v>62.7</v>
      </c>
      <c r="G659" s="10">
        <v>23.79</v>
      </c>
      <c r="I659" s="10">
        <v>52.220999999999997</v>
      </c>
      <c r="J659" s="10">
        <v>4.01</v>
      </c>
      <c r="K659" s="10">
        <v>134.35</v>
      </c>
      <c r="L659" s="10">
        <v>382.36</v>
      </c>
      <c r="M659" s="10">
        <v>15.827</v>
      </c>
      <c r="N659" s="10">
        <v>2.79</v>
      </c>
      <c r="O659" s="10">
        <v>13.55</v>
      </c>
      <c r="P659" s="10">
        <v>102.7055</v>
      </c>
      <c r="Q659" s="10">
        <v>75.09</v>
      </c>
      <c r="R659" s="10">
        <v>9.19</v>
      </c>
      <c r="S659" s="10">
        <v>4.45</v>
      </c>
      <c r="T659" s="10">
        <v>88.1</v>
      </c>
      <c r="U659" s="10">
        <v>141.07</v>
      </c>
      <c r="V659" s="10">
        <v>241.76</v>
      </c>
      <c r="W659" s="10">
        <v>144.22</v>
      </c>
      <c r="X659" s="10">
        <v>50.55</v>
      </c>
      <c r="Y659" s="10">
        <v>28.64</v>
      </c>
      <c r="Z659" s="10">
        <v>76.73</v>
      </c>
      <c r="AA659" s="10">
        <v>30.551200000000001</v>
      </c>
      <c r="AC659" s="10">
        <v>315.3</v>
      </c>
      <c r="AE659" s="10">
        <v>4.9400000000000004</v>
      </c>
      <c r="AF659" s="10">
        <v>344.59</v>
      </c>
      <c r="AG659" s="10">
        <v>441.21</v>
      </c>
      <c r="AH659" s="10">
        <v>111.46</v>
      </c>
      <c r="AI659">
        <v>33.01</v>
      </c>
      <c r="AJ659" s="10">
        <v>16.489999999999998</v>
      </c>
      <c r="AK659" s="10">
        <v>97.63</v>
      </c>
      <c r="AL659" s="10">
        <v>28.76</v>
      </c>
      <c r="AM659" s="10">
        <v>65.2</v>
      </c>
      <c r="AN659" s="10">
        <v>13.73</v>
      </c>
      <c r="AO659" s="10">
        <v>80.8</v>
      </c>
      <c r="AP659" s="10">
        <v>129.47999999999999</v>
      </c>
    </row>
    <row r="660" spans="1:42" x14ac:dyDescent="0.2">
      <c r="A660" s="9">
        <v>44894</v>
      </c>
      <c r="B660" s="3">
        <v>3963.94</v>
      </c>
      <c r="C660" s="10">
        <v>180.83</v>
      </c>
      <c r="D660" s="10">
        <v>7.08</v>
      </c>
      <c r="E660" s="10">
        <v>110.54</v>
      </c>
      <c r="F660" s="10">
        <v>62.48</v>
      </c>
      <c r="G660" s="10">
        <v>24.23</v>
      </c>
      <c r="I660" s="10">
        <v>52.139000000000003</v>
      </c>
      <c r="J660" s="10">
        <v>3.96</v>
      </c>
      <c r="K660" s="10">
        <v>136.56</v>
      </c>
      <c r="L660" s="10">
        <v>383.71</v>
      </c>
      <c r="M660" s="10">
        <v>15.638999999999999</v>
      </c>
      <c r="N660" s="10">
        <v>2.81</v>
      </c>
      <c r="O660" s="10">
        <v>14.34</v>
      </c>
      <c r="P660" s="10">
        <v>103.54900000000001</v>
      </c>
      <c r="Q660" s="10">
        <v>76.459999999999994</v>
      </c>
      <c r="R660" s="10">
        <v>9.18</v>
      </c>
      <c r="S660" s="10">
        <v>4.5599999999999996</v>
      </c>
      <c r="T660" s="10">
        <v>88.21</v>
      </c>
      <c r="U660" s="10">
        <v>136.56</v>
      </c>
      <c r="V660" s="10">
        <v>240.33</v>
      </c>
      <c r="W660" s="10">
        <v>141.16999999999999</v>
      </c>
      <c r="X660" s="10">
        <v>50.55</v>
      </c>
      <c r="Y660" s="10">
        <v>28.85</v>
      </c>
      <c r="Z660" s="10">
        <v>75.099999999999994</v>
      </c>
      <c r="AA660" s="10">
        <v>31.054400000000001</v>
      </c>
      <c r="AC660" s="10">
        <v>316.33</v>
      </c>
      <c r="AE660" s="10">
        <v>4.83</v>
      </c>
      <c r="AF660" s="10">
        <v>343.13</v>
      </c>
      <c r="AG660" s="10">
        <v>440.97</v>
      </c>
      <c r="AH660" s="10">
        <v>113.81</v>
      </c>
      <c r="AI660">
        <v>33.19</v>
      </c>
      <c r="AJ660" s="10">
        <v>16.27</v>
      </c>
      <c r="AK660" s="10">
        <v>97.79</v>
      </c>
      <c r="AL660" s="10">
        <v>29.17</v>
      </c>
      <c r="AM660" s="10">
        <v>67.86</v>
      </c>
      <c r="AN660" s="10">
        <v>13.75</v>
      </c>
      <c r="AO660" s="10">
        <v>79.39</v>
      </c>
      <c r="AP660" s="10">
        <v>126.11</v>
      </c>
    </row>
    <row r="661" spans="1:42" x14ac:dyDescent="0.2">
      <c r="A661" s="9">
        <v>44895</v>
      </c>
      <c r="B661" s="3">
        <v>3957.63</v>
      </c>
      <c r="C661" s="10">
        <v>194.7</v>
      </c>
      <c r="D661" s="10">
        <v>7.5</v>
      </c>
      <c r="E661" s="10">
        <v>111.34</v>
      </c>
      <c r="F661" s="10">
        <v>63.61</v>
      </c>
      <c r="G661" s="10">
        <v>24.33</v>
      </c>
      <c r="I661" s="10">
        <v>55.103000000000002</v>
      </c>
      <c r="J661" s="10">
        <v>4.1900000000000004</v>
      </c>
      <c r="K661" s="10">
        <v>138.18</v>
      </c>
      <c r="L661" s="10">
        <v>386.15</v>
      </c>
      <c r="M661" s="10">
        <v>16.922999999999998</v>
      </c>
      <c r="N661" s="10">
        <v>2.88</v>
      </c>
      <c r="O661" s="10">
        <v>14.41</v>
      </c>
      <c r="P661" s="10">
        <v>106.7287</v>
      </c>
      <c r="Q661" s="10">
        <v>79.599999999999994</v>
      </c>
      <c r="R661" s="10">
        <v>9.59</v>
      </c>
      <c r="S661" s="10">
        <v>4.83</v>
      </c>
      <c r="T661" s="10">
        <v>91.53</v>
      </c>
      <c r="U661" s="10">
        <v>142.9</v>
      </c>
      <c r="V661" s="10">
        <v>255.14</v>
      </c>
      <c r="W661" s="10">
        <v>148.03</v>
      </c>
      <c r="X661" s="10">
        <v>51.92</v>
      </c>
      <c r="Y661" s="10">
        <v>32.04</v>
      </c>
      <c r="Z661" s="10">
        <v>79.42</v>
      </c>
      <c r="AA661" s="10">
        <v>32.539200000000001</v>
      </c>
      <c r="AC661" s="10">
        <v>316.39999999999998</v>
      </c>
      <c r="AE661" s="10">
        <v>5.16</v>
      </c>
      <c r="AF661" s="10">
        <v>356.4</v>
      </c>
      <c r="AG661" s="10">
        <v>441</v>
      </c>
      <c r="AH661" s="10">
        <v>117.79</v>
      </c>
      <c r="AI661">
        <v>33.6</v>
      </c>
      <c r="AJ661" s="10">
        <v>16.77</v>
      </c>
      <c r="AK661" s="10">
        <v>99.67</v>
      </c>
      <c r="AL661" s="10">
        <v>30.11</v>
      </c>
      <c r="AM661" s="10">
        <v>68.64</v>
      </c>
      <c r="AN661" s="10">
        <v>13.9</v>
      </c>
      <c r="AO661" s="10">
        <v>79.88</v>
      </c>
      <c r="AP661" s="10">
        <v>127.51</v>
      </c>
    </row>
    <row r="662" spans="1:42" x14ac:dyDescent="0.2">
      <c r="A662" s="9">
        <v>44896</v>
      </c>
      <c r="B662" s="3">
        <v>4080.11</v>
      </c>
      <c r="C662" s="10">
        <v>194.7</v>
      </c>
      <c r="D662" s="10">
        <v>7.86</v>
      </c>
      <c r="E662" s="10">
        <v>110.8</v>
      </c>
      <c r="F662" s="10">
        <v>63.79</v>
      </c>
      <c r="G662" s="10">
        <v>24.53</v>
      </c>
      <c r="I662" s="10">
        <v>55.075000000000003</v>
      </c>
      <c r="J662" s="10">
        <v>4.22</v>
      </c>
      <c r="K662" s="10">
        <v>136.24</v>
      </c>
      <c r="L662" s="10">
        <v>383.81</v>
      </c>
      <c r="M662" s="10">
        <v>17.135000000000002</v>
      </c>
      <c r="N662" s="10">
        <v>2.91</v>
      </c>
      <c r="O662" s="10">
        <v>14.22</v>
      </c>
      <c r="P662" s="10">
        <v>105.04179999999999</v>
      </c>
      <c r="Q662" s="10">
        <v>79.540000000000006</v>
      </c>
      <c r="R662" s="10">
        <v>9.8699999999999992</v>
      </c>
      <c r="S662" s="10">
        <v>4.74</v>
      </c>
      <c r="T662" s="10">
        <v>85.04</v>
      </c>
      <c r="U662" s="10">
        <v>154.04</v>
      </c>
      <c r="V662" s="10">
        <v>254.69</v>
      </c>
      <c r="W662" s="10">
        <v>148.31</v>
      </c>
      <c r="X662" s="10">
        <v>52.55</v>
      </c>
      <c r="Y662" s="10">
        <v>31.48</v>
      </c>
      <c r="Z662" s="10">
        <v>79.45</v>
      </c>
      <c r="AA662" s="10">
        <v>32.516599999999997</v>
      </c>
      <c r="AC662" s="10">
        <v>320.76</v>
      </c>
      <c r="AE662" s="10">
        <v>4.96</v>
      </c>
      <c r="AF662" s="10">
        <v>360.8</v>
      </c>
      <c r="AG662" s="10">
        <v>441.81</v>
      </c>
      <c r="AH662" s="10">
        <v>117.1</v>
      </c>
      <c r="AI662">
        <v>34.229999999999997</v>
      </c>
      <c r="AJ662" s="10">
        <v>16.63</v>
      </c>
      <c r="AK662" s="10">
        <v>102.46</v>
      </c>
      <c r="AL662" s="10">
        <v>30.81</v>
      </c>
      <c r="AM662" s="10">
        <v>69.180000000000007</v>
      </c>
      <c r="AN662" s="10">
        <v>14.08</v>
      </c>
      <c r="AO662" s="10">
        <v>79.11</v>
      </c>
      <c r="AP662" s="10">
        <v>127.82</v>
      </c>
    </row>
    <row r="663" spans="1:42" x14ac:dyDescent="0.2">
      <c r="A663" s="9">
        <v>44897</v>
      </c>
      <c r="B663" s="3">
        <v>4076.57</v>
      </c>
      <c r="C663" s="10">
        <v>194.86</v>
      </c>
      <c r="D663" s="10">
        <v>7.66</v>
      </c>
      <c r="E663" s="10">
        <v>109.86</v>
      </c>
      <c r="F663" s="10">
        <v>64.349999999999994</v>
      </c>
      <c r="G663" s="10">
        <v>23.99</v>
      </c>
      <c r="I663" s="10">
        <v>54.08</v>
      </c>
      <c r="J663" s="10">
        <v>4.25</v>
      </c>
      <c r="K663" s="10">
        <v>135.16</v>
      </c>
      <c r="L663" s="10">
        <v>380.58</v>
      </c>
      <c r="M663" s="10">
        <v>16.876000000000001</v>
      </c>
      <c r="N663" s="10">
        <v>2.82</v>
      </c>
      <c r="O663" s="10">
        <v>13.65</v>
      </c>
      <c r="P663" s="10">
        <v>105.5057</v>
      </c>
      <c r="Q663" s="10">
        <v>79.25</v>
      </c>
      <c r="R663" s="10">
        <v>9.99</v>
      </c>
      <c r="S663" s="10">
        <v>4.7</v>
      </c>
      <c r="T663" s="10">
        <v>85.16</v>
      </c>
      <c r="U663" s="10">
        <v>149.74</v>
      </c>
      <c r="V663" s="10">
        <v>255.02</v>
      </c>
      <c r="W663" s="10">
        <v>147.81</v>
      </c>
      <c r="X663" s="10">
        <v>52.25</v>
      </c>
      <c r="Y663" s="10">
        <v>31.36</v>
      </c>
      <c r="Z663" s="10">
        <v>80.31</v>
      </c>
      <c r="AA663" s="10">
        <v>32.0976</v>
      </c>
      <c r="AC663" s="10">
        <v>321.37</v>
      </c>
      <c r="AE663" s="10">
        <v>4.9400000000000004</v>
      </c>
      <c r="AF663" s="10">
        <v>360.06</v>
      </c>
      <c r="AG663" s="10">
        <v>445.61</v>
      </c>
      <c r="AH663" s="10">
        <v>116.94</v>
      </c>
      <c r="AI663">
        <v>34.119999999999997</v>
      </c>
      <c r="AJ663" s="10">
        <v>17.27</v>
      </c>
      <c r="AK663" s="10">
        <v>104.3</v>
      </c>
      <c r="AL663" s="10">
        <v>30.76</v>
      </c>
      <c r="AM663" s="10">
        <v>69.819999999999993</v>
      </c>
      <c r="AN663" s="10">
        <v>13.86</v>
      </c>
      <c r="AO663" s="10">
        <v>80.5</v>
      </c>
      <c r="AP663" s="10">
        <v>126.77</v>
      </c>
    </row>
    <row r="664" spans="1:42" x14ac:dyDescent="0.2">
      <c r="A664" s="9">
        <v>44900</v>
      </c>
      <c r="B664" s="3">
        <v>4071.7</v>
      </c>
      <c r="C664" s="10">
        <v>182.45</v>
      </c>
      <c r="D664" s="10">
        <v>7.19</v>
      </c>
      <c r="E664" s="10">
        <v>106.85</v>
      </c>
      <c r="F664" s="10">
        <v>63.47</v>
      </c>
      <c r="G664" s="10">
        <v>23.44</v>
      </c>
      <c r="I664" s="10">
        <v>53.064</v>
      </c>
      <c r="J664" s="10">
        <v>4.1500000000000004</v>
      </c>
      <c r="K664" s="10">
        <v>131.37</v>
      </c>
      <c r="L664" s="10">
        <v>371.54</v>
      </c>
      <c r="M664" s="10">
        <v>16.61</v>
      </c>
      <c r="N664" s="10">
        <v>2.78</v>
      </c>
      <c r="O664" s="10">
        <v>13.4</v>
      </c>
      <c r="P664" s="10">
        <v>102.7983</v>
      </c>
      <c r="Q664" s="10">
        <v>77.73</v>
      </c>
      <c r="R664" s="10">
        <v>9.67</v>
      </c>
      <c r="S664" s="10">
        <v>4.53</v>
      </c>
      <c r="T664" s="10">
        <v>81.97</v>
      </c>
      <c r="U664" s="10">
        <v>135.63</v>
      </c>
      <c r="V664" s="10">
        <v>250.2</v>
      </c>
      <c r="W664" s="10">
        <v>146.63</v>
      </c>
      <c r="X664" s="10">
        <v>49.57</v>
      </c>
      <c r="Y664" s="10">
        <v>29.53</v>
      </c>
      <c r="Z664" s="10">
        <v>78.31</v>
      </c>
      <c r="AA664" s="10">
        <v>31.412199999999999</v>
      </c>
      <c r="AC664" s="10">
        <v>317.60000000000002</v>
      </c>
      <c r="AE664" s="10">
        <v>4.6500000000000004</v>
      </c>
      <c r="AF664" s="10">
        <v>356.09</v>
      </c>
      <c r="AG664" s="10">
        <v>436.89</v>
      </c>
      <c r="AH664" s="10">
        <v>114.26</v>
      </c>
      <c r="AI664">
        <v>33.51</v>
      </c>
      <c r="AJ664" s="10">
        <v>16.98</v>
      </c>
      <c r="AK664" s="10">
        <v>103.48</v>
      </c>
      <c r="AL664" s="10">
        <v>30.22</v>
      </c>
      <c r="AM664" s="10">
        <v>69.459999999999994</v>
      </c>
      <c r="AN664" s="10">
        <v>13.38</v>
      </c>
      <c r="AO664" s="10">
        <v>78.8</v>
      </c>
      <c r="AP664" s="10">
        <v>128.72999999999999</v>
      </c>
    </row>
    <row r="665" spans="1:42" x14ac:dyDescent="0.2">
      <c r="A665" s="9">
        <v>44901</v>
      </c>
      <c r="B665" s="3">
        <v>3998.84</v>
      </c>
      <c r="C665" s="10">
        <v>179.82</v>
      </c>
      <c r="D665" s="10">
        <v>6.99</v>
      </c>
      <c r="E665" s="10">
        <v>103.88</v>
      </c>
      <c r="F665" s="10">
        <v>63.44</v>
      </c>
      <c r="G665" s="10">
        <v>23.72</v>
      </c>
      <c r="I665" s="10">
        <v>52.582000000000001</v>
      </c>
      <c r="J665" s="10">
        <v>4</v>
      </c>
      <c r="K665" s="10">
        <v>131.59</v>
      </c>
      <c r="L665" s="10">
        <v>362.91</v>
      </c>
      <c r="M665" s="10">
        <v>15.987</v>
      </c>
      <c r="N665" s="10">
        <v>2.73</v>
      </c>
      <c r="O665" s="10">
        <v>12.75</v>
      </c>
      <c r="P665" s="10">
        <v>102.80670000000001</v>
      </c>
      <c r="Q665" s="10">
        <v>76.84</v>
      </c>
      <c r="R665" s="10">
        <v>9.39</v>
      </c>
      <c r="S665" s="10">
        <v>4.32</v>
      </c>
      <c r="T665" s="10">
        <v>78.73</v>
      </c>
      <c r="U665" s="10">
        <v>136.72999999999999</v>
      </c>
      <c r="V665" s="10">
        <v>245.12</v>
      </c>
      <c r="W665" s="10">
        <v>142.91</v>
      </c>
      <c r="X665" s="10">
        <v>49.05</v>
      </c>
      <c r="Y665" s="10">
        <v>27.89</v>
      </c>
      <c r="Z665" s="10">
        <v>75.16</v>
      </c>
      <c r="AA665" s="10">
        <v>30.167999999999999</v>
      </c>
      <c r="AC665" s="10">
        <v>311.81</v>
      </c>
      <c r="AE665" s="10">
        <v>4.3499999999999996</v>
      </c>
      <c r="AF665" s="10">
        <v>347.53</v>
      </c>
      <c r="AG665" s="10">
        <v>438.25</v>
      </c>
      <c r="AH665" s="10">
        <v>114.6</v>
      </c>
      <c r="AI665">
        <v>33.619999999999997</v>
      </c>
      <c r="AJ665" s="10">
        <v>16.46</v>
      </c>
      <c r="AK665" s="10">
        <v>101.63</v>
      </c>
      <c r="AL665" s="10">
        <v>29.86</v>
      </c>
      <c r="AM665" s="10">
        <v>70.34</v>
      </c>
      <c r="AN665" s="10">
        <v>13.28</v>
      </c>
      <c r="AO665" s="10">
        <v>77.849999999999994</v>
      </c>
      <c r="AP665" s="10">
        <v>129.79</v>
      </c>
    </row>
    <row r="666" spans="1:42" x14ac:dyDescent="0.2">
      <c r="A666" s="9">
        <v>44902</v>
      </c>
      <c r="B666" s="3">
        <v>3941.26</v>
      </c>
      <c r="C666" s="10">
        <v>174.04</v>
      </c>
      <c r="D666" s="10">
        <v>7.07</v>
      </c>
      <c r="E666" s="10">
        <v>103.65</v>
      </c>
      <c r="F666" s="10">
        <v>63.54</v>
      </c>
      <c r="G666" s="10">
        <v>23.64</v>
      </c>
      <c r="I666" s="10">
        <v>51.85</v>
      </c>
      <c r="J666" s="10">
        <v>3.94</v>
      </c>
      <c r="K666" s="10">
        <v>131.5</v>
      </c>
      <c r="L666" s="10">
        <v>359.92</v>
      </c>
      <c r="M666" s="10">
        <v>16.12</v>
      </c>
      <c r="N666" s="10">
        <v>2.8</v>
      </c>
      <c r="O666" s="10">
        <v>12.54</v>
      </c>
      <c r="P666" s="10">
        <v>103.5068</v>
      </c>
      <c r="Q666" s="10">
        <v>76.34</v>
      </c>
      <c r="R666" s="10">
        <v>9.26</v>
      </c>
      <c r="S666" s="10">
        <v>4.3</v>
      </c>
      <c r="T666" s="10">
        <v>77.64</v>
      </c>
      <c r="U666" s="10">
        <v>137.41</v>
      </c>
      <c r="V666" s="10">
        <v>244.37</v>
      </c>
      <c r="W666" s="10">
        <v>140.94</v>
      </c>
      <c r="X666" s="10">
        <v>47.35</v>
      </c>
      <c r="Y666" s="10">
        <v>27.94</v>
      </c>
      <c r="Z666" s="10">
        <v>75.72</v>
      </c>
      <c r="AA666" s="10">
        <v>30.1892</v>
      </c>
      <c r="AC666" s="10">
        <v>317.58</v>
      </c>
      <c r="AE666" s="10">
        <v>4.3499999999999996</v>
      </c>
      <c r="AF666" s="10">
        <v>347.42</v>
      </c>
      <c r="AG666" s="10">
        <v>440.65</v>
      </c>
      <c r="AH666" s="10">
        <v>116</v>
      </c>
      <c r="AI666">
        <v>33.909999999999997</v>
      </c>
      <c r="AJ666" s="10">
        <v>16.82</v>
      </c>
      <c r="AK666" s="10">
        <v>101.88</v>
      </c>
      <c r="AL666" s="10">
        <v>29.56</v>
      </c>
      <c r="AM666" s="10">
        <v>69.849999999999994</v>
      </c>
      <c r="AN666" s="10">
        <v>13.1</v>
      </c>
      <c r="AO666" s="10">
        <v>77.27</v>
      </c>
      <c r="AP666" s="10">
        <v>130.75</v>
      </c>
    </row>
    <row r="667" spans="1:42" x14ac:dyDescent="0.2">
      <c r="A667" s="9">
        <v>44903</v>
      </c>
      <c r="B667" s="3">
        <v>3933.92</v>
      </c>
      <c r="C667" s="10">
        <v>173.44</v>
      </c>
      <c r="D667" s="10">
        <v>7.12</v>
      </c>
      <c r="E667" s="10">
        <v>104.42</v>
      </c>
      <c r="F667" s="10">
        <v>63.81</v>
      </c>
      <c r="G667" s="10">
        <v>23.59</v>
      </c>
      <c r="I667" s="10">
        <v>53.107999999999997</v>
      </c>
      <c r="J667" s="10">
        <v>3.98</v>
      </c>
      <c r="K667" s="10">
        <v>132.88</v>
      </c>
      <c r="L667" s="10">
        <v>358.08</v>
      </c>
      <c r="M667" s="10">
        <v>17.169</v>
      </c>
      <c r="N667" s="10">
        <v>2.74</v>
      </c>
      <c r="O667" s="10">
        <v>12.4</v>
      </c>
      <c r="P667" s="10">
        <v>102.9417</v>
      </c>
      <c r="Q667" s="10">
        <v>76.12</v>
      </c>
      <c r="R667" s="10">
        <v>9.52</v>
      </c>
      <c r="S667" s="10">
        <v>4.4000000000000004</v>
      </c>
      <c r="T667" s="10">
        <v>79.05</v>
      </c>
      <c r="U667" s="10">
        <v>142.87</v>
      </c>
      <c r="V667" s="10">
        <v>247.4</v>
      </c>
      <c r="W667" s="10">
        <v>142.65</v>
      </c>
      <c r="X667" s="10">
        <v>48.27</v>
      </c>
      <c r="Y667" s="10">
        <v>28.58</v>
      </c>
      <c r="Z667" s="10">
        <v>77.8</v>
      </c>
      <c r="AA667" s="10">
        <v>30.62</v>
      </c>
      <c r="AC667" s="10">
        <v>321.32</v>
      </c>
      <c r="AE667" s="10">
        <v>4.62</v>
      </c>
      <c r="AF667" s="10">
        <v>351.17</v>
      </c>
      <c r="AG667" s="10">
        <v>442.93</v>
      </c>
      <c r="AH667" s="10">
        <v>117.6</v>
      </c>
      <c r="AI667">
        <v>33.94</v>
      </c>
      <c r="AJ667" s="10">
        <v>16.8</v>
      </c>
      <c r="AK667" s="10">
        <v>102.06</v>
      </c>
      <c r="AL667" s="10">
        <v>30.01</v>
      </c>
      <c r="AM667" s="10">
        <v>71.8</v>
      </c>
      <c r="AN667" s="10">
        <v>13.12</v>
      </c>
      <c r="AO667" s="10">
        <v>76.819999999999993</v>
      </c>
      <c r="AP667" s="10">
        <v>137.28</v>
      </c>
    </row>
    <row r="668" spans="1:42" x14ac:dyDescent="0.2">
      <c r="A668" s="9">
        <v>44904</v>
      </c>
      <c r="B668" s="3">
        <v>3963.51</v>
      </c>
      <c r="C668" s="10">
        <v>179.05</v>
      </c>
      <c r="D668" s="10">
        <v>7.11</v>
      </c>
      <c r="E668" s="10">
        <v>103.54</v>
      </c>
      <c r="F668" s="10">
        <v>63.14</v>
      </c>
      <c r="G668" s="10">
        <v>23.86</v>
      </c>
      <c r="I668" s="10">
        <v>54.472000000000001</v>
      </c>
      <c r="J668" s="10">
        <v>4</v>
      </c>
      <c r="K668" s="10">
        <v>132.16</v>
      </c>
      <c r="L668" s="10">
        <v>359.14</v>
      </c>
      <c r="M668" s="10">
        <v>17.001000000000001</v>
      </c>
      <c r="N668" s="10">
        <v>2.68</v>
      </c>
      <c r="O668" s="10">
        <v>11.95</v>
      </c>
      <c r="P668" s="10">
        <v>102.3597</v>
      </c>
      <c r="Q668" s="10">
        <v>75.84</v>
      </c>
      <c r="R668" s="10">
        <v>9.31</v>
      </c>
      <c r="S668" s="10">
        <v>4.34</v>
      </c>
      <c r="T668" s="10">
        <v>78.48</v>
      </c>
      <c r="U668" s="10">
        <v>144.53</v>
      </c>
      <c r="V668" s="10">
        <v>245.42</v>
      </c>
      <c r="W668" s="10">
        <v>142.16</v>
      </c>
      <c r="X668" s="10">
        <v>48</v>
      </c>
      <c r="Y668" s="10">
        <v>27.29</v>
      </c>
      <c r="Z668" s="10">
        <v>78.17</v>
      </c>
      <c r="AA668" s="10">
        <v>30.525200000000002</v>
      </c>
      <c r="AC668" s="10">
        <v>312.22000000000003</v>
      </c>
      <c r="AE668" s="10">
        <v>4.4800000000000004</v>
      </c>
      <c r="AF668" s="10">
        <v>348.83</v>
      </c>
      <c r="AG668" s="10">
        <v>434.81</v>
      </c>
      <c r="AH668" s="10">
        <v>116.32</v>
      </c>
      <c r="AI668">
        <v>34.049999999999997</v>
      </c>
      <c r="AJ668" s="10">
        <v>16.38</v>
      </c>
      <c r="AK668" s="10">
        <v>102.09</v>
      </c>
      <c r="AL668" s="10">
        <v>29.73</v>
      </c>
      <c r="AM668" s="10">
        <v>72.489999999999995</v>
      </c>
      <c r="AN668" s="10">
        <v>13.18</v>
      </c>
      <c r="AO668" s="10">
        <v>75.73</v>
      </c>
      <c r="AP668" s="10">
        <v>133.80000000000001</v>
      </c>
    </row>
    <row r="669" spans="1:42" x14ac:dyDescent="0.2">
      <c r="A669" s="9">
        <v>44907</v>
      </c>
      <c r="B669" s="3">
        <v>3934.38</v>
      </c>
      <c r="C669" s="10">
        <v>167.82</v>
      </c>
      <c r="D669" s="10">
        <v>7.29</v>
      </c>
      <c r="E669" s="10">
        <v>106.09</v>
      </c>
      <c r="F669" s="10">
        <v>63.97</v>
      </c>
      <c r="G669" s="10">
        <v>24.22</v>
      </c>
      <c r="I669" s="10">
        <v>55.662999999999997</v>
      </c>
      <c r="J669" s="10">
        <v>4.1500000000000004</v>
      </c>
      <c r="K669" s="10">
        <v>134.21</v>
      </c>
      <c r="L669" s="10">
        <v>363.18</v>
      </c>
      <c r="M669" s="10">
        <v>17.535</v>
      </c>
      <c r="N669" s="10">
        <v>2.69</v>
      </c>
      <c r="O669" s="10">
        <v>12</v>
      </c>
      <c r="P669" s="10">
        <v>102.191</v>
      </c>
      <c r="Q669" s="10">
        <v>76.5</v>
      </c>
      <c r="R669" s="10">
        <v>9.58</v>
      </c>
      <c r="S669" s="10">
        <v>4.45</v>
      </c>
      <c r="T669" s="10">
        <v>82.47</v>
      </c>
      <c r="U669" s="10">
        <v>150.88</v>
      </c>
      <c r="V669" s="10">
        <v>252.51</v>
      </c>
      <c r="W669" s="10">
        <v>144.49</v>
      </c>
      <c r="X669" s="10">
        <v>48.33</v>
      </c>
      <c r="Y669" s="10">
        <v>25.61</v>
      </c>
      <c r="Z669" s="10">
        <v>79.73</v>
      </c>
      <c r="AA669" s="10">
        <v>31.224</v>
      </c>
      <c r="AC669" s="10">
        <v>314.19</v>
      </c>
      <c r="AE669" s="10">
        <v>4.47</v>
      </c>
      <c r="AF669" s="10">
        <v>358.17</v>
      </c>
      <c r="AG669" s="10">
        <v>437.05</v>
      </c>
      <c r="AH669" s="10">
        <v>118.03</v>
      </c>
      <c r="AI669">
        <v>33.76</v>
      </c>
      <c r="AJ669" s="10">
        <v>17.41</v>
      </c>
      <c r="AK669" s="10">
        <v>102.6</v>
      </c>
      <c r="AL669" s="10">
        <v>30.32</v>
      </c>
      <c r="AM669" s="10">
        <v>71.13</v>
      </c>
      <c r="AN669" s="10">
        <v>13.46</v>
      </c>
      <c r="AO669" s="10">
        <v>75.41</v>
      </c>
      <c r="AP669" s="10">
        <v>133.62</v>
      </c>
    </row>
    <row r="670" spans="1:42" x14ac:dyDescent="0.2">
      <c r="A670" s="9">
        <v>44908</v>
      </c>
      <c r="B670" s="3">
        <v>3990.56</v>
      </c>
      <c r="C670" s="10">
        <v>160.94999999999999</v>
      </c>
      <c r="D670" s="10">
        <v>7.5</v>
      </c>
      <c r="E670" s="10">
        <v>107.25</v>
      </c>
      <c r="F670" s="10">
        <v>63.99</v>
      </c>
      <c r="G670" s="10">
        <v>24.29</v>
      </c>
      <c r="I670" s="10">
        <v>57.103999999999999</v>
      </c>
      <c r="J670" s="10">
        <v>4.17</v>
      </c>
      <c r="K670" s="10">
        <v>134.08000000000001</v>
      </c>
      <c r="L670" s="10">
        <v>368.69</v>
      </c>
      <c r="M670" s="10">
        <v>18.071999999999999</v>
      </c>
      <c r="N670" s="10">
        <v>2.5299999999999998</v>
      </c>
      <c r="O670" s="10">
        <v>12.39</v>
      </c>
      <c r="P670" s="10">
        <v>103.54049999999999</v>
      </c>
      <c r="Q670" s="10">
        <v>79.86</v>
      </c>
      <c r="R670" s="10">
        <v>9.35</v>
      </c>
      <c r="S670" s="10">
        <v>4.43</v>
      </c>
      <c r="T670" s="10">
        <v>83.44</v>
      </c>
      <c r="U670" s="10">
        <v>150.58000000000001</v>
      </c>
      <c r="V670" s="10">
        <v>256.92</v>
      </c>
      <c r="W670" s="10">
        <v>145.47</v>
      </c>
      <c r="X670" s="10">
        <v>49.94</v>
      </c>
      <c r="Y670" s="10">
        <v>24.96</v>
      </c>
      <c r="Z670" s="10">
        <v>80.959999999999994</v>
      </c>
      <c r="AA670" s="10">
        <v>30.9664</v>
      </c>
      <c r="AC670" s="10">
        <v>307.08999999999997</v>
      </c>
      <c r="AE670" s="10">
        <v>4.32</v>
      </c>
      <c r="AF670" s="10">
        <v>357.15</v>
      </c>
      <c r="AG670" s="10">
        <v>437.19</v>
      </c>
      <c r="AH670" s="10">
        <v>121.09</v>
      </c>
      <c r="AI670">
        <v>34.36</v>
      </c>
      <c r="AJ670" s="10">
        <v>17.8</v>
      </c>
      <c r="AK670" s="10">
        <v>102.32</v>
      </c>
      <c r="AL670" s="10">
        <v>30.55</v>
      </c>
      <c r="AM670" s="10">
        <v>71.61</v>
      </c>
      <c r="AN670" s="10">
        <v>13.57</v>
      </c>
      <c r="AO670" s="10">
        <v>73.73</v>
      </c>
      <c r="AP670" s="10">
        <v>133.22</v>
      </c>
    </row>
    <row r="671" spans="1:42" x14ac:dyDescent="0.2">
      <c r="A671" s="9">
        <v>44909</v>
      </c>
      <c r="B671" s="3">
        <v>4019.65</v>
      </c>
      <c r="C671" s="10">
        <v>156.80000000000001</v>
      </c>
      <c r="D671" s="10">
        <v>7.35</v>
      </c>
      <c r="E671" s="10">
        <v>106.46</v>
      </c>
      <c r="F671" s="10">
        <v>63.99</v>
      </c>
      <c r="G671" s="10">
        <v>24.35</v>
      </c>
      <c r="I671" s="10">
        <v>57.444000000000003</v>
      </c>
      <c r="J671" s="10">
        <v>4.12</v>
      </c>
      <c r="K671" s="10">
        <v>133.41</v>
      </c>
      <c r="L671" s="10">
        <v>360.38</v>
      </c>
      <c r="M671" s="10">
        <v>17.673999999999999</v>
      </c>
      <c r="N671" s="10">
        <v>2.39</v>
      </c>
      <c r="O671" s="10">
        <v>12.76</v>
      </c>
      <c r="P671" s="10">
        <v>103.38030000000001</v>
      </c>
      <c r="Q671" s="10">
        <v>79.41</v>
      </c>
      <c r="R671" s="10">
        <v>9.09</v>
      </c>
      <c r="S671" s="10">
        <v>4.7</v>
      </c>
      <c r="T671" s="10">
        <v>80.599999999999994</v>
      </c>
      <c r="U671" s="10">
        <v>149.19999999999999</v>
      </c>
      <c r="V671" s="10">
        <v>257.22000000000003</v>
      </c>
      <c r="W671" s="10">
        <v>143.21</v>
      </c>
      <c r="X671" s="10">
        <v>49.35</v>
      </c>
      <c r="Y671" s="10">
        <v>24.54</v>
      </c>
      <c r="Z671" s="10">
        <v>79.319999999999993</v>
      </c>
      <c r="AA671" s="10">
        <v>30.765799999999999</v>
      </c>
      <c r="AC671" s="10">
        <v>312.08999999999997</v>
      </c>
      <c r="AE671" s="10">
        <v>4.2300000000000004</v>
      </c>
      <c r="AF671" s="10">
        <v>357.51</v>
      </c>
      <c r="AG671" s="10">
        <v>438.44</v>
      </c>
      <c r="AH671" s="10">
        <v>121.58</v>
      </c>
      <c r="AI671">
        <v>34.28</v>
      </c>
      <c r="AJ671" s="10">
        <v>17.71</v>
      </c>
      <c r="AK671" s="10">
        <v>102.46</v>
      </c>
      <c r="AL671" s="10">
        <v>31.35</v>
      </c>
      <c r="AM671" s="10">
        <v>70.72</v>
      </c>
      <c r="AN671" s="10">
        <v>13.48</v>
      </c>
      <c r="AO671" s="10">
        <v>73.69</v>
      </c>
      <c r="AP671" s="10">
        <v>138.22999999999999</v>
      </c>
    </row>
    <row r="672" spans="1:42" x14ac:dyDescent="0.2">
      <c r="A672" s="9">
        <v>44910</v>
      </c>
      <c r="B672" s="3">
        <v>3995.32</v>
      </c>
      <c r="C672" s="10">
        <v>157.66999999999999</v>
      </c>
      <c r="D672" s="10">
        <v>7.01</v>
      </c>
      <c r="E672" s="10">
        <v>105.44</v>
      </c>
      <c r="F672" s="10">
        <v>63.11</v>
      </c>
      <c r="G672" s="10">
        <v>24.33</v>
      </c>
      <c r="I672" s="10">
        <v>55.8</v>
      </c>
      <c r="J672" s="10">
        <v>4.03</v>
      </c>
      <c r="K672" s="10">
        <v>130.1</v>
      </c>
      <c r="L672" s="10">
        <v>349.83</v>
      </c>
      <c r="M672" s="10">
        <v>16.952000000000002</v>
      </c>
      <c r="N672" s="10">
        <v>2.29</v>
      </c>
      <c r="O672" s="10">
        <v>12.9</v>
      </c>
      <c r="P672" s="10">
        <v>100.8668</v>
      </c>
      <c r="Q672" s="10">
        <v>77.44</v>
      </c>
      <c r="R672" s="10">
        <v>8.67</v>
      </c>
      <c r="S672" s="10">
        <v>4.63</v>
      </c>
      <c r="T672" s="10">
        <v>77.400000000000006</v>
      </c>
      <c r="U672" s="10">
        <v>142.65</v>
      </c>
      <c r="V672" s="10">
        <v>249.01</v>
      </c>
      <c r="W672" s="10">
        <v>136.5</v>
      </c>
      <c r="X672" s="10">
        <v>47.47</v>
      </c>
      <c r="Y672" s="10">
        <v>23.97</v>
      </c>
      <c r="Z672" s="10">
        <v>72.36</v>
      </c>
      <c r="AA672" s="10">
        <v>29.750599999999999</v>
      </c>
      <c r="AC672" s="10">
        <v>308.39999999999998</v>
      </c>
      <c r="AE672" s="10">
        <v>3.91</v>
      </c>
      <c r="AF672" s="10">
        <v>346.25</v>
      </c>
      <c r="AG672" s="10">
        <v>429.79</v>
      </c>
      <c r="AH672" s="10">
        <v>118.59</v>
      </c>
      <c r="AI672">
        <v>33.72</v>
      </c>
      <c r="AJ672" s="10">
        <v>16.84</v>
      </c>
      <c r="AK672" s="10">
        <v>101.27</v>
      </c>
      <c r="AL672" s="10">
        <v>30.17</v>
      </c>
      <c r="AM672" s="10">
        <v>70.45</v>
      </c>
      <c r="AN672" s="10">
        <v>13.03</v>
      </c>
      <c r="AO672" s="10">
        <v>72.38</v>
      </c>
      <c r="AP672" s="10">
        <v>142.30000000000001</v>
      </c>
    </row>
    <row r="673" spans="1:42" x14ac:dyDescent="0.2">
      <c r="A673" s="9">
        <v>44911</v>
      </c>
      <c r="B673" s="3">
        <v>3895.75</v>
      </c>
      <c r="C673" s="10">
        <v>150.22999999999999</v>
      </c>
      <c r="D673" s="10">
        <v>6.9</v>
      </c>
      <c r="E673" s="10">
        <v>104.7</v>
      </c>
      <c r="F673" s="10">
        <v>62.75</v>
      </c>
      <c r="G673" s="10">
        <v>24.07</v>
      </c>
      <c r="I673" s="10">
        <v>55.591000000000001</v>
      </c>
      <c r="J673" s="10">
        <v>4.07</v>
      </c>
      <c r="K673" s="10">
        <v>129.29</v>
      </c>
      <c r="L673" s="10">
        <v>346.35</v>
      </c>
      <c r="M673" s="10">
        <v>16.571000000000002</v>
      </c>
      <c r="N673" s="10">
        <v>2.2999999999999998</v>
      </c>
      <c r="O673" s="10">
        <v>12.98</v>
      </c>
      <c r="P673" s="10">
        <v>100.4282</v>
      </c>
      <c r="Q673" s="10">
        <v>75.8</v>
      </c>
      <c r="R673" s="10">
        <v>8.61</v>
      </c>
      <c r="S673" s="10">
        <v>4.6399999999999997</v>
      </c>
      <c r="T673" s="10">
        <v>75.39</v>
      </c>
      <c r="U673" s="10">
        <v>142.44999999999999</v>
      </c>
      <c r="V673" s="10">
        <v>244.69</v>
      </c>
      <c r="W673" s="10">
        <v>134.51</v>
      </c>
      <c r="X673" s="10">
        <v>46.58</v>
      </c>
      <c r="Y673" s="10">
        <v>22.48</v>
      </c>
      <c r="Z673" s="10">
        <v>74.739999999999995</v>
      </c>
      <c r="AA673" s="10">
        <v>29.2422</v>
      </c>
      <c r="AC673" s="10">
        <v>304.8</v>
      </c>
      <c r="AE673" s="10">
        <v>3.86</v>
      </c>
      <c r="AF673" s="10">
        <v>345.84</v>
      </c>
      <c r="AG673" s="10">
        <v>431.09</v>
      </c>
      <c r="AH673" s="10">
        <v>112.24</v>
      </c>
      <c r="AI673">
        <v>34</v>
      </c>
      <c r="AJ673" s="10">
        <v>16</v>
      </c>
      <c r="AK673" s="10">
        <v>100.28</v>
      </c>
      <c r="AL673" s="10">
        <v>29.8</v>
      </c>
      <c r="AM673" s="10">
        <v>69.430000000000007</v>
      </c>
      <c r="AN673" s="10">
        <v>12.12</v>
      </c>
      <c r="AO673" s="10">
        <v>73.78</v>
      </c>
      <c r="AP673" s="10">
        <v>142.1</v>
      </c>
    </row>
    <row r="674" spans="1:42" x14ac:dyDescent="0.2">
      <c r="A674" s="9">
        <v>44914</v>
      </c>
      <c r="B674" s="3">
        <v>3852.36</v>
      </c>
      <c r="C674" s="10">
        <v>149.87</v>
      </c>
      <c r="D674" s="10">
        <v>6.35</v>
      </c>
      <c r="E674" s="10">
        <v>105.17</v>
      </c>
      <c r="F674" s="10">
        <v>62.84</v>
      </c>
      <c r="G674" s="10">
        <v>23.86</v>
      </c>
      <c r="I674" s="10">
        <v>54.963000000000001</v>
      </c>
      <c r="J674" s="10">
        <v>3.9</v>
      </c>
      <c r="K674" s="10">
        <v>130.06</v>
      </c>
      <c r="L674" s="10">
        <v>344.61</v>
      </c>
      <c r="M674" s="10">
        <v>16.254000000000001</v>
      </c>
      <c r="N674" s="10">
        <v>2.21</v>
      </c>
      <c r="O674" s="10">
        <v>13.78</v>
      </c>
      <c r="P674" s="10">
        <v>99.964299999999994</v>
      </c>
      <c r="Q674" s="10">
        <v>75.010000000000005</v>
      </c>
      <c r="R674" s="10">
        <v>8.1999999999999993</v>
      </c>
      <c r="S674" s="10">
        <v>4.43</v>
      </c>
      <c r="T674" s="10">
        <v>73.48</v>
      </c>
      <c r="U674" s="10">
        <v>138.1</v>
      </c>
      <c r="V674" s="10">
        <v>240.45</v>
      </c>
      <c r="W674" s="10">
        <v>132.37</v>
      </c>
      <c r="X674" s="10">
        <v>46</v>
      </c>
      <c r="Y674" s="10">
        <v>22.03</v>
      </c>
      <c r="Z674" s="10">
        <v>73.260000000000005</v>
      </c>
      <c r="AA674" s="10">
        <v>28.299600000000002</v>
      </c>
      <c r="AC674" s="10">
        <v>291.58999999999997</v>
      </c>
      <c r="AE674" s="10">
        <v>3.7</v>
      </c>
      <c r="AF674" s="10">
        <v>341.26</v>
      </c>
      <c r="AG674" s="10">
        <v>432.67</v>
      </c>
      <c r="AH674" s="10">
        <v>112.07</v>
      </c>
      <c r="AI674">
        <v>33.909999999999997</v>
      </c>
      <c r="AJ674" s="10">
        <v>16.41</v>
      </c>
      <c r="AK674" s="10">
        <v>100.61</v>
      </c>
      <c r="AL674" s="10">
        <v>29.82</v>
      </c>
      <c r="AM674" s="10">
        <v>68.86</v>
      </c>
      <c r="AN674" s="10">
        <v>11.69</v>
      </c>
      <c r="AO674" s="10">
        <v>70.430000000000007</v>
      </c>
      <c r="AP674" s="10">
        <v>144.78</v>
      </c>
    </row>
    <row r="675" spans="1:42" x14ac:dyDescent="0.2">
      <c r="A675" s="9">
        <v>44915</v>
      </c>
      <c r="B675" s="3">
        <v>3817.66</v>
      </c>
      <c r="C675" s="10">
        <v>137.80000000000001</v>
      </c>
      <c r="D675" s="10">
        <v>6.31</v>
      </c>
      <c r="E675" s="10">
        <v>106.69</v>
      </c>
      <c r="F675" s="10">
        <v>62.79</v>
      </c>
      <c r="G675" s="10">
        <v>23.82</v>
      </c>
      <c r="I675" s="10">
        <v>54.402000000000001</v>
      </c>
      <c r="J675" s="10">
        <v>3.72</v>
      </c>
      <c r="K675" s="10">
        <v>130.69</v>
      </c>
      <c r="L675" s="10">
        <v>344.49</v>
      </c>
      <c r="M675" s="10">
        <v>16.085000000000001</v>
      </c>
      <c r="N675" s="10">
        <v>2.23</v>
      </c>
      <c r="O675" s="10">
        <v>14.2</v>
      </c>
      <c r="P675" s="10">
        <v>99.711299999999994</v>
      </c>
      <c r="Q675" s="10">
        <v>74.87</v>
      </c>
      <c r="R675" s="10">
        <v>8.1</v>
      </c>
      <c r="S675" s="10">
        <v>4.57</v>
      </c>
      <c r="T675" s="10">
        <v>73.09</v>
      </c>
      <c r="U675" s="10">
        <v>141.21</v>
      </c>
      <c r="V675" s="10">
        <v>241.8</v>
      </c>
      <c r="W675" s="10">
        <v>132.30000000000001</v>
      </c>
      <c r="X675" s="10">
        <v>46.23</v>
      </c>
      <c r="Y675" s="10">
        <v>21.4</v>
      </c>
      <c r="Z675" s="10">
        <v>76.510000000000005</v>
      </c>
      <c r="AA675" s="10">
        <v>28.567599999999999</v>
      </c>
      <c r="AC675" s="10">
        <v>293.23</v>
      </c>
      <c r="AE675" s="10">
        <v>3.71</v>
      </c>
      <c r="AF675" s="10">
        <v>342.95</v>
      </c>
      <c r="AG675" s="10">
        <v>435.36</v>
      </c>
      <c r="AH675" s="10">
        <v>112.18</v>
      </c>
      <c r="AI675">
        <v>34.49</v>
      </c>
      <c r="AJ675" s="10">
        <v>18.600000000000001</v>
      </c>
      <c r="AK675" s="10">
        <v>100.92</v>
      </c>
      <c r="AL675" s="10">
        <v>29.71</v>
      </c>
      <c r="AM675" s="10">
        <v>69.63</v>
      </c>
      <c r="AN675" s="10">
        <v>11.47</v>
      </c>
      <c r="AO675" s="10">
        <v>70.7</v>
      </c>
      <c r="AP675" s="10">
        <v>143.18</v>
      </c>
    </row>
    <row r="676" spans="1:42" x14ac:dyDescent="0.2">
      <c r="A676" s="9">
        <v>44916</v>
      </c>
      <c r="B676" s="3">
        <v>3821.62</v>
      </c>
      <c r="C676" s="10">
        <v>137.57</v>
      </c>
      <c r="D676" s="10">
        <v>6.5</v>
      </c>
      <c r="E676" s="10">
        <v>108.06</v>
      </c>
      <c r="F676" s="10">
        <v>63.8</v>
      </c>
      <c r="G676" s="10">
        <v>24.17</v>
      </c>
      <c r="I676" s="10">
        <v>56.122999999999998</v>
      </c>
      <c r="J676" s="10">
        <v>3.74</v>
      </c>
      <c r="K676" s="10">
        <v>132.16</v>
      </c>
      <c r="L676" s="10">
        <v>350.16</v>
      </c>
      <c r="M676" s="10">
        <v>16.501000000000001</v>
      </c>
      <c r="N676" s="10">
        <v>2.15</v>
      </c>
      <c r="O676" s="10">
        <v>14.58</v>
      </c>
      <c r="P676" s="10">
        <v>102.3091</v>
      </c>
      <c r="Q676" s="10">
        <v>76.62</v>
      </c>
      <c r="R676" s="10">
        <v>8.17</v>
      </c>
      <c r="S676" s="10">
        <v>4.6399999999999997</v>
      </c>
      <c r="T676" s="10">
        <v>75.84</v>
      </c>
      <c r="U676" s="10">
        <v>146.75</v>
      </c>
      <c r="V676" s="10">
        <v>244.43</v>
      </c>
      <c r="W676" s="10">
        <v>135.44999999999999</v>
      </c>
      <c r="X676" s="10">
        <v>47.65</v>
      </c>
      <c r="Y676" s="10">
        <v>21.03</v>
      </c>
      <c r="Z676" s="10">
        <v>77.489999999999995</v>
      </c>
      <c r="AA676" s="10">
        <v>28.503799999999998</v>
      </c>
      <c r="AC676" s="10">
        <v>290.55</v>
      </c>
      <c r="AE676" s="10">
        <v>3.69</v>
      </c>
      <c r="AF676" s="10">
        <v>345.69</v>
      </c>
      <c r="AG676" s="10">
        <v>441.64</v>
      </c>
      <c r="AH676" s="10">
        <v>113.94</v>
      </c>
      <c r="AI676">
        <v>34.43</v>
      </c>
      <c r="AJ676" s="10">
        <v>19.5</v>
      </c>
      <c r="AK676" s="10">
        <v>100.52</v>
      </c>
      <c r="AL676" s="10">
        <v>30.64</v>
      </c>
      <c r="AM676" s="10">
        <v>70.739999999999995</v>
      </c>
      <c r="AN676" s="10">
        <v>11.78</v>
      </c>
      <c r="AO676" s="10">
        <v>70.45</v>
      </c>
      <c r="AP676" s="10">
        <v>143.55000000000001</v>
      </c>
    </row>
    <row r="677" spans="1:42" x14ac:dyDescent="0.2">
      <c r="A677" s="9">
        <v>44917</v>
      </c>
      <c r="B677" s="3">
        <v>3878.44</v>
      </c>
      <c r="C677" s="10">
        <v>125.35</v>
      </c>
      <c r="D677" s="10">
        <v>6.32</v>
      </c>
      <c r="E677" s="10">
        <v>105.88</v>
      </c>
      <c r="F677" s="10">
        <v>63.34</v>
      </c>
      <c r="G677" s="10">
        <v>23.55</v>
      </c>
      <c r="I677" s="10">
        <v>55.308999999999997</v>
      </c>
      <c r="J677" s="10">
        <v>3.73</v>
      </c>
      <c r="K677" s="10">
        <v>130.66</v>
      </c>
      <c r="L677" s="10">
        <v>345.58</v>
      </c>
      <c r="M677" s="10">
        <v>15.339</v>
      </c>
      <c r="N677" s="10">
        <v>2.2000000000000002</v>
      </c>
      <c r="O677" s="10">
        <v>14.73</v>
      </c>
      <c r="P677" s="10">
        <v>101.1114</v>
      </c>
      <c r="Q677" s="10">
        <v>75.680000000000007</v>
      </c>
      <c r="R677" s="10">
        <v>7.99</v>
      </c>
      <c r="S677" s="10">
        <v>4.58</v>
      </c>
      <c r="T677" s="10">
        <v>74.34</v>
      </c>
      <c r="U677" s="10">
        <v>140.37</v>
      </c>
      <c r="V677" s="10">
        <v>238.19</v>
      </c>
      <c r="W677" s="10">
        <v>132.22999999999999</v>
      </c>
      <c r="X677" s="10">
        <v>46.61</v>
      </c>
      <c r="Y677" s="10">
        <v>19.73</v>
      </c>
      <c r="Z677" s="10">
        <v>77.959999999999994</v>
      </c>
      <c r="AA677" s="10">
        <v>28.155999999999999</v>
      </c>
      <c r="AC677" s="10">
        <v>293.92</v>
      </c>
      <c r="AE677" s="10">
        <v>3.37</v>
      </c>
      <c r="AF677" s="10">
        <v>341.52</v>
      </c>
      <c r="AG677" s="10">
        <v>435.86</v>
      </c>
      <c r="AH677" s="10">
        <v>113.27</v>
      </c>
      <c r="AI677">
        <v>33.99</v>
      </c>
      <c r="AJ677" s="10">
        <v>19.350000000000001</v>
      </c>
      <c r="AK677" s="10">
        <v>100.86</v>
      </c>
      <c r="AL677" s="10">
        <v>30.19</v>
      </c>
      <c r="AM677" s="10">
        <v>70.290000000000006</v>
      </c>
      <c r="AN677" s="10">
        <v>11.31</v>
      </c>
      <c r="AO677" s="10">
        <v>71.239999999999995</v>
      </c>
      <c r="AP677" s="10">
        <v>140.63999999999999</v>
      </c>
    </row>
    <row r="678" spans="1:42" x14ac:dyDescent="0.2">
      <c r="A678" s="9">
        <v>44918</v>
      </c>
      <c r="B678" s="3">
        <v>3822.39</v>
      </c>
      <c r="C678" s="10">
        <v>123.15</v>
      </c>
      <c r="D678" s="10">
        <v>6.29</v>
      </c>
      <c r="E678" s="10">
        <v>108.68</v>
      </c>
      <c r="F678" s="10">
        <v>63.82</v>
      </c>
      <c r="G678" s="10">
        <v>23.87</v>
      </c>
      <c r="I678" s="10">
        <v>55.243000000000002</v>
      </c>
      <c r="J678" s="10">
        <v>3.77</v>
      </c>
      <c r="K678" s="10">
        <v>131.28</v>
      </c>
      <c r="L678" s="10">
        <v>345.51</v>
      </c>
      <c r="M678" s="10">
        <v>15.206</v>
      </c>
      <c r="N678" s="10">
        <v>2.21</v>
      </c>
      <c r="O678" s="10">
        <v>15.88</v>
      </c>
      <c r="P678" s="10">
        <v>101.938</v>
      </c>
      <c r="Q678" s="10">
        <v>76.67</v>
      </c>
      <c r="R678" s="10">
        <v>7.95</v>
      </c>
      <c r="S678" s="10">
        <v>4.6100000000000003</v>
      </c>
      <c r="T678" s="10">
        <v>74.91</v>
      </c>
      <c r="U678" s="10">
        <v>138.49</v>
      </c>
      <c r="V678" s="10">
        <v>238.73</v>
      </c>
      <c r="W678" s="10">
        <v>131.86000000000001</v>
      </c>
      <c r="X678" s="10">
        <v>46.87</v>
      </c>
      <c r="Y678" s="10">
        <v>19.14</v>
      </c>
      <c r="Z678" s="10">
        <v>77.7</v>
      </c>
      <c r="AA678" s="10">
        <v>28.247199999999999</v>
      </c>
      <c r="AC678" s="10">
        <v>289.69</v>
      </c>
      <c r="AE678" s="10">
        <v>3.3</v>
      </c>
      <c r="AF678" s="10">
        <v>343.6</v>
      </c>
      <c r="AG678" s="10">
        <v>436.93</v>
      </c>
      <c r="AH678" s="10">
        <v>113.62</v>
      </c>
      <c r="AI678">
        <v>34.11</v>
      </c>
      <c r="AJ678" s="10">
        <v>19.010000000000002</v>
      </c>
      <c r="AK678" s="10">
        <v>101.69</v>
      </c>
      <c r="AL678" s="10">
        <v>30.22</v>
      </c>
      <c r="AM678" s="10">
        <v>70.790000000000006</v>
      </c>
      <c r="AN678" s="10">
        <v>11.36</v>
      </c>
      <c r="AO678" s="10">
        <v>69.739999999999995</v>
      </c>
      <c r="AP678" s="10">
        <v>142.69</v>
      </c>
    </row>
    <row r="679" spans="1:42" x14ac:dyDescent="0.2">
      <c r="A679" s="9">
        <v>44922</v>
      </c>
      <c r="B679" s="3">
        <v>3844.82</v>
      </c>
      <c r="C679" s="10">
        <v>109.1</v>
      </c>
      <c r="D679" s="10">
        <v>6</v>
      </c>
      <c r="E679" s="10">
        <v>110.19</v>
      </c>
      <c r="F679" s="10">
        <v>64.209999999999994</v>
      </c>
      <c r="G679" s="10">
        <v>23.69</v>
      </c>
      <c r="I679" s="10">
        <v>55.353999999999999</v>
      </c>
      <c r="J679" s="10">
        <v>3.56</v>
      </c>
      <c r="K679" s="10">
        <v>131.74</v>
      </c>
      <c r="L679" s="10">
        <v>341.97</v>
      </c>
      <c r="M679" s="10">
        <v>14.121</v>
      </c>
      <c r="N679" s="10">
        <v>2.1800000000000002</v>
      </c>
      <c r="O679" s="10">
        <v>15.78</v>
      </c>
      <c r="P679" s="10">
        <v>102.1657</v>
      </c>
      <c r="Q679" s="10">
        <v>76.489999999999995</v>
      </c>
      <c r="R679" s="10">
        <v>7.7</v>
      </c>
      <c r="S679" s="10">
        <v>4.3899999999999997</v>
      </c>
      <c r="T679" s="10">
        <v>73.680000000000007</v>
      </c>
      <c r="U679" s="10">
        <v>137.76</v>
      </c>
      <c r="V679" s="10">
        <v>236.96</v>
      </c>
      <c r="W679" s="10">
        <v>130.03</v>
      </c>
      <c r="X679" s="10">
        <v>45.89</v>
      </c>
      <c r="Y679" s="10">
        <v>17.739999999999998</v>
      </c>
      <c r="Z679" s="10">
        <v>76.52</v>
      </c>
      <c r="AA679" s="10">
        <v>27.96</v>
      </c>
      <c r="AC679" s="10">
        <v>287.32</v>
      </c>
      <c r="AE679" s="10">
        <v>3.1</v>
      </c>
      <c r="AF679" s="10">
        <v>346.16</v>
      </c>
      <c r="AG679" s="10">
        <v>436.15</v>
      </c>
      <c r="AH679" s="10">
        <v>113.29</v>
      </c>
      <c r="AI679">
        <v>34.380000000000003</v>
      </c>
      <c r="AJ679" s="10">
        <v>18.59</v>
      </c>
      <c r="AK679" s="10">
        <v>102.68</v>
      </c>
      <c r="AL679" s="10">
        <v>30.12</v>
      </c>
      <c r="AM679" s="10">
        <v>71.430000000000007</v>
      </c>
      <c r="AN679" s="10">
        <v>11.2</v>
      </c>
      <c r="AO679" s="10">
        <v>69.14</v>
      </c>
      <c r="AP679" s="10">
        <v>137.83000000000001</v>
      </c>
    </row>
    <row r="680" spans="1:42" x14ac:dyDescent="0.2">
      <c r="A680" s="9">
        <v>44923</v>
      </c>
      <c r="B680" s="3">
        <v>3829.25</v>
      </c>
      <c r="C680" s="10">
        <v>112.71</v>
      </c>
      <c r="D680" s="10">
        <v>6.07</v>
      </c>
      <c r="E680" s="10">
        <v>108.38</v>
      </c>
      <c r="F680" s="10">
        <v>63.57</v>
      </c>
      <c r="G680" s="10">
        <v>23.66</v>
      </c>
      <c r="I680" s="10">
        <v>54.488999999999997</v>
      </c>
      <c r="J680" s="10">
        <v>3.58</v>
      </c>
      <c r="K680" s="10">
        <v>132.46</v>
      </c>
      <c r="L680" s="10">
        <v>340.87</v>
      </c>
      <c r="M680" s="10">
        <v>14.036</v>
      </c>
      <c r="N680" s="10">
        <v>2.15</v>
      </c>
      <c r="O680" s="10">
        <v>15.46</v>
      </c>
      <c r="P680" s="10">
        <v>100.53789999999999</v>
      </c>
      <c r="Q680" s="10">
        <v>75.41</v>
      </c>
      <c r="R680" s="10">
        <v>7.7</v>
      </c>
      <c r="S680" s="10">
        <v>4.37</v>
      </c>
      <c r="T680" s="10">
        <v>72.16</v>
      </c>
      <c r="U680" s="10">
        <v>138.41999999999999</v>
      </c>
      <c r="V680" s="10">
        <v>234.53</v>
      </c>
      <c r="W680" s="10">
        <v>126.04</v>
      </c>
      <c r="X680" s="10">
        <v>45.2</v>
      </c>
      <c r="Y680" s="10">
        <v>17.739999999999998</v>
      </c>
      <c r="Z680" s="10">
        <v>76.61</v>
      </c>
      <c r="AA680" s="10">
        <v>27.5656</v>
      </c>
      <c r="AC680" s="10">
        <v>285.76</v>
      </c>
      <c r="AE680" s="10">
        <v>3.12</v>
      </c>
      <c r="AF680" s="10">
        <v>341.95</v>
      </c>
      <c r="AG680" s="10">
        <v>430.18</v>
      </c>
      <c r="AH680" s="10">
        <v>110.45</v>
      </c>
      <c r="AI680">
        <v>34.22</v>
      </c>
      <c r="AJ680" s="10">
        <v>18.13</v>
      </c>
      <c r="AK680" s="10">
        <v>100.94</v>
      </c>
      <c r="AL680" s="10">
        <v>30.03</v>
      </c>
      <c r="AM680" s="10">
        <v>70.63</v>
      </c>
      <c r="AN680" s="10">
        <v>10.95</v>
      </c>
      <c r="AO680" s="10">
        <v>67.510000000000005</v>
      </c>
      <c r="AP680" s="10">
        <v>139.41</v>
      </c>
    </row>
    <row r="681" spans="1:42" x14ac:dyDescent="0.2">
      <c r="A681" s="9">
        <v>44924</v>
      </c>
      <c r="B681" s="3">
        <v>3783.22</v>
      </c>
      <c r="C681" s="10">
        <v>121.82</v>
      </c>
      <c r="D681" s="10">
        <v>6.4</v>
      </c>
      <c r="E681" s="10">
        <v>109.2</v>
      </c>
      <c r="F681" s="10">
        <v>63.95</v>
      </c>
      <c r="G681" s="10">
        <v>24.07</v>
      </c>
      <c r="I681" s="10">
        <v>55.780999999999999</v>
      </c>
      <c r="J681" s="10">
        <v>3.69</v>
      </c>
      <c r="K681" s="10">
        <v>133.22</v>
      </c>
      <c r="L681" s="10">
        <v>343.43</v>
      </c>
      <c r="M681" s="10">
        <v>14.603</v>
      </c>
      <c r="N681" s="10">
        <v>2.41</v>
      </c>
      <c r="O681" s="10">
        <v>15.52</v>
      </c>
      <c r="P681" s="10">
        <v>102.1657</v>
      </c>
      <c r="Q681" s="10">
        <v>77.55</v>
      </c>
      <c r="R681" s="10">
        <v>8.0500000000000007</v>
      </c>
      <c r="S681" s="10">
        <v>4.59</v>
      </c>
      <c r="T681" s="10">
        <v>74.75</v>
      </c>
      <c r="U681" s="10">
        <v>142.38</v>
      </c>
      <c r="V681" s="10">
        <v>241.01</v>
      </c>
      <c r="W681" s="10">
        <v>129.61000000000001</v>
      </c>
      <c r="X681" s="10">
        <v>46.74</v>
      </c>
      <c r="Y681" s="10">
        <v>18.73</v>
      </c>
      <c r="Z681" s="10">
        <v>79.010000000000005</v>
      </c>
      <c r="AA681" s="10">
        <v>28.099</v>
      </c>
      <c r="AC681" s="10">
        <v>289.08</v>
      </c>
      <c r="AE681" s="10">
        <v>3.54</v>
      </c>
      <c r="AF681" s="10">
        <v>348.21</v>
      </c>
      <c r="AG681" s="10">
        <v>428.64</v>
      </c>
      <c r="AH681" s="10">
        <v>113.97</v>
      </c>
      <c r="AI681">
        <v>34.44</v>
      </c>
      <c r="AJ681" s="10">
        <v>18.34</v>
      </c>
      <c r="AK681" s="10">
        <v>101.19</v>
      </c>
      <c r="AL681" s="10">
        <v>30.38</v>
      </c>
      <c r="AM681" s="10">
        <v>71.09</v>
      </c>
      <c r="AN681" s="10">
        <v>11.54</v>
      </c>
      <c r="AO681" s="10">
        <v>68.52</v>
      </c>
      <c r="AP681" s="10">
        <v>140.80000000000001</v>
      </c>
    </row>
    <row r="682" spans="1:42" x14ac:dyDescent="0.2">
      <c r="A682" s="9">
        <v>44925</v>
      </c>
      <c r="B682" s="3">
        <v>3849.28</v>
      </c>
      <c r="C682" s="10">
        <v>123.18</v>
      </c>
      <c r="D682" s="10">
        <v>6.42</v>
      </c>
      <c r="E682" s="10">
        <v>110.3</v>
      </c>
      <c r="F682" s="10">
        <v>63.61</v>
      </c>
      <c r="G682" s="10">
        <v>23.2</v>
      </c>
      <c r="I682" s="10">
        <v>55.912999999999997</v>
      </c>
      <c r="J682" s="10">
        <v>3.77</v>
      </c>
      <c r="K682" s="10">
        <v>134.1</v>
      </c>
      <c r="L682" s="10">
        <v>343.38</v>
      </c>
      <c r="M682" s="10">
        <v>14.614000000000001</v>
      </c>
      <c r="N682" s="10">
        <v>2.46</v>
      </c>
      <c r="O682" s="10">
        <v>15.66</v>
      </c>
      <c r="P682" s="10">
        <v>101.2717</v>
      </c>
      <c r="Q682" s="10">
        <v>76.959999999999994</v>
      </c>
      <c r="R682" s="10">
        <v>8.14</v>
      </c>
      <c r="S682" s="10">
        <v>4.6100000000000003</v>
      </c>
      <c r="T682" s="10">
        <v>74.19</v>
      </c>
      <c r="U682" s="10">
        <v>143.54</v>
      </c>
      <c r="V682" s="10">
        <v>239.82</v>
      </c>
      <c r="W682" s="10">
        <v>129.93</v>
      </c>
      <c r="X682" s="10">
        <v>46.42</v>
      </c>
      <c r="Y682" s="10">
        <v>18.43</v>
      </c>
      <c r="Z682" s="10">
        <v>78.95</v>
      </c>
      <c r="AA682" s="10">
        <v>27.7498</v>
      </c>
      <c r="AC682" s="10">
        <v>288.77999999999997</v>
      </c>
      <c r="AE682" s="10">
        <v>3.45</v>
      </c>
      <c r="AF682" s="10">
        <v>347.73</v>
      </c>
      <c r="AG682" s="10">
        <v>428.76</v>
      </c>
      <c r="AH682" s="10">
        <v>112.73</v>
      </c>
      <c r="AI682">
        <v>34.590000000000003</v>
      </c>
      <c r="AJ682" s="10">
        <v>18.600000000000001</v>
      </c>
      <c r="AK682" s="10">
        <v>101.21</v>
      </c>
      <c r="AL682" s="10">
        <v>30.09</v>
      </c>
      <c r="AM682" s="10">
        <v>71.2</v>
      </c>
      <c r="AN682" s="10">
        <v>11.63</v>
      </c>
      <c r="AO682" s="10">
        <v>68.52</v>
      </c>
      <c r="AP682" s="10">
        <v>142.57</v>
      </c>
    </row>
    <row r="683" spans="1:42" x14ac:dyDescent="0.2">
      <c r="A683" s="9">
        <v>44929</v>
      </c>
      <c r="B683" s="3">
        <v>3839.5</v>
      </c>
      <c r="C683" s="10">
        <v>108.1</v>
      </c>
      <c r="D683" s="10">
        <v>6.39</v>
      </c>
      <c r="E683" s="10">
        <v>106.51</v>
      </c>
      <c r="F683" s="10">
        <v>62.95</v>
      </c>
      <c r="G683" s="10">
        <v>22.27</v>
      </c>
      <c r="I683" s="10">
        <v>55.347999999999999</v>
      </c>
      <c r="J683" s="10">
        <v>3.87</v>
      </c>
      <c r="K683" s="10">
        <v>135.12</v>
      </c>
      <c r="L683" s="10">
        <v>346.22</v>
      </c>
      <c r="M683" s="10">
        <v>14.315</v>
      </c>
      <c r="N683" s="10">
        <v>2.46</v>
      </c>
      <c r="O683" s="10">
        <v>14.37</v>
      </c>
      <c r="P683" s="10">
        <v>102.30070000000001</v>
      </c>
      <c r="Q683" s="10">
        <v>78.44</v>
      </c>
      <c r="R683" s="10">
        <v>8.08</v>
      </c>
      <c r="S683" s="10">
        <v>4.5</v>
      </c>
      <c r="T683" s="10">
        <v>76.13</v>
      </c>
      <c r="U683" s="10">
        <v>135.5</v>
      </c>
      <c r="V683" s="10">
        <v>239.58</v>
      </c>
      <c r="W683" s="10">
        <v>125.07</v>
      </c>
      <c r="X683" s="10">
        <v>46.68</v>
      </c>
      <c r="Y683" s="10">
        <v>17.34</v>
      </c>
      <c r="Z683" s="10">
        <v>81.900000000000006</v>
      </c>
      <c r="AA683" s="10">
        <v>27.422599999999999</v>
      </c>
      <c r="AC683" s="10">
        <v>286.02</v>
      </c>
      <c r="AE683" s="10">
        <v>3.46</v>
      </c>
      <c r="AF683" s="10">
        <v>346.8</v>
      </c>
      <c r="AG683" s="10">
        <v>424.29</v>
      </c>
      <c r="AH683" s="10">
        <v>112.69</v>
      </c>
      <c r="AI683">
        <v>34.880000000000003</v>
      </c>
      <c r="AJ683" s="10">
        <v>18.059999999999999</v>
      </c>
      <c r="AK683" s="10">
        <v>101.3</v>
      </c>
      <c r="AL683" s="10">
        <v>29.5</v>
      </c>
      <c r="AM683" s="10">
        <v>71.06</v>
      </c>
      <c r="AN683" s="10">
        <v>11.68</v>
      </c>
      <c r="AO683" s="10">
        <v>68.58</v>
      </c>
      <c r="AP683" s="10">
        <v>139.52000000000001</v>
      </c>
    </row>
    <row r="684" spans="1:42" x14ac:dyDescent="0.2">
      <c r="A684" s="9">
        <v>44930</v>
      </c>
      <c r="B684" s="3">
        <v>3824.14</v>
      </c>
      <c r="C684" s="10">
        <v>113.64</v>
      </c>
      <c r="D684" s="10">
        <v>6.58</v>
      </c>
      <c r="E684" s="10">
        <v>106.82</v>
      </c>
      <c r="F684" s="10">
        <v>62.92</v>
      </c>
      <c r="G684" s="10">
        <v>22.75</v>
      </c>
      <c r="I684" s="10">
        <v>56.024000000000001</v>
      </c>
      <c r="J684" s="10">
        <v>4.04</v>
      </c>
      <c r="K684" s="10">
        <v>136.38</v>
      </c>
      <c r="L684" s="10">
        <v>347.7</v>
      </c>
      <c r="M684" s="10">
        <v>14.749000000000001</v>
      </c>
      <c r="N684" s="10">
        <v>2.62</v>
      </c>
      <c r="O684" s="10">
        <v>14.17</v>
      </c>
      <c r="P684" s="10">
        <v>106.2817</v>
      </c>
      <c r="Q684" s="10">
        <v>79.72</v>
      </c>
      <c r="R684" s="10">
        <v>8.36</v>
      </c>
      <c r="S684" s="10">
        <v>4.7699999999999996</v>
      </c>
      <c r="T684" s="10">
        <v>78.010000000000005</v>
      </c>
      <c r="U684" s="10">
        <v>130.44</v>
      </c>
      <c r="V684" s="10">
        <v>229.1</v>
      </c>
      <c r="W684" s="10">
        <v>126.36</v>
      </c>
      <c r="X684" s="10">
        <v>48.1</v>
      </c>
      <c r="Y684" s="10">
        <v>17.71</v>
      </c>
      <c r="Z684" s="10">
        <v>81.33</v>
      </c>
      <c r="AA684" s="10">
        <v>27.521000000000001</v>
      </c>
      <c r="AC684" s="10">
        <v>286.83</v>
      </c>
      <c r="AE684" s="10">
        <v>3.61</v>
      </c>
      <c r="AF684" s="10">
        <v>355.15</v>
      </c>
      <c r="AG684" s="10">
        <v>423.48</v>
      </c>
      <c r="AH684" s="10">
        <v>116.96</v>
      </c>
      <c r="AI684">
        <v>35.21</v>
      </c>
      <c r="AJ684" s="10">
        <v>18.55</v>
      </c>
      <c r="AK684" s="10">
        <v>101.23</v>
      </c>
      <c r="AL684" s="10">
        <v>28.9</v>
      </c>
      <c r="AM684" s="10">
        <v>71.540000000000006</v>
      </c>
      <c r="AN684" s="10">
        <v>12.01</v>
      </c>
      <c r="AO684" s="10">
        <v>70.45</v>
      </c>
      <c r="AP684" s="10">
        <v>134.16</v>
      </c>
    </row>
    <row r="685" spans="1:42" x14ac:dyDescent="0.2">
      <c r="A685" s="9">
        <v>44931</v>
      </c>
      <c r="B685" s="3">
        <v>3852.97</v>
      </c>
      <c r="C685" s="10">
        <v>110.34</v>
      </c>
      <c r="D685" s="10">
        <v>6.32</v>
      </c>
      <c r="E685" s="10">
        <v>109.21</v>
      </c>
      <c r="F685" s="10">
        <v>62.2</v>
      </c>
      <c r="G685" s="10">
        <v>22.32</v>
      </c>
      <c r="I685" s="10">
        <v>55.502000000000002</v>
      </c>
      <c r="J685" s="10">
        <v>4.17</v>
      </c>
      <c r="K685" s="10">
        <v>135.35</v>
      </c>
      <c r="L685" s="10">
        <v>343.76</v>
      </c>
      <c r="M685" s="10">
        <v>14.265000000000001</v>
      </c>
      <c r="N685" s="10">
        <v>2.57</v>
      </c>
      <c r="O685" s="10">
        <v>14.78</v>
      </c>
      <c r="P685" s="10">
        <v>104.2574</v>
      </c>
      <c r="Q685" s="10">
        <v>78.430000000000007</v>
      </c>
      <c r="R685" s="10">
        <v>8.11</v>
      </c>
      <c r="S685" s="10">
        <v>4.63</v>
      </c>
      <c r="T685" s="10">
        <v>76.59</v>
      </c>
      <c r="U685" s="10">
        <v>121.56</v>
      </c>
      <c r="V685" s="10">
        <v>222.31</v>
      </c>
      <c r="W685" s="10">
        <v>125.02</v>
      </c>
      <c r="X685" s="10">
        <v>47.4</v>
      </c>
      <c r="Y685" s="10">
        <v>16.559999999999999</v>
      </c>
      <c r="Z685" s="10">
        <v>81.58</v>
      </c>
      <c r="AA685" s="10">
        <v>27.283200000000001</v>
      </c>
      <c r="AC685" s="10">
        <v>287.89</v>
      </c>
      <c r="AE685" s="10">
        <v>3.64</v>
      </c>
      <c r="AF685" s="10">
        <v>351.77</v>
      </c>
      <c r="AG685" s="10">
        <v>414.73</v>
      </c>
      <c r="AH685" s="10">
        <v>112.85</v>
      </c>
      <c r="AI685">
        <v>34.79</v>
      </c>
      <c r="AJ685" s="10">
        <v>18.829999999999998</v>
      </c>
      <c r="AK685" s="10">
        <v>100.82</v>
      </c>
      <c r="AL685" s="10">
        <v>28.48</v>
      </c>
      <c r="AM685" s="10">
        <v>71.95</v>
      </c>
      <c r="AN685" s="10">
        <v>12.25</v>
      </c>
      <c r="AO685" s="10">
        <v>72.040000000000006</v>
      </c>
      <c r="AP685" s="10">
        <v>135.38999999999999</v>
      </c>
    </row>
    <row r="686" spans="1:42" x14ac:dyDescent="0.2">
      <c r="A686" s="9">
        <v>44932</v>
      </c>
      <c r="B686" s="3">
        <v>3808.1</v>
      </c>
      <c r="C686" s="10">
        <v>113.06</v>
      </c>
      <c r="D686" s="10">
        <v>6.4</v>
      </c>
      <c r="E686" s="10">
        <v>110.53</v>
      </c>
      <c r="F686" s="10">
        <v>63.4</v>
      </c>
      <c r="G686" s="10">
        <v>22.51</v>
      </c>
      <c r="I686" s="10">
        <v>58.843000000000004</v>
      </c>
      <c r="J686" s="10">
        <v>4.2300000000000004</v>
      </c>
      <c r="K686" s="10">
        <v>137.94</v>
      </c>
      <c r="L686" s="10">
        <v>348.08</v>
      </c>
      <c r="M686" s="10">
        <v>14.859</v>
      </c>
      <c r="N686" s="10">
        <v>2.5499999999999998</v>
      </c>
      <c r="O686" s="10">
        <v>14.73</v>
      </c>
      <c r="P686" s="10">
        <v>108.3903</v>
      </c>
      <c r="Q686" s="10">
        <v>80.92</v>
      </c>
      <c r="R686" s="10">
        <v>8.25</v>
      </c>
      <c r="S686" s="10">
        <v>4.62</v>
      </c>
      <c r="T686" s="10">
        <v>79.22</v>
      </c>
      <c r="U686" s="10">
        <v>124.06</v>
      </c>
      <c r="V686" s="10">
        <v>224.93</v>
      </c>
      <c r="W686" s="10">
        <v>129.62</v>
      </c>
      <c r="X686" s="10">
        <v>48.18</v>
      </c>
      <c r="Y686" s="10">
        <v>16.399999999999999</v>
      </c>
      <c r="Z686" s="10">
        <v>83.54</v>
      </c>
      <c r="AA686" s="10">
        <v>28.0412</v>
      </c>
      <c r="AC686" s="10">
        <v>290.20999999999998</v>
      </c>
      <c r="AE686" s="10">
        <v>3.77</v>
      </c>
      <c r="AF686" s="10">
        <v>367.67</v>
      </c>
      <c r="AG686" s="10">
        <v>426.47</v>
      </c>
      <c r="AH686" s="10">
        <v>116.65</v>
      </c>
      <c r="AI686">
        <v>35.43</v>
      </c>
      <c r="AJ686" s="10">
        <v>19.600000000000001</v>
      </c>
      <c r="AK686" s="10">
        <v>103.49</v>
      </c>
      <c r="AL686" s="10">
        <v>29.4</v>
      </c>
      <c r="AM686" s="10">
        <v>74.069999999999993</v>
      </c>
      <c r="AN686" s="10">
        <v>12.58</v>
      </c>
      <c r="AO686" s="10">
        <v>84.27</v>
      </c>
      <c r="AP686" s="10">
        <v>134.94999999999999</v>
      </c>
    </row>
    <row r="687" spans="1:42" x14ac:dyDescent="0.2">
      <c r="A687" s="9">
        <v>44935</v>
      </c>
      <c r="B687" s="3">
        <v>3895.08</v>
      </c>
      <c r="C687" s="10">
        <v>119.77</v>
      </c>
      <c r="D687" s="10">
        <v>6.5</v>
      </c>
      <c r="E687" s="10">
        <v>108.47</v>
      </c>
      <c r="F687" s="10">
        <v>62.61</v>
      </c>
      <c r="G687" s="10">
        <v>22.53</v>
      </c>
      <c r="I687" s="10">
        <v>57.689</v>
      </c>
      <c r="J687" s="10">
        <v>4.22</v>
      </c>
      <c r="K687" s="10">
        <v>137.37</v>
      </c>
      <c r="L687" s="10">
        <v>353</v>
      </c>
      <c r="M687" s="10">
        <v>15.628</v>
      </c>
      <c r="N687" s="10">
        <v>2.62</v>
      </c>
      <c r="O687" s="10">
        <v>15.74</v>
      </c>
      <c r="P687" s="10">
        <v>106.0877</v>
      </c>
      <c r="Q687" s="10">
        <v>81.760000000000005</v>
      </c>
      <c r="R687" s="10">
        <v>8.5500000000000007</v>
      </c>
      <c r="S687" s="10">
        <v>4.82</v>
      </c>
      <c r="T687" s="10">
        <v>80.58</v>
      </c>
      <c r="U687" s="10">
        <v>134.43</v>
      </c>
      <c r="V687" s="10">
        <v>227.12</v>
      </c>
      <c r="W687" s="10">
        <v>130.15</v>
      </c>
      <c r="X687" s="10">
        <v>49.64</v>
      </c>
      <c r="Y687" s="10">
        <v>16.62</v>
      </c>
      <c r="Z687" s="10">
        <v>85.04</v>
      </c>
      <c r="AA687" s="10">
        <v>28.934799999999999</v>
      </c>
      <c r="AC687" s="10">
        <v>283.23</v>
      </c>
      <c r="AE687" s="10">
        <v>3.81</v>
      </c>
      <c r="AF687" s="10">
        <v>370.97</v>
      </c>
      <c r="AG687" s="10">
        <v>428.2</v>
      </c>
      <c r="AH687" s="10">
        <v>116.06</v>
      </c>
      <c r="AI687">
        <v>35.5</v>
      </c>
      <c r="AJ687" s="10">
        <v>19.02</v>
      </c>
      <c r="AK687" s="10">
        <v>102.3</v>
      </c>
      <c r="AL687" s="10">
        <v>28.54</v>
      </c>
      <c r="AM687" s="10">
        <v>74.150000000000006</v>
      </c>
      <c r="AN687" s="10">
        <v>12.69</v>
      </c>
      <c r="AO687" s="10">
        <v>87.82</v>
      </c>
      <c r="AP687" s="10">
        <v>122.28</v>
      </c>
    </row>
    <row r="688" spans="1:42" x14ac:dyDescent="0.2">
      <c r="A688" s="9">
        <v>44936</v>
      </c>
      <c r="B688" s="3">
        <v>3892.09</v>
      </c>
      <c r="C688" s="10">
        <v>118.85</v>
      </c>
      <c r="D688" s="10">
        <v>6.7</v>
      </c>
      <c r="E688" s="10">
        <v>110.09</v>
      </c>
      <c r="F688" s="10">
        <v>62.13</v>
      </c>
      <c r="G688" s="10">
        <v>22.4</v>
      </c>
      <c r="I688" s="10">
        <v>57.493000000000002</v>
      </c>
      <c r="J688" s="10">
        <v>4.38</v>
      </c>
      <c r="K688" s="10">
        <v>138.6</v>
      </c>
      <c r="L688" s="10">
        <v>357.36</v>
      </c>
      <c r="M688" s="10">
        <v>15.909000000000001</v>
      </c>
      <c r="N688" s="10">
        <v>2.86</v>
      </c>
      <c r="O688" s="10">
        <v>15.59</v>
      </c>
      <c r="P688" s="10">
        <v>107.5384</v>
      </c>
      <c r="Q688" s="10">
        <v>82.73</v>
      </c>
      <c r="R688" s="10">
        <v>8.7200000000000006</v>
      </c>
      <c r="S688" s="10">
        <v>5.12</v>
      </c>
      <c r="T688" s="10">
        <v>80.53</v>
      </c>
      <c r="U688" s="10">
        <v>137.94</v>
      </c>
      <c r="V688" s="10">
        <v>228.85</v>
      </c>
      <c r="W688" s="10">
        <v>130.72999999999999</v>
      </c>
      <c r="X688" s="10">
        <v>50.13</v>
      </c>
      <c r="Y688" s="10">
        <v>16.45</v>
      </c>
      <c r="Z688" s="10">
        <v>90.79</v>
      </c>
      <c r="AA688" s="10">
        <v>29.028600000000001</v>
      </c>
      <c r="AC688" s="10">
        <v>288.75</v>
      </c>
      <c r="AE688" s="10">
        <v>3.81</v>
      </c>
      <c r="AF688" s="10">
        <v>371.01</v>
      </c>
      <c r="AG688" s="10">
        <v>437.43</v>
      </c>
      <c r="AH688" s="10">
        <v>116.05</v>
      </c>
      <c r="AI688">
        <v>35.619999999999997</v>
      </c>
      <c r="AJ688" s="10">
        <v>19.73</v>
      </c>
      <c r="AK688" s="10">
        <v>102.19</v>
      </c>
      <c r="AL688" s="10">
        <v>28.94</v>
      </c>
      <c r="AM688" s="10">
        <v>75.61</v>
      </c>
      <c r="AN688" s="10">
        <v>12.84</v>
      </c>
      <c r="AO688" s="10">
        <v>90.24</v>
      </c>
      <c r="AP688" s="10">
        <v>120.97</v>
      </c>
    </row>
    <row r="689" spans="1:42" x14ac:dyDescent="0.2">
      <c r="A689" s="9">
        <v>44937</v>
      </c>
      <c r="B689" s="3">
        <v>3919.25</v>
      </c>
      <c r="C689" s="10">
        <v>123.22</v>
      </c>
      <c r="D689" s="10">
        <v>6.98</v>
      </c>
      <c r="E689" s="10">
        <v>111.37</v>
      </c>
      <c r="F689" s="10">
        <v>62.01</v>
      </c>
      <c r="G689" s="10">
        <v>22.74</v>
      </c>
      <c r="I689" s="10">
        <v>57.814</v>
      </c>
      <c r="J689" s="10">
        <v>4.51</v>
      </c>
      <c r="K689" s="10">
        <v>139.63</v>
      </c>
      <c r="L689" s="10">
        <v>364.48</v>
      </c>
      <c r="M689" s="10">
        <v>16.001000000000001</v>
      </c>
      <c r="N689" s="10">
        <v>2.78</v>
      </c>
      <c r="O689" s="10">
        <v>15.65</v>
      </c>
      <c r="P689" s="10">
        <v>107.9601</v>
      </c>
      <c r="Q689" s="10">
        <v>84.83</v>
      </c>
      <c r="R689" s="10">
        <v>8.76</v>
      </c>
      <c r="S689" s="10">
        <v>5.15</v>
      </c>
      <c r="T689" s="10">
        <v>83.07</v>
      </c>
      <c r="U689" s="10">
        <v>139.71</v>
      </c>
      <c r="V689" s="10">
        <v>235.77</v>
      </c>
      <c r="W689" s="10">
        <v>133.49</v>
      </c>
      <c r="X689" s="10">
        <v>52.23</v>
      </c>
      <c r="Y689" s="10">
        <v>17.079999999999998</v>
      </c>
      <c r="Z689" s="10">
        <v>91.75</v>
      </c>
      <c r="AA689" s="10">
        <v>29.584199999999999</v>
      </c>
      <c r="AC689" s="10">
        <v>292.25</v>
      </c>
      <c r="AE689" s="10">
        <v>3.86</v>
      </c>
      <c r="AF689" s="10">
        <v>377.86</v>
      </c>
      <c r="AG689" s="10">
        <v>433.48</v>
      </c>
      <c r="AH689" s="10">
        <v>120.95</v>
      </c>
      <c r="AI689">
        <v>35.61</v>
      </c>
      <c r="AJ689" s="10">
        <v>19.809999999999999</v>
      </c>
      <c r="AK689" s="10">
        <v>102.06</v>
      </c>
      <c r="AL689" s="10">
        <v>28.91</v>
      </c>
      <c r="AM689" s="10">
        <v>75.349999999999994</v>
      </c>
      <c r="AN689" s="10">
        <v>13.22</v>
      </c>
      <c r="AO689" s="10">
        <v>89.5</v>
      </c>
      <c r="AP689" s="10">
        <v>114.81</v>
      </c>
    </row>
    <row r="690" spans="1:42" x14ac:dyDescent="0.2">
      <c r="A690" s="9">
        <v>44938</v>
      </c>
      <c r="B690" s="3">
        <v>3969.61</v>
      </c>
      <c r="C690" s="10">
        <v>123.56</v>
      </c>
      <c r="D690" s="10">
        <v>7.01</v>
      </c>
      <c r="E690" s="10">
        <v>113.22</v>
      </c>
      <c r="F690" s="10">
        <v>61.21</v>
      </c>
      <c r="G690" s="10">
        <v>22.69</v>
      </c>
      <c r="I690" s="10">
        <v>58.194000000000003</v>
      </c>
      <c r="J690" s="10">
        <v>4.83</v>
      </c>
      <c r="K690" s="10">
        <v>139.49</v>
      </c>
      <c r="L690" s="10">
        <v>369.94</v>
      </c>
      <c r="M690" s="10">
        <v>16.510999999999999</v>
      </c>
      <c r="N690" s="10">
        <v>3.02</v>
      </c>
      <c r="O690" s="10">
        <v>16.09</v>
      </c>
      <c r="P690" s="10">
        <v>107.8083</v>
      </c>
      <c r="Q690" s="10">
        <v>85.63</v>
      </c>
      <c r="R690" s="10">
        <v>9.0399999999999991</v>
      </c>
      <c r="S690" s="10">
        <v>5.36</v>
      </c>
      <c r="T690" s="10">
        <v>85.06</v>
      </c>
      <c r="U690" s="10">
        <v>142.13999999999999</v>
      </c>
      <c r="V690" s="10">
        <v>238.51</v>
      </c>
      <c r="W690" s="10">
        <v>133.41</v>
      </c>
      <c r="X690" s="10">
        <v>53.67</v>
      </c>
      <c r="Y690" s="10">
        <v>17.579999999999998</v>
      </c>
      <c r="Z690" s="10">
        <v>91.2</v>
      </c>
      <c r="AA690" s="10">
        <v>30.249400000000001</v>
      </c>
      <c r="AC690" s="10">
        <v>296.25</v>
      </c>
      <c r="AE690" s="10">
        <v>4.05</v>
      </c>
      <c r="AF690" s="10">
        <v>379.81</v>
      </c>
      <c r="AG690" s="10">
        <v>436.09</v>
      </c>
      <c r="AH690" s="10">
        <v>122.12</v>
      </c>
      <c r="AI690">
        <v>36.020000000000003</v>
      </c>
      <c r="AJ690" s="10">
        <v>20.97</v>
      </c>
      <c r="AK690" s="10">
        <v>101.44</v>
      </c>
      <c r="AL690" s="10">
        <v>29.1</v>
      </c>
      <c r="AM690" s="10">
        <v>77.680000000000007</v>
      </c>
      <c r="AN690" s="10">
        <v>13.43</v>
      </c>
      <c r="AO690" s="10">
        <v>89.34</v>
      </c>
      <c r="AP690" s="10">
        <v>121.14</v>
      </c>
    </row>
    <row r="691" spans="1:42" x14ac:dyDescent="0.2">
      <c r="A691" s="9">
        <v>44939</v>
      </c>
      <c r="B691" s="3">
        <v>3983.17</v>
      </c>
      <c r="C691" s="10">
        <v>122.4</v>
      </c>
      <c r="D691" s="10">
        <v>6.96</v>
      </c>
      <c r="E691" s="10">
        <v>113.15</v>
      </c>
      <c r="F691" s="10">
        <v>61.43</v>
      </c>
      <c r="G691" s="10">
        <v>22.38</v>
      </c>
      <c r="I691" s="10">
        <v>57.9</v>
      </c>
      <c r="J691" s="10">
        <v>4.97</v>
      </c>
      <c r="K691" s="10">
        <v>143.01</v>
      </c>
      <c r="L691" s="10">
        <v>374</v>
      </c>
      <c r="M691" s="10">
        <v>16.899000000000001</v>
      </c>
      <c r="N691" s="10">
        <v>3</v>
      </c>
      <c r="O691" s="10">
        <v>16.7</v>
      </c>
      <c r="P691" s="10">
        <v>106.2817</v>
      </c>
      <c r="Q691" s="10">
        <v>86.11</v>
      </c>
      <c r="R691" s="10">
        <v>9.32</v>
      </c>
      <c r="S691" s="10">
        <v>5.44</v>
      </c>
      <c r="T691" s="10">
        <v>85.04</v>
      </c>
      <c r="U691" s="10">
        <v>140.87</v>
      </c>
      <c r="V691" s="10">
        <v>239.23</v>
      </c>
      <c r="W691" s="10">
        <v>134.76</v>
      </c>
      <c r="X691" s="10">
        <v>54</v>
      </c>
      <c r="Y691" s="10">
        <v>16.45</v>
      </c>
      <c r="Z691" s="10">
        <v>92.06</v>
      </c>
      <c r="AA691" s="10">
        <v>30.491399999999999</v>
      </c>
      <c r="AC691" s="10">
        <v>300.94</v>
      </c>
      <c r="AE691" s="10">
        <v>4.41</v>
      </c>
      <c r="AF691" s="10">
        <v>375.52</v>
      </c>
      <c r="AG691" s="10">
        <v>439.63</v>
      </c>
      <c r="AH691" s="10">
        <v>121.9</v>
      </c>
      <c r="AI691">
        <v>36.450000000000003</v>
      </c>
      <c r="AJ691" s="10">
        <v>21.05</v>
      </c>
      <c r="AK691" s="10">
        <v>101.7</v>
      </c>
      <c r="AL691" s="10">
        <v>28.94</v>
      </c>
      <c r="AM691" s="10">
        <v>77.55</v>
      </c>
      <c r="AN691" s="10">
        <v>12.72</v>
      </c>
      <c r="AO691" s="10">
        <v>89.4</v>
      </c>
      <c r="AP691" s="10">
        <v>122.42</v>
      </c>
    </row>
    <row r="692" spans="1:42" x14ac:dyDescent="0.2">
      <c r="A692" s="9">
        <v>44943</v>
      </c>
      <c r="B692" s="3">
        <v>3999.09</v>
      </c>
      <c r="C692" s="10">
        <v>131.49</v>
      </c>
      <c r="D692" s="10">
        <v>7.07</v>
      </c>
      <c r="E692" s="10">
        <v>112.93</v>
      </c>
      <c r="F692" s="10">
        <v>61.68</v>
      </c>
      <c r="G692" s="10">
        <v>22.15</v>
      </c>
      <c r="I692" s="10">
        <v>57.923999999999999</v>
      </c>
      <c r="J692" s="10">
        <v>5.48</v>
      </c>
      <c r="K692" s="10">
        <v>140.80000000000001</v>
      </c>
      <c r="L692" s="10">
        <v>349.92</v>
      </c>
      <c r="M692" s="10">
        <v>17.702000000000002</v>
      </c>
      <c r="N692" s="10">
        <v>3.04</v>
      </c>
      <c r="O692" s="10">
        <v>16.809999999999999</v>
      </c>
      <c r="P692" s="10">
        <v>104.9659</v>
      </c>
      <c r="Q692" s="10">
        <v>84.7</v>
      </c>
      <c r="R692" s="10">
        <v>9.52</v>
      </c>
      <c r="S692" s="10">
        <v>5.64</v>
      </c>
      <c r="T692" s="10">
        <v>85.88</v>
      </c>
      <c r="U692" s="10">
        <v>145.72</v>
      </c>
      <c r="V692" s="10">
        <v>240.35</v>
      </c>
      <c r="W692" s="10">
        <v>135.94</v>
      </c>
      <c r="X692" s="10">
        <v>53.53</v>
      </c>
      <c r="Y692" s="10">
        <v>16.93</v>
      </c>
      <c r="Z692" s="10">
        <v>91.75</v>
      </c>
      <c r="AA692" s="10">
        <v>31.030799999999999</v>
      </c>
      <c r="AC692" s="10">
        <v>311.98</v>
      </c>
      <c r="AE692" s="10">
        <v>4.3499999999999996</v>
      </c>
      <c r="AF692" s="10">
        <v>375</v>
      </c>
      <c r="AG692" s="10">
        <v>438.2</v>
      </c>
      <c r="AH692" s="10">
        <v>121.42</v>
      </c>
      <c r="AI692">
        <v>36.21</v>
      </c>
      <c r="AJ692" s="10">
        <v>20.14</v>
      </c>
      <c r="AK692" s="10">
        <v>101.23</v>
      </c>
      <c r="AL692" s="10">
        <v>29.02</v>
      </c>
      <c r="AM692" s="10">
        <v>75.97</v>
      </c>
      <c r="AN692" s="10">
        <v>12.67</v>
      </c>
      <c r="AO692" s="10">
        <v>89.66</v>
      </c>
      <c r="AP692" s="10">
        <v>124.63</v>
      </c>
    </row>
    <row r="693" spans="1:42" x14ac:dyDescent="0.2">
      <c r="A693" s="9">
        <v>44944</v>
      </c>
      <c r="B693" s="3">
        <v>3990.97</v>
      </c>
      <c r="C693" s="10">
        <v>128.78</v>
      </c>
      <c r="D693" s="10">
        <v>6.9</v>
      </c>
      <c r="E693" s="10">
        <v>110.61</v>
      </c>
      <c r="F693" s="10">
        <v>59.81</v>
      </c>
      <c r="G693" s="10">
        <v>21.5</v>
      </c>
      <c r="I693" s="10">
        <v>57.429000000000002</v>
      </c>
      <c r="J693" s="10">
        <v>5.17</v>
      </c>
      <c r="K693" s="10">
        <v>136.57</v>
      </c>
      <c r="L693" s="10">
        <v>349.09</v>
      </c>
      <c r="M693" s="10">
        <v>17.376999999999999</v>
      </c>
      <c r="N693" s="10">
        <v>3.05</v>
      </c>
      <c r="O693" s="10">
        <v>15.52</v>
      </c>
      <c r="P693" s="10">
        <v>102.89109999999999</v>
      </c>
      <c r="Q693" s="10">
        <v>83.61</v>
      </c>
      <c r="R693" s="10">
        <v>9.31</v>
      </c>
      <c r="S693" s="10">
        <v>5.56</v>
      </c>
      <c r="T693" s="10">
        <v>83.99</v>
      </c>
      <c r="U693" s="10">
        <v>140.11000000000001</v>
      </c>
      <c r="V693" s="10">
        <v>235.81</v>
      </c>
      <c r="W693" s="10">
        <v>135.21</v>
      </c>
      <c r="X693" s="10">
        <v>53.01</v>
      </c>
      <c r="Y693" s="10">
        <v>16.5</v>
      </c>
      <c r="Z693" s="10">
        <v>92.73</v>
      </c>
      <c r="AA693" s="10">
        <v>30.2408</v>
      </c>
      <c r="AC693" s="10">
        <v>309.86</v>
      </c>
      <c r="AE693" s="10">
        <v>4.2</v>
      </c>
      <c r="AF693" s="10">
        <v>368.92</v>
      </c>
      <c r="AG693" s="10">
        <v>425.99</v>
      </c>
      <c r="AH693" s="10">
        <v>122.65</v>
      </c>
      <c r="AI693">
        <v>36.11</v>
      </c>
      <c r="AJ693" s="10">
        <v>20.43</v>
      </c>
      <c r="AK693" s="10">
        <v>99.26</v>
      </c>
      <c r="AL693" s="10">
        <v>28.36</v>
      </c>
      <c r="AM693" s="10">
        <v>76.400000000000006</v>
      </c>
      <c r="AN693" s="10">
        <v>12.41</v>
      </c>
      <c r="AO693" s="10">
        <v>88.84</v>
      </c>
      <c r="AP693" s="10">
        <v>122.77</v>
      </c>
    </row>
    <row r="694" spans="1:42" x14ac:dyDescent="0.2">
      <c r="A694" s="9">
        <v>44945</v>
      </c>
      <c r="B694" s="3">
        <v>3928.86</v>
      </c>
      <c r="C694" s="10">
        <v>127.17</v>
      </c>
      <c r="D694" s="10">
        <v>6.73</v>
      </c>
      <c r="E694" s="10">
        <v>111.32</v>
      </c>
      <c r="F694" s="10">
        <v>59.72</v>
      </c>
      <c r="G694" s="10">
        <v>21.39</v>
      </c>
      <c r="I694" s="10">
        <v>56.322000000000003</v>
      </c>
      <c r="J694" s="10">
        <v>4.79</v>
      </c>
      <c r="K694" s="10">
        <v>134.75</v>
      </c>
      <c r="L694" s="10">
        <v>350.75</v>
      </c>
      <c r="M694" s="10">
        <v>16.765000000000001</v>
      </c>
      <c r="N694" s="10">
        <v>2.97</v>
      </c>
      <c r="O694" s="10">
        <v>16.13</v>
      </c>
      <c r="P694" s="10">
        <v>100.074</v>
      </c>
      <c r="Q694" s="10">
        <v>83.39</v>
      </c>
      <c r="R694" s="10">
        <v>9.0500000000000007</v>
      </c>
      <c r="S694" s="10">
        <v>5.41</v>
      </c>
      <c r="T694" s="10">
        <v>80.52</v>
      </c>
      <c r="U694" s="10">
        <v>135.24</v>
      </c>
      <c r="V694" s="10">
        <v>231.93</v>
      </c>
      <c r="W694" s="10">
        <v>135.27000000000001</v>
      </c>
      <c r="X694" s="10">
        <v>50.5</v>
      </c>
      <c r="Y694" s="10">
        <v>15.79</v>
      </c>
      <c r="Z694" s="10">
        <v>93.58</v>
      </c>
      <c r="AA694" s="10">
        <v>30.082799999999999</v>
      </c>
      <c r="AC694" s="10">
        <v>307.94</v>
      </c>
      <c r="AE694" s="10">
        <v>4.0199999999999996</v>
      </c>
      <c r="AF694" s="10">
        <v>367.94</v>
      </c>
      <c r="AG694" s="10">
        <v>408.6</v>
      </c>
      <c r="AH694" s="10">
        <v>121.29</v>
      </c>
      <c r="AI694">
        <v>36.69</v>
      </c>
      <c r="AJ694" s="10">
        <v>20.27</v>
      </c>
      <c r="AK694" s="10">
        <v>101.19</v>
      </c>
      <c r="AL694" s="10">
        <v>28.68</v>
      </c>
      <c r="AM694" s="10">
        <v>77.319999999999993</v>
      </c>
      <c r="AN694" s="10">
        <v>12.18</v>
      </c>
      <c r="AO694" s="10">
        <v>88.85</v>
      </c>
      <c r="AP694" s="10">
        <v>118.21</v>
      </c>
    </row>
    <row r="695" spans="1:42" x14ac:dyDescent="0.2">
      <c r="A695" s="9">
        <v>44946</v>
      </c>
      <c r="B695" s="3">
        <v>3898.85</v>
      </c>
      <c r="C695" s="10">
        <v>133.41999999999999</v>
      </c>
      <c r="D695" s="10">
        <v>7.02</v>
      </c>
      <c r="E695" s="10">
        <v>113.35</v>
      </c>
      <c r="F695" s="10">
        <v>60.08</v>
      </c>
      <c r="G695" s="10">
        <v>21.85</v>
      </c>
      <c r="I695" s="10">
        <v>57.078000000000003</v>
      </c>
      <c r="J695" s="10">
        <v>4.78</v>
      </c>
      <c r="K695" s="10">
        <v>135.08000000000001</v>
      </c>
      <c r="L695" s="10">
        <v>341.84</v>
      </c>
      <c r="M695" s="10">
        <v>17.838999999999999</v>
      </c>
      <c r="N695" s="10">
        <v>3.1</v>
      </c>
      <c r="O695" s="10">
        <v>16.23</v>
      </c>
      <c r="P695" s="10">
        <v>101.2632</v>
      </c>
      <c r="Q695" s="10">
        <v>84.29</v>
      </c>
      <c r="R695" s="10">
        <v>9.52</v>
      </c>
      <c r="S695" s="10">
        <v>5.67</v>
      </c>
      <c r="T695" s="10">
        <v>85.01</v>
      </c>
      <c r="U695" s="10">
        <v>144.82</v>
      </c>
      <c r="V695" s="10">
        <v>240.22</v>
      </c>
      <c r="W695" s="10">
        <v>137.87</v>
      </c>
      <c r="X695" s="10">
        <v>53.18</v>
      </c>
      <c r="Y695" s="10">
        <v>16.23</v>
      </c>
      <c r="Z695" s="10">
        <v>97.91</v>
      </c>
      <c r="AA695" s="10">
        <v>31.1038</v>
      </c>
      <c r="AC695" s="10">
        <v>309.83999999999997</v>
      </c>
      <c r="AE695" s="10">
        <v>4.34</v>
      </c>
      <c r="AF695" s="10">
        <v>376.28</v>
      </c>
      <c r="AG695" s="10">
        <v>410.6</v>
      </c>
      <c r="AH695" s="10">
        <v>122.82</v>
      </c>
      <c r="AI695">
        <v>36.549999999999997</v>
      </c>
      <c r="AJ695" s="10">
        <v>20.8</v>
      </c>
      <c r="AK695" s="10">
        <v>101.82</v>
      </c>
      <c r="AL695" s="10">
        <v>27.99</v>
      </c>
      <c r="AM695" s="10">
        <v>78.38</v>
      </c>
      <c r="AN695" s="10">
        <v>12.4</v>
      </c>
      <c r="AO695" s="10">
        <v>88.69</v>
      </c>
      <c r="AP695" s="10">
        <v>113.76</v>
      </c>
    </row>
    <row r="696" spans="1:42" x14ac:dyDescent="0.2">
      <c r="A696" s="9">
        <v>44949</v>
      </c>
      <c r="B696" s="3">
        <v>3972.61</v>
      </c>
      <c r="C696" s="10">
        <v>143.75</v>
      </c>
      <c r="D696" s="10">
        <v>7.38</v>
      </c>
      <c r="E696" s="10">
        <v>112.76</v>
      </c>
      <c r="F696" s="10">
        <v>60.23</v>
      </c>
      <c r="G696" s="10">
        <v>22.5</v>
      </c>
      <c r="I696" s="10">
        <v>58.162999999999997</v>
      </c>
      <c r="J696" s="10">
        <v>4.82</v>
      </c>
      <c r="K696" s="10">
        <v>137.27000000000001</v>
      </c>
      <c r="L696" s="10">
        <v>349.14</v>
      </c>
      <c r="M696" s="10">
        <v>19.193000000000001</v>
      </c>
      <c r="N696" s="10">
        <v>3.16</v>
      </c>
      <c r="O696" s="10">
        <v>16.68</v>
      </c>
      <c r="P696" s="10">
        <v>101.8115</v>
      </c>
      <c r="Q696" s="10">
        <v>85.07</v>
      </c>
      <c r="R696" s="10">
        <v>9.7100000000000009</v>
      </c>
      <c r="S696" s="10">
        <v>5.87</v>
      </c>
      <c r="T696" s="10">
        <v>87.83</v>
      </c>
      <c r="U696" s="10">
        <v>150.30000000000001</v>
      </c>
      <c r="V696" s="10">
        <v>242.58</v>
      </c>
      <c r="W696" s="10">
        <v>141.11000000000001</v>
      </c>
      <c r="X696" s="10">
        <v>53.89</v>
      </c>
      <c r="Y696" s="10">
        <v>18.100000000000001</v>
      </c>
      <c r="Z696" s="10">
        <v>99.94</v>
      </c>
      <c r="AA696" s="10">
        <v>31.946999999999999</v>
      </c>
      <c r="AC696" s="10">
        <v>311.81</v>
      </c>
      <c r="AE696" s="10">
        <v>4.5</v>
      </c>
      <c r="AF696" s="10">
        <v>378.57</v>
      </c>
      <c r="AG696" s="10">
        <v>409.34</v>
      </c>
      <c r="AH696" s="10">
        <v>126.07</v>
      </c>
      <c r="AI696">
        <v>36.619999999999997</v>
      </c>
      <c r="AJ696" s="10">
        <v>14.76</v>
      </c>
      <c r="AK696" s="10">
        <v>101.15</v>
      </c>
      <c r="AL696" s="10">
        <v>28.34</v>
      </c>
      <c r="AM696" s="10">
        <v>78.760000000000005</v>
      </c>
      <c r="AN696" s="10">
        <v>12.8</v>
      </c>
      <c r="AO696" s="10">
        <v>88.4</v>
      </c>
      <c r="AP696" s="10">
        <v>113.55</v>
      </c>
    </row>
    <row r="697" spans="1:42" x14ac:dyDescent="0.2">
      <c r="A697" s="9">
        <v>44950</v>
      </c>
      <c r="B697" s="3">
        <v>4019.81</v>
      </c>
      <c r="C697" s="10">
        <v>143.88999999999999</v>
      </c>
      <c r="D697" s="10">
        <v>7.02</v>
      </c>
      <c r="E697" s="10">
        <v>113.81</v>
      </c>
      <c r="F697" s="10">
        <v>60.55</v>
      </c>
      <c r="G697" s="10">
        <v>22.83</v>
      </c>
      <c r="I697" s="10">
        <v>58.503</v>
      </c>
      <c r="J697" s="10">
        <v>4.97</v>
      </c>
      <c r="K697" s="10">
        <v>138.44999999999999</v>
      </c>
      <c r="L697" s="10">
        <v>348.33</v>
      </c>
      <c r="M697" s="10">
        <v>19.265000000000001</v>
      </c>
      <c r="N697" s="10">
        <v>3.04</v>
      </c>
      <c r="O697" s="10">
        <v>16.260000000000002</v>
      </c>
      <c r="P697" s="10">
        <v>102.35129999999999</v>
      </c>
      <c r="Q697" s="10">
        <v>83.2</v>
      </c>
      <c r="R697" s="10">
        <v>9.7100000000000009</v>
      </c>
      <c r="S697" s="10">
        <v>5.79</v>
      </c>
      <c r="T697" s="10">
        <v>88.22</v>
      </c>
      <c r="U697" s="10">
        <v>145.79</v>
      </c>
      <c r="V697" s="10">
        <v>242.04</v>
      </c>
      <c r="W697" s="10">
        <v>142.53</v>
      </c>
      <c r="X697" s="10">
        <v>53.37</v>
      </c>
      <c r="Y697" s="10">
        <v>18.05</v>
      </c>
      <c r="Z697" s="10">
        <v>99.29</v>
      </c>
      <c r="AA697" s="10">
        <v>31.901800000000001</v>
      </c>
      <c r="AC697" s="10">
        <v>313.57</v>
      </c>
      <c r="AE697" s="10">
        <v>4.4400000000000004</v>
      </c>
      <c r="AF697" s="10">
        <v>380.01</v>
      </c>
      <c r="AG697" s="10">
        <v>416.67</v>
      </c>
      <c r="AH697" s="10">
        <v>126.4</v>
      </c>
      <c r="AI697">
        <v>36.75</v>
      </c>
      <c r="AJ697" s="10">
        <v>16.12</v>
      </c>
      <c r="AK697" s="10">
        <v>101.3</v>
      </c>
      <c r="AL697" s="10">
        <v>28.06</v>
      </c>
      <c r="AM697" s="10">
        <v>78.989999999999995</v>
      </c>
      <c r="AN697" s="10">
        <v>12.74</v>
      </c>
      <c r="AO697" s="10">
        <v>87.12</v>
      </c>
      <c r="AP697" s="10">
        <v>110.63</v>
      </c>
    </row>
    <row r="698" spans="1:42" x14ac:dyDescent="0.2">
      <c r="A698" s="9">
        <v>44951</v>
      </c>
      <c r="B698" s="3">
        <v>4016.95</v>
      </c>
      <c r="C698" s="10">
        <v>144.43</v>
      </c>
      <c r="D698" s="10">
        <v>7.22</v>
      </c>
      <c r="E698" s="10">
        <v>113.21</v>
      </c>
      <c r="F698" s="10">
        <v>60.93</v>
      </c>
      <c r="G698" s="10">
        <v>22.57</v>
      </c>
      <c r="I698" s="10">
        <v>58.567999999999998</v>
      </c>
      <c r="J698" s="10">
        <v>4.91</v>
      </c>
      <c r="K698" s="10">
        <v>139.12</v>
      </c>
      <c r="L698" s="10">
        <v>349.63</v>
      </c>
      <c r="M698" s="10">
        <v>19.323</v>
      </c>
      <c r="N698" s="10">
        <v>3.05</v>
      </c>
      <c r="O698" s="10">
        <v>16.7</v>
      </c>
      <c r="P698" s="10">
        <v>102.8152</v>
      </c>
      <c r="Q698" s="10">
        <v>83.05</v>
      </c>
      <c r="R698" s="10">
        <v>9.69</v>
      </c>
      <c r="S698" s="10">
        <v>5.79</v>
      </c>
      <c r="T698" s="10">
        <v>88.86</v>
      </c>
      <c r="U698" s="10">
        <v>144.44</v>
      </c>
      <c r="V698" s="10">
        <v>240.61</v>
      </c>
      <c r="W698" s="10">
        <v>141.86000000000001</v>
      </c>
      <c r="X698" s="10">
        <v>53.57</v>
      </c>
      <c r="Y698" s="10">
        <v>18.690000000000001</v>
      </c>
      <c r="Z698" s="10">
        <v>100.03</v>
      </c>
      <c r="AA698" s="10">
        <v>31.279599999999999</v>
      </c>
      <c r="AC698" s="10">
        <v>315.27999999999997</v>
      </c>
      <c r="AE698" s="10">
        <v>4.5</v>
      </c>
      <c r="AF698" s="10">
        <v>382.39</v>
      </c>
      <c r="AG698" s="10">
        <v>413.64</v>
      </c>
      <c r="AH698" s="10">
        <v>125.69</v>
      </c>
      <c r="AI698">
        <v>36.94</v>
      </c>
      <c r="AJ698" s="10">
        <v>16.73</v>
      </c>
      <c r="AK698" s="10">
        <v>103.42</v>
      </c>
      <c r="AL698" s="10">
        <v>28.57</v>
      </c>
      <c r="AM698" s="10">
        <v>79.88</v>
      </c>
      <c r="AN698" s="10">
        <v>12.79</v>
      </c>
      <c r="AO698" s="10">
        <v>86.77</v>
      </c>
      <c r="AP698" s="10">
        <v>110.4</v>
      </c>
    </row>
    <row r="699" spans="1:42" x14ac:dyDescent="0.2">
      <c r="A699" s="9">
        <v>44952</v>
      </c>
      <c r="B699" s="3">
        <v>4016.22</v>
      </c>
      <c r="C699" s="10">
        <v>160.27000000000001</v>
      </c>
      <c r="D699" s="10">
        <v>7.24</v>
      </c>
      <c r="E699" s="10">
        <v>117.76</v>
      </c>
      <c r="F699" s="10">
        <v>60.81</v>
      </c>
      <c r="G699" s="10">
        <v>22.8</v>
      </c>
      <c r="I699" s="10">
        <v>59.857999999999997</v>
      </c>
      <c r="J699" s="10">
        <v>4.88</v>
      </c>
      <c r="K699" s="10">
        <v>139.97999999999999</v>
      </c>
      <c r="L699" s="10">
        <v>354.97</v>
      </c>
      <c r="M699" s="10">
        <v>19.802</v>
      </c>
      <c r="N699" s="10">
        <v>3.27</v>
      </c>
      <c r="O699" s="10">
        <v>16.399999999999999</v>
      </c>
      <c r="P699" s="10">
        <v>103.5068</v>
      </c>
      <c r="Q699" s="10">
        <v>84.1</v>
      </c>
      <c r="R699" s="10">
        <v>9.64</v>
      </c>
      <c r="S699" s="10">
        <v>5.71</v>
      </c>
      <c r="T699" s="10">
        <v>93.81</v>
      </c>
      <c r="U699" s="10">
        <v>152.44999999999999</v>
      </c>
      <c r="V699" s="10">
        <v>248</v>
      </c>
      <c r="W699" s="10">
        <v>143.96</v>
      </c>
      <c r="X699" s="10">
        <v>55.32</v>
      </c>
      <c r="Y699" s="10">
        <v>18.309999999999999</v>
      </c>
      <c r="Z699" s="10">
        <v>101.3</v>
      </c>
      <c r="AA699" s="10">
        <v>32.125799999999998</v>
      </c>
      <c r="AC699" s="10">
        <v>321.02</v>
      </c>
      <c r="AE699" s="10">
        <v>4.54</v>
      </c>
      <c r="AF699" s="10">
        <v>377.24</v>
      </c>
      <c r="AG699" s="10">
        <v>421.2</v>
      </c>
      <c r="AH699" s="10">
        <v>128.06</v>
      </c>
      <c r="AI699">
        <v>36.590000000000003</v>
      </c>
      <c r="AJ699" s="10">
        <v>15.99</v>
      </c>
      <c r="AK699" s="10">
        <v>104.32</v>
      </c>
      <c r="AL699" s="10">
        <v>28.75</v>
      </c>
      <c r="AM699" s="10">
        <v>80.400000000000006</v>
      </c>
      <c r="AN699" s="10">
        <v>12.92</v>
      </c>
      <c r="AO699" s="10">
        <v>85.79</v>
      </c>
      <c r="AP699" s="10">
        <v>109.22</v>
      </c>
    </row>
    <row r="700" spans="1:42" x14ac:dyDescent="0.2">
      <c r="A700" s="9">
        <v>44953</v>
      </c>
      <c r="B700" s="3">
        <v>4060.43</v>
      </c>
      <c r="C700" s="10">
        <v>177.9</v>
      </c>
      <c r="D700" s="10">
        <v>7.55</v>
      </c>
      <c r="E700" s="10">
        <v>115.61</v>
      </c>
      <c r="F700" s="10">
        <v>60.49</v>
      </c>
      <c r="G700" s="10">
        <v>22.67</v>
      </c>
      <c r="I700" s="10">
        <v>59.098999999999997</v>
      </c>
      <c r="J700" s="10">
        <v>4.9400000000000004</v>
      </c>
      <c r="K700" s="10">
        <v>140.32</v>
      </c>
      <c r="L700" s="10">
        <v>353.7</v>
      </c>
      <c r="M700" s="10">
        <v>20.364999999999998</v>
      </c>
      <c r="N700" s="10">
        <v>3.4</v>
      </c>
      <c r="O700" s="10">
        <v>16.13</v>
      </c>
      <c r="P700" s="10">
        <v>102.8236</v>
      </c>
      <c r="Q700" s="10">
        <v>84.46</v>
      </c>
      <c r="R700" s="10">
        <v>10.39</v>
      </c>
      <c r="S700" s="10">
        <v>5.94</v>
      </c>
      <c r="T700" s="10">
        <v>95.86</v>
      </c>
      <c r="U700" s="10">
        <v>159.36000000000001</v>
      </c>
      <c r="V700" s="10">
        <v>248.16</v>
      </c>
      <c r="W700" s="10">
        <v>145.93</v>
      </c>
      <c r="X700" s="10">
        <v>55.5</v>
      </c>
      <c r="Y700" s="10">
        <v>19.829999999999998</v>
      </c>
      <c r="Z700" s="10">
        <v>102.24</v>
      </c>
      <c r="AA700" s="10">
        <v>32.275599999999997</v>
      </c>
      <c r="AC700" s="10">
        <v>321.45</v>
      </c>
      <c r="AE700" s="10">
        <v>4.49</v>
      </c>
      <c r="AF700" s="10">
        <v>374.03</v>
      </c>
      <c r="AG700" s="10">
        <v>418.18</v>
      </c>
      <c r="AH700" s="10">
        <v>129.84</v>
      </c>
      <c r="AI700">
        <v>36.549999999999997</v>
      </c>
      <c r="AJ700" s="10">
        <v>15.52</v>
      </c>
      <c r="AK700" s="10">
        <v>103.76</v>
      </c>
      <c r="AL700" s="10">
        <v>28.64</v>
      </c>
      <c r="AM700" s="10">
        <v>79.61</v>
      </c>
      <c r="AN700" s="10">
        <v>13.27</v>
      </c>
      <c r="AO700" s="10">
        <v>84.63</v>
      </c>
      <c r="AP700" s="10">
        <v>111.75</v>
      </c>
    </row>
    <row r="701" spans="1:42" x14ac:dyDescent="0.2">
      <c r="A701" s="9">
        <v>44956</v>
      </c>
      <c r="B701" s="3">
        <v>4070.56</v>
      </c>
      <c r="C701" s="10">
        <v>166.66</v>
      </c>
      <c r="D701" s="10">
        <v>7.37</v>
      </c>
      <c r="E701" s="10">
        <v>113.56</v>
      </c>
      <c r="F701" s="10">
        <v>60.64</v>
      </c>
      <c r="G701" s="10">
        <v>22.37</v>
      </c>
      <c r="I701" s="10">
        <v>58.145000000000003</v>
      </c>
      <c r="J701" s="10">
        <v>4.88</v>
      </c>
      <c r="K701" s="10">
        <v>139.13</v>
      </c>
      <c r="L701" s="10">
        <v>357.46</v>
      </c>
      <c r="M701" s="10">
        <v>19.161999999999999</v>
      </c>
      <c r="N701" s="10">
        <v>3.5</v>
      </c>
      <c r="O701" s="10">
        <v>15.7</v>
      </c>
      <c r="P701" s="10">
        <v>102.0561</v>
      </c>
      <c r="Q701" s="10">
        <v>83.67</v>
      </c>
      <c r="R701" s="10">
        <v>10.15</v>
      </c>
      <c r="S701" s="10">
        <v>6.68</v>
      </c>
      <c r="T701" s="10">
        <v>94.9</v>
      </c>
      <c r="U701" s="10">
        <v>152.91999999999999</v>
      </c>
      <c r="V701" s="10">
        <v>242.71</v>
      </c>
      <c r="W701" s="10">
        <v>143</v>
      </c>
      <c r="X701" s="10">
        <v>54.43</v>
      </c>
      <c r="Y701" s="10">
        <v>18.04</v>
      </c>
      <c r="Z701" s="10">
        <v>100</v>
      </c>
      <c r="AA701" s="10">
        <v>32.197200000000002</v>
      </c>
      <c r="AC701" s="10">
        <v>319.98</v>
      </c>
      <c r="AE701" s="10">
        <v>4.46</v>
      </c>
      <c r="AF701" s="10">
        <v>371.12</v>
      </c>
      <c r="AG701" s="10">
        <v>420.6</v>
      </c>
      <c r="AH701" s="10">
        <v>127.79</v>
      </c>
      <c r="AI701">
        <v>36.44</v>
      </c>
      <c r="AJ701" s="10">
        <v>15.72</v>
      </c>
      <c r="AK701" s="10">
        <v>103.83</v>
      </c>
      <c r="AL701" s="10">
        <v>28.27</v>
      </c>
      <c r="AM701" s="10">
        <v>78.930000000000007</v>
      </c>
      <c r="AN701" s="10">
        <v>12.89</v>
      </c>
      <c r="AO701" s="10">
        <v>84.95</v>
      </c>
      <c r="AP701" s="10">
        <v>115.54</v>
      </c>
    </row>
    <row r="702" spans="1:42" x14ac:dyDescent="0.2">
      <c r="A702" s="9">
        <v>44957</v>
      </c>
      <c r="B702" s="3">
        <v>4017.77</v>
      </c>
      <c r="C702" s="10">
        <v>173.22</v>
      </c>
      <c r="D702" s="10">
        <v>7.78</v>
      </c>
      <c r="E702" s="10">
        <v>116.01</v>
      </c>
      <c r="F702" s="10">
        <v>61.32</v>
      </c>
      <c r="G702" s="10">
        <v>23.06</v>
      </c>
      <c r="I702" s="10">
        <v>58.500999999999998</v>
      </c>
      <c r="J702" s="10">
        <v>4.97</v>
      </c>
      <c r="K702" s="10">
        <v>139.96</v>
      </c>
      <c r="L702" s="10">
        <v>365.81</v>
      </c>
      <c r="M702" s="10">
        <v>19.536999999999999</v>
      </c>
      <c r="N702" s="10">
        <v>3.84</v>
      </c>
      <c r="O702" s="10">
        <v>15.9</v>
      </c>
      <c r="P702" s="10">
        <v>104.2068</v>
      </c>
      <c r="Q702" s="10">
        <v>85.51</v>
      </c>
      <c r="R702" s="10">
        <v>10.41</v>
      </c>
      <c r="S702" s="10">
        <v>6.93</v>
      </c>
      <c r="T702" s="10">
        <v>95.96</v>
      </c>
      <c r="U702" s="10">
        <v>156.44</v>
      </c>
      <c r="V702" s="10">
        <v>247.81</v>
      </c>
      <c r="W702" s="10">
        <v>144.29</v>
      </c>
      <c r="X702" s="10">
        <v>55.81</v>
      </c>
      <c r="Y702" s="10">
        <v>19.399999999999999</v>
      </c>
      <c r="Z702" s="10">
        <v>112.72</v>
      </c>
      <c r="AA702" s="10">
        <v>32.927599999999998</v>
      </c>
      <c r="AC702" s="10">
        <v>323.10000000000002</v>
      </c>
      <c r="AE702" s="10">
        <v>4.4400000000000004</v>
      </c>
      <c r="AF702" s="10">
        <v>370.6</v>
      </c>
      <c r="AG702" s="10">
        <v>422.84</v>
      </c>
      <c r="AH702" s="10">
        <v>129.28</v>
      </c>
      <c r="AI702">
        <v>36.590000000000003</v>
      </c>
      <c r="AJ702" s="10">
        <v>15.49</v>
      </c>
      <c r="AK702" s="10">
        <v>104.24</v>
      </c>
      <c r="AL702" s="10">
        <v>28.87</v>
      </c>
      <c r="AM702" s="10">
        <v>79.349999999999994</v>
      </c>
      <c r="AN702" s="10">
        <v>13.51</v>
      </c>
      <c r="AO702" s="10">
        <v>84.62</v>
      </c>
      <c r="AP702" s="10">
        <v>116.33</v>
      </c>
    </row>
    <row r="703" spans="1:42" x14ac:dyDescent="0.2">
      <c r="A703" s="9">
        <v>44958</v>
      </c>
      <c r="B703" s="3">
        <v>4076.6</v>
      </c>
      <c r="C703" s="10">
        <v>181.41</v>
      </c>
      <c r="D703" s="10">
        <v>8.1999999999999993</v>
      </c>
      <c r="E703" s="10">
        <v>114.74</v>
      </c>
      <c r="F703" s="10">
        <v>61.33</v>
      </c>
      <c r="G703" s="10">
        <v>23.2</v>
      </c>
      <c r="I703" s="10">
        <v>60.274999999999999</v>
      </c>
      <c r="J703" s="10">
        <v>4.9800000000000004</v>
      </c>
      <c r="K703" s="10">
        <v>139.59</v>
      </c>
      <c r="L703" s="10">
        <v>365.71</v>
      </c>
      <c r="M703" s="10">
        <v>20.943000000000001</v>
      </c>
      <c r="N703" s="10">
        <v>3.85</v>
      </c>
      <c r="O703" s="10">
        <v>15.99</v>
      </c>
      <c r="P703" s="10">
        <v>105.56480000000001</v>
      </c>
      <c r="Q703" s="10">
        <v>85.17</v>
      </c>
      <c r="R703" s="10">
        <v>10.78</v>
      </c>
      <c r="S703" s="10">
        <v>7.38</v>
      </c>
      <c r="T703" s="10">
        <v>97.21</v>
      </c>
      <c r="U703" s="10">
        <v>165.22</v>
      </c>
      <c r="V703" s="10">
        <v>252.75</v>
      </c>
      <c r="W703" s="10">
        <v>145.43</v>
      </c>
      <c r="X703" s="10">
        <v>56.99</v>
      </c>
      <c r="Y703" s="10">
        <v>19.71</v>
      </c>
      <c r="Z703" s="10">
        <v>118.14</v>
      </c>
      <c r="AA703" s="10">
        <v>33.051200000000001</v>
      </c>
      <c r="AC703" s="10">
        <v>317.27</v>
      </c>
      <c r="AE703" s="10">
        <v>4.76</v>
      </c>
      <c r="AF703" s="10">
        <v>374.08</v>
      </c>
      <c r="AG703" s="10">
        <v>426.99</v>
      </c>
      <c r="AH703" s="10">
        <v>130.9</v>
      </c>
      <c r="AI703">
        <v>37.07</v>
      </c>
      <c r="AJ703" s="10">
        <v>15.31</v>
      </c>
      <c r="AK703" s="10">
        <v>105.39</v>
      </c>
      <c r="AL703" s="10">
        <v>29.18</v>
      </c>
      <c r="AM703" s="10">
        <v>79.09</v>
      </c>
      <c r="AN703" s="10">
        <v>13.79</v>
      </c>
      <c r="AO703" s="10">
        <v>86.2</v>
      </c>
      <c r="AP703" s="10">
        <v>114.33</v>
      </c>
    </row>
    <row r="704" spans="1:42" x14ac:dyDescent="0.2">
      <c r="A704" s="9">
        <v>44959</v>
      </c>
      <c r="B704" s="3">
        <v>4119.21</v>
      </c>
      <c r="C704" s="10">
        <v>188.27</v>
      </c>
      <c r="D704" s="10">
        <v>8.99</v>
      </c>
      <c r="E704" s="10">
        <v>111.15</v>
      </c>
      <c r="F704" s="10">
        <v>60.28</v>
      </c>
      <c r="G704" s="10">
        <v>23.28</v>
      </c>
      <c r="I704" s="10">
        <v>60.576999999999998</v>
      </c>
      <c r="J704" s="10">
        <v>5.24</v>
      </c>
      <c r="K704" s="10">
        <v>138.94</v>
      </c>
      <c r="L704" s="10">
        <v>369.47</v>
      </c>
      <c r="M704" s="10">
        <v>21.709</v>
      </c>
      <c r="N704" s="10">
        <v>4.0999999999999996</v>
      </c>
      <c r="O704" s="10">
        <v>15.62</v>
      </c>
      <c r="P704" s="10">
        <v>105.7672</v>
      </c>
      <c r="Q704" s="10">
        <v>88.54</v>
      </c>
      <c r="R704" s="10">
        <v>11.14</v>
      </c>
      <c r="S704" s="10">
        <v>7.72</v>
      </c>
      <c r="T704" s="10">
        <v>100.03</v>
      </c>
      <c r="U704" s="10">
        <v>178.05</v>
      </c>
      <c r="V704" s="10">
        <v>264.60000000000002</v>
      </c>
      <c r="W704" s="10">
        <v>150.82</v>
      </c>
      <c r="X704" s="10">
        <v>58.01</v>
      </c>
      <c r="Y704" s="10">
        <v>20.88</v>
      </c>
      <c r="Z704" s="10">
        <v>122.57</v>
      </c>
      <c r="AA704" s="10">
        <v>33.793399999999998</v>
      </c>
      <c r="AC704" s="10">
        <v>303.77999999999997</v>
      </c>
      <c r="AE704" s="10">
        <v>5.49</v>
      </c>
      <c r="AF704" s="10">
        <v>374.94</v>
      </c>
      <c r="AG704" s="10">
        <v>406.55</v>
      </c>
      <c r="AH704" s="10">
        <v>134.49</v>
      </c>
      <c r="AI704">
        <v>36.26</v>
      </c>
      <c r="AJ704" s="10">
        <v>15.8</v>
      </c>
      <c r="AK704" s="10">
        <v>103.51</v>
      </c>
      <c r="AL704" s="10">
        <v>29.26</v>
      </c>
      <c r="AM704" s="10">
        <v>75.150000000000006</v>
      </c>
      <c r="AN704" s="10">
        <v>14.32</v>
      </c>
      <c r="AO704" s="10">
        <v>85.31</v>
      </c>
      <c r="AP704" s="10">
        <v>113.5</v>
      </c>
    </row>
    <row r="705" spans="1:42" x14ac:dyDescent="0.2">
      <c r="A705" s="9">
        <v>44960</v>
      </c>
      <c r="B705" s="3">
        <v>4179.76</v>
      </c>
      <c r="C705" s="10">
        <v>189.98</v>
      </c>
      <c r="D705" s="10">
        <v>8.41</v>
      </c>
      <c r="E705" s="10">
        <v>111.92</v>
      </c>
      <c r="F705" s="10">
        <v>59.83</v>
      </c>
      <c r="G705" s="10">
        <v>22.88</v>
      </c>
      <c r="I705" s="10">
        <v>59.762</v>
      </c>
      <c r="J705" s="10">
        <v>5.31</v>
      </c>
      <c r="K705" s="10">
        <v>141.09</v>
      </c>
      <c r="L705" s="10">
        <v>369.95</v>
      </c>
      <c r="M705" s="10">
        <v>21.1</v>
      </c>
      <c r="N705" s="10">
        <v>3.89</v>
      </c>
      <c r="O705" s="10">
        <v>15.51</v>
      </c>
      <c r="P705" s="10">
        <v>105.8937</v>
      </c>
      <c r="Q705" s="10">
        <v>87.14</v>
      </c>
      <c r="R705" s="10">
        <v>10.74</v>
      </c>
      <c r="S705" s="10">
        <v>7.46</v>
      </c>
      <c r="T705" s="10">
        <v>97.13</v>
      </c>
      <c r="U705" s="10">
        <v>163.29</v>
      </c>
      <c r="V705" s="10">
        <v>258.35000000000002</v>
      </c>
      <c r="W705" s="10">
        <v>154.5</v>
      </c>
      <c r="X705" s="10">
        <v>57.15</v>
      </c>
      <c r="Y705" s="10">
        <v>19.899999999999999</v>
      </c>
      <c r="Z705" s="10">
        <v>121.17</v>
      </c>
      <c r="AA705" s="10">
        <v>33.859400000000001</v>
      </c>
      <c r="AC705" s="10">
        <v>301.02</v>
      </c>
      <c r="AE705" s="10">
        <v>5.5</v>
      </c>
      <c r="AF705" s="10">
        <v>373.91</v>
      </c>
      <c r="AG705" s="10">
        <v>406.06</v>
      </c>
      <c r="AH705" s="10">
        <v>131.62</v>
      </c>
      <c r="AI705">
        <v>35.369999999999997</v>
      </c>
      <c r="AJ705" s="10">
        <v>16.100000000000001</v>
      </c>
      <c r="AK705" s="10">
        <v>102.59</v>
      </c>
      <c r="AL705" s="10">
        <v>28.7</v>
      </c>
      <c r="AM705" s="10">
        <v>74.709999999999994</v>
      </c>
      <c r="AN705" s="10">
        <v>13.23</v>
      </c>
      <c r="AO705" s="10">
        <v>89.72</v>
      </c>
      <c r="AP705" s="10">
        <v>109.56</v>
      </c>
    </row>
    <row r="706" spans="1:42" x14ac:dyDescent="0.2">
      <c r="A706" s="9">
        <v>44963</v>
      </c>
      <c r="B706" s="3">
        <v>4136.4799999999996</v>
      </c>
      <c r="C706" s="10">
        <v>194.76</v>
      </c>
      <c r="D706" s="10">
        <v>8.31</v>
      </c>
      <c r="E706" s="10">
        <v>111.73</v>
      </c>
      <c r="F706" s="10">
        <v>60.17</v>
      </c>
      <c r="G706" s="10">
        <v>22.97</v>
      </c>
      <c r="I706" s="10">
        <v>60.13</v>
      </c>
      <c r="J706" s="10">
        <v>4.92</v>
      </c>
      <c r="K706" s="10">
        <v>141.91999999999999</v>
      </c>
      <c r="L706" s="10">
        <v>370.8</v>
      </c>
      <c r="M706" s="10">
        <v>21.088999999999999</v>
      </c>
      <c r="N706" s="10">
        <v>3.79</v>
      </c>
      <c r="O706" s="10">
        <v>15.49</v>
      </c>
      <c r="P706" s="10">
        <v>105.3623</v>
      </c>
      <c r="Q706" s="10">
        <v>85.63</v>
      </c>
      <c r="R706" s="10">
        <v>10.6</v>
      </c>
      <c r="S706" s="10">
        <v>7.41</v>
      </c>
      <c r="T706" s="10">
        <v>95.72</v>
      </c>
      <c r="U706" s="10">
        <v>158.07</v>
      </c>
      <c r="V706" s="10">
        <v>256.77</v>
      </c>
      <c r="W706" s="10">
        <v>151.72999999999999</v>
      </c>
      <c r="X706" s="10">
        <v>56.02</v>
      </c>
      <c r="Y706" s="10">
        <v>20.22</v>
      </c>
      <c r="Z706" s="10">
        <v>122.92</v>
      </c>
      <c r="AA706" s="10">
        <v>34.005600000000001</v>
      </c>
      <c r="AC706" s="10">
        <v>304.87</v>
      </c>
      <c r="AE706" s="10">
        <v>5.41</v>
      </c>
      <c r="AF706" s="10">
        <v>372.97</v>
      </c>
      <c r="AG706" s="10">
        <v>410.23</v>
      </c>
      <c r="AH706" s="10">
        <v>131.44</v>
      </c>
      <c r="AI706">
        <v>35.450000000000003</v>
      </c>
      <c r="AJ706" s="10">
        <v>15.87</v>
      </c>
      <c r="AK706" s="10">
        <v>101.81</v>
      </c>
      <c r="AL706" s="10">
        <v>27.68</v>
      </c>
      <c r="AM706" s="10">
        <v>73.88</v>
      </c>
      <c r="AN706" s="10">
        <v>13.14</v>
      </c>
      <c r="AO706" s="10">
        <v>90.55</v>
      </c>
      <c r="AP706" s="10">
        <v>106.21</v>
      </c>
    </row>
    <row r="707" spans="1:42" x14ac:dyDescent="0.2">
      <c r="A707" s="9">
        <v>44964</v>
      </c>
      <c r="B707" s="3">
        <v>4111.08</v>
      </c>
      <c r="C707" s="10">
        <v>196.81</v>
      </c>
      <c r="D707" s="10">
        <v>8.33</v>
      </c>
      <c r="E707" s="10">
        <v>114.92</v>
      </c>
      <c r="F707" s="10">
        <v>60.07</v>
      </c>
      <c r="G707" s="10">
        <v>23.24</v>
      </c>
      <c r="I707" s="10">
        <v>61.445</v>
      </c>
      <c r="J707" s="10">
        <v>4.9000000000000004</v>
      </c>
      <c r="K707" s="10">
        <v>143.65</v>
      </c>
      <c r="L707" s="10">
        <v>374.4</v>
      </c>
      <c r="M707" s="10">
        <v>22.172999999999998</v>
      </c>
      <c r="N707" s="10">
        <v>3.85</v>
      </c>
      <c r="O707" s="10">
        <v>16.45</v>
      </c>
      <c r="P707" s="10">
        <v>103.38030000000001</v>
      </c>
      <c r="Q707" s="10">
        <v>87.02</v>
      </c>
      <c r="R707" s="10">
        <v>10.55</v>
      </c>
      <c r="S707" s="10">
        <v>7.38</v>
      </c>
      <c r="T707" s="10">
        <v>96.71</v>
      </c>
      <c r="U707" s="10">
        <v>160.77000000000001</v>
      </c>
      <c r="V707" s="10">
        <v>267.56</v>
      </c>
      <c r="W707" s="10">
        <v>154.65</v>
      </c>
      <c r="X707" s="10">
        <v>58.94</v>
      </c>
      <c r="Y707" s="10">
        <v>19.91</v>
      </c>
      <c r="Z707" s="10">
        <v>125.38</v>
      </c>
      <c r="AA707" s="10">
        <v>34.4572</v>
      </c>
      <c r="AC707" s="10">
        <v>308.54000000000002</v>
      </c>
      <c r="AE707" s="10">
        <v>5.15</v>
      </c>
      <c r="AF707" s="10">
        <v>375.06</v>
      </c>
      <c r="AG707" s="10">
        <v>409.52</v>
      </c>
      <c r="AH707" s="10">
        <v>130.27000000000001</v>
      </c>
      <c r="AI707">
        <v>35.479999999999997</v>
      </c>
      <c r="AJ707" s="10">
        <v>16.21</v>
      </c>
      <c r="AK707" s="10">
        <v>102.2</v>
      </c>
      <c r="AL707" s="10">
        <v>28.27</v>
      </c>
      <c r="AM707" s="10">
        <v>74.64</v>
      </c>
      <c r="AN707" s="10">
        <v>13.45</v>
      </c>
      <c r="AO707" s="10">
        <v>90.42</v>
      </c>
      <c r="AP707" s="10">
        <v>108.92</v>
      </c>
    </row>
    <row r="708" spans="1:42" x14ac:dyDescent="0.2">
      <c r="A708" s="9">
        <v>44965</v>
      </c>
      <c r="B708" s="3">
        <v>4164</v>
      </c>
      <c r="C708" s="10">
        <v>201.29</v>
      </c>
      <c r="D708" s="10">
        <v>8.2200000000000006</v>
      </c>
      <c r="E708" s="10">
        <v>113.92</v>
      </c>
      <c r="F708" s="10">
        <v>59.72</v>
      </c>
      <c r="G708" s="10">
        <v>22.86</v>
      </c>
      <c r="I708" s="10">
        <v>60.170999999999999</v>
      </c>
      <c r="J708" s="10">
        <v>4.79</v>
      </c>
      <c r="K708" s="10">
        <v>142.63999999999999</v>
      </c>
      <c r="L708" s="10">
        <v>375.1</v>
      </c>
      <c r="M708" s="10">
        <v>22.204999999999998</v>
      </c>
      <c r="N708" s="10">
        <v>4.09</v>
      </c>
      <c r="O708" s="10">
        <v>16.920000000000002</v>
      </c>
      <c r="P708" s="10">
        <v>102.3934</v>
      </c>
      <c r="Q708" s="10">
        <v>84.77</v>
      </c>
      <c r="R708" s="10">
        <v>10.47</v>
      </c>
      <c r="S708" s="10">
        <v>7.2</v>
      </c>
      <c r="T708" s="10">
        <v>94.62</v>
      </c>
      <c r="U708" s="10">
        <v>159.06</v>
      </c>
      <c r="V708" s="10">
        <v>266.73</v>
      </c>
      <c r="W708" s="10">
        <v>151.91999999999999</v>
      </c>
      <c r="X708" s="10">
        <v>58.27</v>
      </c>
      <c r="Y708" s="10">
        <v>20.079999999999998</v>
      </c>
      <c r="Z708" s="10">
        <v>123.68</v>
      </c>
      <c r="AA708" s="10">
        <v>32.748199999999997</v>
      </c>
      <c r="AC708" s="10">
        <v>293.33</v>
      </c>
      <c r="AE708" s="10">
        <v>5.13</v>
      </c>
      <c r="AF708" s="10">
        <v>370.35</v>
      </c>
      <c r="AG708" s="10">
        <v>407.69</v>
      </c>
      <c r="AH708" s="10">
        <v>129.80000000000001</v>
      </c>
      <c r="AI708">
        <v>35.58</v>
      </c>
      <c r="AJ708" s="10">
        <v>15.3</v>
      </c>
      <c r="AK708" s="10">
        <v>101.29</v>
      </c>
      <c r="AL708" s="10">
        <v>28.67</v>
      </c>
      <c r="AM708" s="10">
        <v>74.349999999999994</v>
      </c>
      <c r="AN708" s="10">
        <v>13.42</v>
      </c>
      <c r="AO708" s="10">
        <v>89.15</v>
      </c>
      <c r="AP708" s="10">
        <v>107.4</v>
      </c>
    </row>
    <row r="709" spans="1:42" x14ac:dyDescent="0.2">
      <c r="A709" s="9">
        <v>44966</v>
      </c>
      <c r="B709" s="3">
        <v>4117.8599999999997</v>
      </c>
      <c r="C709" s="10">
        <v>207.32</v>
      </c>
      <c r="D709" s="10">
        <v>7.95</v>
      </c>
      <c r="E709" s="10">
        <v>114.35</v>
      </c>
      <c r="F709" s="10">
        <v>59.62</v>
      </c>
      <c r="G709" s="10">
        <v>22.69</v>
      </c>
      <c r="I709" s="10">
        <v>59.941000000000003</v>
      </c>
      <c r="J709" s="10">
        <v>4.55</v>
      </c>
      <c r="K709" s="10">
        <v>140.41999999999999</v>
      </c>
      <c r="L709" s="10">
        <v>367.99</v>
      </c>
      <c r="M709" s="10">
        <v>22.337</v>
      </c>
      <c r="N709" s="10">
        <v>3.8</v>
      </c>
      <c r="O709" s="10">
        <v>16.5</v>
      </c>
      <c r="P709" s="10">
        <v>102.773</v>
      </c>
      <c r="Q709" s="10">
        <v>87.66</v>
      </c>
      <c r="R709" s="10">
        <v>10.08</v>
      </c>
      <c r="S709" s="10">
        <v>6.89</v>
      </c>
      <c r="T709" s="10">
        <v>91.87</v>
      </c>
      <c r="U709" s="10">
        <v>162.68</v>
      </c>
      <c r="V709" s="10">
        <v>263.62</v>
      </c>
      <c r="W709" s="10">
        <v>150.87</v>
      </c>
      <c r="X709" s="10">
        <v>57.7</v>
      </c>
      <c r="Y709" s="10">
        <v>19.420000000000002</v>
      </c>
      <c r="Z709" s="10">
        <v>120.83</v>
      </c>
      <c r="AA709" s="10">
        <v>32.138199999999998</v>
      </c>
      <c r="AC709" s="10">
        <v>291.60000000000002</v>
      </c>
      <c r="AE709" s="10">
        <v>4.6900000000000004</v>
      </c>
      <c r="AF709" s="10">
        <v>370.42</v>
      </c>
      <c r="AG709" s="10">
        <v>408.01</v>
      </c>
      <c r="AH709" s="10">
        <v>128.04</v>
      </c>
      <c r="AI709">
        <v>35.29</v>
      </c>
      <c r="AJ709" s="10">
        <v>15.48</v>
      </c>
      <c r="AK709" s="10">
        <v>102.02</v>
      </c>
      <c r="AL709" s="10">
        <v>28.77</v>
      </c>
      <c r="AM709" s="10">
        <v>74.37</v>
      </c>
      <c r="AN709" s="10">
        <v>13.49</v>
      </c>
      <c r="AO709" s="10">
        <v>88.5</v>
      </c>
      <c r="AP709" s="10">
        <v>113.22</v>
      </c>
    </row>
    <row r="710" spans="1:42" x14ac:dyDescent="0.2">
      <c r="A710" s="9">
        <v>44967</v>
      </c>
      <c r="B710" s="3">
        <v>4081.5</v>
      </c>
      <c r="C710" s="10">
        <v>196.89</v>
      </c>
      <c r="D710" s="10">
        <v>7.51</v>
      </c>
      <c r="E710" s="10">
        <v>119.17</v>
      </c>
      <c r="F710" s="10">
        <v>59.62</v>
      </c>
      <c r="G710" s="10">
        <v>23.04</v>
      </c>
      <c r="I710" s="10">
        <v>59.325000000000003</v>
      </c>
      <c r="J710" s="10">
        <v>4.7699999999999996</v>
      </c>
      <c r="K710" s="10">
        <v>141.04</v>
      </c>
      <c r="L710" s="10">
        <v>371.28</v>
      </c>
      <c r="M710" s="10">
        <v>21.265000000000001</v>
      </c>
      <c r="N710" s="10">
        <v>4.95</v>
      </c>
      <c r="O710" s="10">
        <v>16.940000000000001</v>
      </c>
      <c r="P710" s="10">
        <v>102.6465</v>
      </c>
      <c r="Q710" s="10">
        <v>87.3</v>
      </c>
      <c r="R710" s="10">
        <v>9.98</v>
      </c>
      <c r="S710" s="10">
        <v>6.81</v>
      </c>
      <c r="T710" s="10">
        <v>93.13</v>
      </c>
      <c r="U710" s="10">
        <v>157.33000000000001</v>
      </c>
      <c r="V710" s="10">
        <v>263.10000000000002</v>
      </c>
      <c r="W710" s="10">
        <v>151.01</v>
      </c>
      <c r="X710" s="10">
        <v>57.99</v>
      </c>
      <c r="Y710" s="10">
        <v>18.850000000000001</v>
      </c>
      <c r="Z710" s="10">
        <v>125.16</v>
      </c>
      <c r="AA710" s="10">
        <v>31.677800000000001</v>
      </c>
      <c r="AC710" s="10">
        <v>297.39999999999998</v>
      </c>
      <c r="AE710" s="10">
        <v>4.8099999999999996</v>
      </c>
      <c r="AF710" s="10">
        <v>366.83</v>
      </c>
      <c r="AG710" s="10">
        <v>417.79</v>
      </c>
      <c r="AH710" s="10">
        <v>128.09</v>
      </c>
      <c r="AI710">
        <v>35.35</v>
      </c>
      <c r="AJ710" s="10">
        <v>15.47</v>
      </c>
      <c r="AK710" s="10">
        <v>102.36</v>
      </c>
      <c r="AL710" s="10">
        <v>29.07</v>
      </c>
      <c r="AM710" s="10">
        <v>73.319999999999993</v>
      </c>
      <c r="AN710" s="10">
        <v>12.73</v>
      </c>
      <c r="AO710" s="10">
        <v>87.84</v>
      </c>
      <c r="AP710" s="10">
        <v>116.46</v>
      </c>
    </row>
    <row r="711" spans="1:42" x14ac:dyDescent="0.2">
      <c r="A711" s="9">
        <v>44970</v>
      </c>
      <c r="B711" s="3">
        <v>4090.46</v>
      </c>
      <c r="C711" s="10">
        <v>194.64</v>
      </c>
      <c r="D711" s="10">
        <v>7.61</v>
      </c>
      <c r="E711" s="10">
        <v>117.8</v>
      </c>
      <c r="F711" s="10">
        <v>60.6</v>
      </c>
      <c r="G711" s="10">
        <v>23.05</v>
      </c>
      <c r="I711" s="10">
        <v>60.112000000000002</v>
      </c>
      <c r="J711" s="10">
        <v>4.71</v>
      </c>
      <c r="K711" s="10">
        <v>142.57</v>
      </c>
      <c r="L711" s="10">
        <v>374.02</v>
      </c>
      <c r="M711" s="10">
        <v>21.788</v>
      </c>
      <c r="N711" s="10">
        <v>5.29</v>
      </c>
      <c r="O711" s="10">
        <v>17.73</v>
      </c>
      <c r="P711" s="10">
        <v>103.4815</v>
      </c>
      <c r="Q711" s="10">
        <v>88.9</v>
      </c>
      <c r="R711" s="10">
        <v>9.92</v>
      </c>
      <c r="S711" s="10">
        <v>6.76</v>
      </c>
      <c r="T711" s="10">
        <v>96.44</v>
      </c>
      <c r="U711" s="10">
        <v>161.96</v>
      </c>
      <c r="V711" s="10">
        <v>271.32</v>
      </c>
      <c r="W711" s="10">
        <v>153.85</v>
      </c>
      <c r="X711" s="10">
        <v>59.1</v>
      </c>
      <c r="Y711" s="10">
        <v>18.920000000000002</v>
      </c>
      <c r="Z711" s="10">
        <v>122.32</v>
      </c>
      <c r="AA711" s="10">
        <v>32.286200000000001</v>
      </c>
      <c r="AC711" s="10">
        <v>299.18</v>
      </c>
      <c r="AE711" s="10">
        <v>4.8899999999999997</v>
      </c>
      <c r="AF711" s="10">
        <v>370.83</v>
      </c>
      <c r="AG711" s="10">
        <v>415.33</v>
      </c>
      <c r="AH711" s="10">
        <v>129.29</v>
      </c>
      <c r="AI711">
        <v>35.18</v>
      </c>
      <c r="AJ711" s="10">
        <v>15.54</v>
      </c>
      <c r="AK711" s="10">
        <v>103.71</v>
      </c>
      <c r="AL711" s="10">
        <v>28.9</v>
      </c>
      <c r="AM711" s="10">
        <v>74</v>
      </c>
      <c r="AN711" s="10">
        <v>13.09</v>
      </c>
      <c r="AO711" s="10">
        <v>87.49</v>
      </c>
      <c r="AP711" s="10">
        <v>112.44</v>
      </c>
    </row>
    <row r="712" spans="1:42" x14ac:dyDescent="0.2">
      <c r="A712" s="9">
        <v>44971</v>
      </c>
      <c r="B712" s="3">
        <v>4137.29</v>
      </c>
      <c r="C712" s="10">
        <v>209.25</v>
      </c>
      <c r="D712" s="10">
        <v>9.2200000000000006</v>
      </c>
      <c r="E712" s="10">
        <v>116.42</v>
      </c>
      <c r="F712" s="10">
        <v>59.59</v>
      </c>
      <c r="G712" s="10">
        <v>23.01</v>
      </c>
      <c r="I712" s="10">
        <v>60.231000000000002</v>
      </c>
      <c r="J712" s="10">
        <v>4.96</v>
      </c>
      <c r="K712" s="10">
        <v>143.19999999999999</v>
      </c>
      <c r="L712" s="10">
        <v>371.78</v>
      </c>
      <c r="M712" s="10">
        <v>22.971</v>
      </c>
      <c r="N712" s="10">
        <v>5.57</v>
      </c>
      <c r="O712" s="10">
        <v>18.43</v>
      </c>
      <c r="P712" s="10">
        <v>103.3381</v>
      </c>
      <c r="Q712" s="10">
        <v>88.9</v>
      </c>
      <c r="R712" s="10">
        <v>10.06</v>
      </c>
      <c r="S712" s="10">
        <v>6.74</v>
      </c>
      <c r="T712" s="10">
        <v>96.77</v>
      </c>
      <c r="U712" s="10">
        <v>171.02</v>
      </c>
      <c r="V712" s="10">
        <v>272.17</v>
      </c>
      <c r="W712" s="10">
        <v>153.19999999999999</v>
      </c>
      <c r="X712" s="10">
        <v>58.6</v>
      </c>
      <c r="Y712" s="10">
        <v>19.489999999999998</v>
      </c>
      <c r="Z712" s="10">
        <v>126.1</v>
      </c>
      <c r="AA712" s="10">
        <v>32.8904</v>
      </c>
      <c r="AC712" s="10">
        <v>300.25</v>
      </c>
      <c r="AE712" s="10">
        <v>4.99</v>
      </c>
      <c r="AF712" s="10">
        <v>369.96</v>
      </c>
      <c r="AG712" s="10">
        <v>409.31</v>
      </c>
      <c r="AH712" s="10">
        <v>127.73</v>
      </c>
      <c r="AI712">
        <v>35.200000000000003</v>
      </c>
      <c r="AJ712" s="10">
        <v>15.46</v>
      </c>
      <c r="AK712" s="10">
        <v>101.71</v>
      </c>
      <c r="AL712" s="10">
        <v>28.62</v>
      </c>
      <c r="AM712" s="10">
        <v>74.7</v>
      </c>
      <c r="AN712" s="10">
        <v>12.97</v>
      </c>
      <c r="AO712" s="10">
        <v>87.29</v>
      </c>
      <c r="AP712" s="10">
        <v>108.95</v>
      </c>
    </row>
    <row r="713" spans="1:42" x14ac:dyDescent="0.2">
      <c r="A713" s="9">
        <v>44972</v>
      </c>
      <c r="B713" s="3">
        <v>4136.13</v>
      </c>
      <c r="C713" s="10">
        <v>214.24</v>
      </c>
      <c r="D713" s="10">
        <v>10.11</v>
      </c>
      <c r="E713" s="10">
        <v>116.07</v>
      </c>
      <c r="F713" s="10">
        <v>59.59</v>
      </c>
      <c r="G713" s="10">
        <v>23.44</v>
      </c>
      <c r="I713" s="10">
        <v>60.768999999999998</v>
      </c>
      <c r="J713" s="10">
        <v>5.16</v>
      </c>
      <c r="K713" s="10">
        <v>143.80000000000001</v>
      </c>
      <c r="L713" s="10">
        <v>374.34</v>
      </c>
      <c r="M713" s="10">
        <v>22.763999999999999</v>
      </c>
      <c r="N713" s="10">
        <v>5.7</v>
      </c>
      <c r="O713" s="10">
        <v>18.5</v>
      </c>
      <c r="P713" s="10">
        <v>103.5574</v>
      </c>
      <c r="Q713" s="10">
        <v>89.51</v>
      </c>
      <c r="R713" s="10">
        <v>10.63</v>
      </c>
      <c r="S713" s="10">
        <v>7.25</v>
      </c>
      <c r="T713" s="10">
        <v>96.63</v>
      </c>
      <c r="U713" s="10">
        <v>175.28</v>
      </c>
      <c r="V713" s="10">
        <v>269.32</v>
      </c>
      <c r="W713" s="10">
        <v>155.33000000000001</v>
      </c>
      <c r="X713" s="10">
        <v>58.9</v>
      </c>
      <c r="Y713" s="10">
        <v>21.15</v>
      </c>
      <c r="Z713" s="10">
        <v>128.27000000000001</v>
      </c>
      <c r="AA713" s="10">
        <v>33.130800000000001</v>
      </c>
      <c r="AC713" s="10">
        <v>298.75</v>
      </c>
      <c r="AE713" s="10">
        <v>5.65</v>
      </c>
      <c r="AF713" s="10">
        <v>369.64</v>
      </c>
      <c r="AG713" s="10">
        <v>410.04</v>
      </c>
      <c r="AH713" s="10">
        <v>127.53</v>
      </c>
      <c r="AI713">
        <v>34.840000000000003</v>
      </c>
      <c r="AJ713" s="10">
        <v>15.36</v>
      </c>
      <c r="AK713" s="10">
        <v>101.11</v>
      </c>
      <c r="AL713" s="10">
        <v>29.1</v>
      </c>
      <c r="AM713" s="10">
        <v>74.430000000000007</v>
      </c>
      <c r="AN713" s="10">
        <v>12.93</v>
      </c>
      <c r="AO713" s="10">
        <v>87.41</v>
      </c>
      <c r="AP713" s="10">
        <v>108.68</v>
      </c>
    </row>
    <row r="714" spans="1:42" x14ac:dyDescent="0.2">
      <c r="A714" s="9">
        <v>44973</v>
      </c>
      <c r="B714" s="3">
        <v>4147.6000000000004</v>
      </c>
      <c r="C714" s="10">
        <v>202.04</v>
      </c>
      <c r="D714" s="10">
        <v>9.7100000000000009</v>
      </c>
      <c r="E714" s="10">
        <v>115.73</v>
      </c>
      <c r="F714" s="10">
        <v>59.22</v>
      </c>
      <c r="G714" s="10">
        <v>22.82</v>
      </c>
      <c r="I714" s="10">
        <v>60.054000000000002</v>
      </c>
      <c r="J714" s="10">
        <v>4.97</v>
      </c>
      <c r="K714" s="10">
        <v>141.82</v>
      </c>
      <c r="L714" s="10">
        <v>370.2</v>
      </c>
      <c r="M714" s="10">
        <v>22.001999999999999</v>
      </c>
      <c r="N714" s="10">
        <v>5.61</v>
      </c>
      <c r="O714" s="10">
        <v>18.149999999999999</v>
      </c>
      <c r="P714" s="10">
        <v>103.3634</v>
      </c>
      <c r="Q714" s="10">
        <v>88.5</v>
      </c>
      <c r="R714" s="10">
        <v>10.34</v>
      </c>
      <c r="S714" s="10">
        <v>6.98</v>
      </c>
      <c r="T714" s="10">
        <v>94.44</v>
      </c>
      <c r="U714" s="10">
        <v>164.4</v>
      </c>
      <c r="V714" s="10">
        <v>262.14999999999998</v>
      </c>
      <c r="W714" s="10">
        <v>153.71</v>
      </c>
      <c r="X714" s="10">
        <v>57.55</v>
      </c>
      <c r="Y714" s="10">
        <v>20.68</v>
      </c>
      <c r="Z714" s="10">
        <v>125.57</v>
      </c>
      <c r="AA714" s="10">
        <v>32.424799999999998</v>
      </c>
      <c r="AC714" s="10">
        <v>292.04000000000002</v>
      </c>
      <c r="AE714" s="10">
        <v>5.28</v>
      </c>
      <c r="AF714" s="10">
        <v>367.55</v>
      </c>
      <c r="AG714" s="10">
        <v>402.96</v>
      </c>
      <c r="AH714" s="10">
        <v>125.79</v>
      </c>
      <c r="AI714">
        <v>34.840000000000003</v>
      </c>
      <c r="AJ714" s="10">
        <v>15.21</v>
      </c>
      <c r="AK714" s="10">
        <v>100.3</v>
      </c>
      <c r="AL714" s="10">
        <v>29.3</v>
      </c>
      <c r="AM714" s="10">
        <v>74.91</v>
      </c>
      <c r="AN714" s="10">
        <v>12.91</v>
      </c>
      <c r="AO714" s="10">
        <v>87.17</v>
      </c>
      <c r="AP714" s="10">
        <v>106.22</v>
      </c>
    </row>
    <row r="715" spans="1:42" x14ac:dyDescent="0.2">
      <c r="A715" s="9">
        <v>44974</v>
      </c>
      <c r="B715" s="3">
        <v>4090.41</v>
      </c>
      <c r="C715" s="10">
        <v>208.31</v>
      </c>
      <c r="D715" s="10">
        <v>9.1999999999999993</v>
      </c>
      <c r="E715" s="10">
        <v>111.28</v>
      </c>
      <c r="F715" s="10">
        <v>60.12</v>
      </c>
      <c r="G715" s="10">
        <v>22.96</v>
      </c>
      <c r="I715" s="10">
        <v>59.558999999999997</v>
      </c>
      <c r="J715" s="10">
        <v>4.91</v>
      </c>
      <c r="K715" s="10">
        <v>142.24</v>
      </c>
      <c r="L715" s="10">
        <v>368.5</v>
      </c>
      <c r="M715" s="10">
        <v>21.388000000000002</v>
      </c>
      <c r="N715" s="10">
        <v>5.6</v>
      </c>
      <c r="O715" s="10">
        <v>17.47</v>
      </c>
      <c r="P715" s="10">
        <v>102.80670000000001</v>
      </c>
      <c r="Q715" s="10">
        <v>88.76</v>
      </c>
      <c r="R715" s="10">
        <v>10.35</v>
      </c>
      <c r="S715" s="10">
        <v>6.62</v>
      </c>
      <c r="T715" s="10">
        <v>93.52</v>
      </c>
      <c r="U715" s="10">
        <v>154.08000000000001</v>
      </c>
      <c r="V715" s="10">
        <v>258.06</v>
      </c>
      <c r="W715" s="10">
        <v>152.55000000000001</v>
      </c>
      <c r="X715" s="10">
        <v>57.18</v>
      </c>
      <c r="Y715" s="10">
        <v>20.22</v>
      </c>
      <c r="Z715" s="10">
        <v>125.33</v>
      </c>
      <c r="AA715" s="10">
        <v>32.353400000000001</v>
      </c>
      <c r="AC715" s="10">
        <v>293.66000000000003</v>
      </c>
      <c r="AE715" s="10">
        <v>4.88</v>
      </c>
      <c r="AF715" s="10">
        <v>361.13</v>
      </c>
      <c r="AG715" s="10">
        <v>433.31</v>
      </c>
      <c r="AH715" s="10">
        <v>125.32</v>
      </c>
      <c r="AI715">
        <v>34.93</v>
      </c>
      <c r="AJ715" s="10">
        <v>15.52</v>
      </c>
      <c r="AK715" s="10">
        <v>101.82</v>
      </c>
      <c r="AL715" s="10">
        <v>29.38</v>
      </c>
      <c r="AM715" s="10">
        <v>74.44</v>
      </c>
      <c r="AN715" s="10">
        <v>12.89</v>
      </c>
      <c r="AO715" s="10">
        <v>87.98</v>
      </c>
      <c r="AP715" s="10">
        <v>103.66</v>
      </c>
    </row>
    <row r="716" spans="1:42" x14ac:dyDescent="0.2">
      <c r="A716" s="9">
        <v>44978</v>
      </c>
      <c r="B716" s="3">
        <v>4079.09</v>
      </c>
      <c r="C716" s="10">
        <v>197.37</v>
      </c>
      <c r="D716" s="10">
        <v>8.4700000000000006</v>
      </c>
      <c r="E716" s="10">
        <v>111.17</v>
      </c>
      <c r="F716" s="10">
        <v>59.8</v>
      </c>
      <c r="G716" s="10">
        <v>22.57</v>
      </c>
      <c r="I716" s="10">
        <v>58.154000000000003</v>
      </c>
      <c r="J716" s="10">
        <v>4.58</v>
      </c>
      <c r="K716" s="10">
        <v>139.63</v>
      </c>
      <c r="L716" s="10">
        <v>361.12</v>
      </c>
      <c r="M716" s="10">
        <v>20.655000000000001</v>
      </c>
      <c r="N716" s="10">
        <v>5.27</v>
      </c>
      <c r="O716" s="10">
        <v>17.77</v>
      </c>
      <c r="P716" s="10">
        <v>100.36920000000001</v>
      </c>
      <c r="Q716" s="10">
        <v>85.79</v>
      </c>
      <c r="R716" s="10">
        <v>9.9</v>
      </c>
      <c r="S716" s="10">
        <v>6.42</v>
      </c>
      <c r="T716" s="10">
        <v>90.73</v>
      </c>
      <c r="U716" s="10">
        <v>151.26</v>
      </c>
      <c r="V716" s="10">
        <v>252.67</v>
      </c>
      <c r="W716" s="10">
        <v>148.47999999999999</v>
      </c>
      <c r="X716" s="10">
        <v>55.7</v>
      </c>
      <c r="Y716" s="10">
        <v>19.079999999999998</v>
      </c>
      <c r="Z716" s="10">
        <v>120.35</v>
      </c>
      <c r="AA716" s="10">
        <v>31.385200000000001</v>
      </c>
      <c r="AC716" s="10">
        <v>292.48</v>
      </c>
      <c r="AE716" s="10">
        <v>4.6399999999999997</v>
      </c>
      <c r="AF716" s="10">
        <v>355.96</v>
      </c>
      <c r="AG716" s="10">
        <v>427.17</v>
      </c>
      <c r="AH716" s="10">
        <v>123.48</v>
      </c>
      <c r="AI716">
        <v>34.79</v>
      </c>
      <c r="AJ716" s="10">
        <v>15.25</v>
      </c>
      <c r="AK716" s="10">
        <v>99.98</v>
      </c>
      <c r="AL716" s="10">
        <v>28.63</v>
      </c>
      <c r="AM716" s="10">
        <v>75.38</v>
      </c>
      <c r="AN716" s="10">
        <v>12.2</v>
      </c>
      <c r="AO716" s="10">
        <v>86.44</v>
      </c>
      <c r="AP716" s="10">
        <v>107.67</v>
      </c>
    </row>
    <row r="717" spans="1:42" x14ac:dyDescent="0.2">
      <c r="A717" s="9">
        <v>44979</v>
      </c>
      <c r="B717" s="3">
        <v>3997.34</v>
      </c>
      <c r="C717" s="10">
        <v>200.86</v>
      </c>
      <c r="D717" s="10">
        <v>8.36</v>
      </c>
      <c r="E717" s="10">
        <v>109.73</v>
      </c>
      <c r="F717" s="10">
        <v>59.98</v>
      </c>
      <c r="G717" s="10">
        <v>22.42</v>
      </c>
      <c r="I717" s="10">
        <v>57.616999999999997</v>
      </c>
      <c r="J717" s="10">
        <v>4.62</v>
      </c>
      <c r="K717" s="10">
        <v>138.56</v>
      </c>
      <c r="L717" s="10">
        <v>360.89</v>
      </c>
      <c r="M717" s="10">
        <v>20.754000000000001</v>
      </c>
      <c r="N717" s="10">
        <v>5.24</v>
      </c>
      <c r="O717" s="10">
        <v>17.239999999999998</v>
      </c>
      <c r="P717" s="10">
        <v>101.10299999999999</v>
      </c>
      <c r="Q717" s="10">
        <v>85.94</v>
      </c>
      <c r="R717" s="10">
        <v>9.9499999999999993</v>
      </c>
      <c r="S717" s="10">
        <v>6.54</v>
      </c>
      <c r="T717" s="10">
        <v>90.9</v>
      </c>
      <c r="U717" s="10">
        <v>150.66</v>
      </c>
      <c r="V717" s="10">
        <v>251.51</v>
      </c>
      <c r="W717" s="10">
        <v>148.91</v>
      </c>
      <c r="X717" s="10">
        <v>55.51</v>
      </c>
      <c r="Y717" s="10">
        <v>19.02</v>
      </c>
      <c r="Z717" s="10">
        <v>120.07</v>
      </c>
      <c r="AA717" s="10">
        <v>31.047599999999999</v>
      </c>
      <c r="AC717" s="10">
        <v>294.36</v>
      </c>
      <c r="AE717" s="10">
        <v>4.76</v>
      </c>
      <c r="AF717" s="10">
        <v>354.97</v>
      </c>
      <c r="AG717" s="10">
        <v>426.41</v>
      </c>
      <c r="AH717" s="10">
        <v>122.9</v>
      </c>
      <c r="AI717">
        <v>34.61</v>
      </c>
      <c r="AJ717" s="10">
        <v>15.38</v>
      </c>
      <c r="AK717" s="10">
        <v>99.59</v>
      </c>
      <c r="AL717" s="10">
        <v>28.86</v>
      </c>
      <c r="AM717" s="10">
        <v>72.849999999999994</v>
      </c>
      <c r="AN717" s="10">
        <v>12.21</v>
      </c>
      <c r="AO717" s="10">
        <v>85.07</v>
      </c>
      <c r="AP717" s="10">
        <v>102.31</v>
      </c>
    </row>
    <row r="718" spans="1:42" x14ac:dyDescent="0.2">
      <c r="A718" s="9">
        <v>44980</v>
      </c>
      <c r="B718" s="3">
        <v>3991.05</v>
      </c>
      <c r="C718" s="10">
        <v>202.07</v>
      </c>
      <c r="D718" s="10">
        <v>8.17</v>
      </c>
      <c r="E718" s="10">
        <v>110.74</v>
      </c>
      <c r="F718" s="10">
        <v>60.09</v>
      </c>
      <c r="G718" s="10">
        <v>22.5</v>
      </c>
      <c r="I718" s="10">
        <v>58.38</v>
      </c>
      <c r="J718" s="10">
        <v>4.55</v>
      </c>
      <c r="K718" s="10">
        <v>139.66999999999999</v>
      </c>
      <c r="L718" s="10">
        <v>363.54</v>
      </c>
      <c r="M718" s="10">
        <v>23.664000000000001</v>
      </c>
      <c r="N718" s="10">
        <v>5.24</v>
      </c>
      <c r="O718" s="10">
        <v>17.940000000000001</v>
      </c>
      <c r="P718" s="10">
        <v>101.19580000000001</v>
      </c>
      <c r="Q718" s="10">
        <v>86.85</v>
      </c>
      <c r="R718" s="10">
        <v>10.09</v>
      </c>
      <c r="S718" s="10">
        <v>6.55</v>
      </c>
      <c r="T718" s="10">
        <v>91.02</v>
      </c>
      <c r="U718" s="10">
        <v>153.12</v>
      </c>
      <c r="V718" s="10">
        <v>254.77</v>
      </c>
      <c r="W718" s="10">
        <v>149.4</v>
      </c>
      <c r="X718" s="10">
        <v>55.9</v>
      </c>
      <c r="Y718" s="10">
        <v>18.18</v>
      </c>
      <c r="Z718" s="10">
        <v>118.86</v>
      </c>
      <c r="AA718" s="10">
        <v>30.4498</v>
      </c>
      <c r="AC718" s="10">
        <v>292.57</v>
      </c>
      <c r="AE718" s="10">
        <v>4.78</v>
      </c>
      <c r="AF718" s="10">
        <v>355.53</v>
      </c>
      <c r="AG718" s="10">
        <v>425.05</v>
      </c>
      <c r="AH718" s="10">
        <v>124.01</v>
      </c>
      <c r="AI718">
        <v>34.58</v>
      </c>
      <c r="AJ718" s="10">
        <v>15.28</v>
      </c>
      <c r="AK718" s="10">
        <v>99.83</v>
      </c>
      <c r="AL718" s="10">
        <v>31.9</v>
      </c>
      <c r="AM718" s="10">
        <v>71.489999999999995</v>
      </c>
      <c r="AN718" s="10">
        <v>12.07</v>
      </c>
      <c r="AO718" s="10">
        <v>86.52</v>
      </c>
      <c r="AP718" s="10">
        <v>103.67</v>
      </c>
    </row>
    <row r="719" spans="1:42" x14ac:dyDescent="0.2">
      <c r="A719" s="9">
        <v>44981</v>
      </c>
      <c r="B719" s="3">
        <v>4012.32</v>
      </c>
      <c r="C719" s="10">
        <v>196.88</v>
      </c>
      <c r="D719" s="10">
        <v>8.09</v>
      </c>
      <c r="E719" s="10">
        <v>110.75</v>
      </c>
      <c r="F719" s="10">
        <v>59.84</v>
      </c>
      <c r="G719" s="10">
        <v>22.36</v>
      </c>
      <c r="I719" s="10">
        <v>57.774999999999999</v>
      </c>
      <c r="J719" s="10">
        <v>4.45</v>
      </c>
      <c r="K719" s="10">
        <v>140.93</v>
      </c>
      <c r="L719" s="10">
        <v>363.85</v>
      </c>
      <c r="M719" s="10">
        <v>23.286000000000001</v>
      </c>
      <c r="N719" s="10">
        <v>5.24</v>
      </c>
      <c r="O719" s="10">
        <v>17.39</v>
      </c>
      <c r="P719" s="10">
        <v>101.92959999999999</v>
      </c>
      <c r="Q719" s="10">
        <v>84.99</v>
      </c>
      <c r="R719" s="10">
        <v>9.59</v>
      </c>
      <c r="S719" s="10">
        <v>6.38</v>
      </c>
      <c r="T719" s="10">
        <v>89.06</v>
      </c>
      <c r="U719" s="10">
        <v>148.44</v>
      </c>
      <c r="V719" s="10">
        <v>249.22</v>
      </c>
      <c r="W719" s="10">
        <v>146.71</v>
      </c>
      <c r="X719" s="10">
        <v>55.03</v>
      </c>
      <c r="Y719" s="10">
        <v>17.32</v>
      </c>
      <c r="Z719" s="10">
        <v>117.14</v>
      </c>
      <c r="AA719" s="10">
        <v>29.534600000000001</v>
      </c>
      <c r="AC719" s="10">
        <v>287.37</v>
      </c>
      <c r="AE719" s="10">
        <v>4.57</v>
      </c>
      <c r="AF719" s="10">
        <v>353.12</v>
      </c>
      <c r="AG719" s="10">
        <v>417.42</v>
      </c>
      <c r="AH719" s="10">
        <v>121.38</v>
      </c>
      <c r="AI719">
        <v>34.33</v>
      </c>
      <c r="AJ719" s="10">
        <v>15.26</v>
      </c>
      <c r="AK719" s="10">
        <v>98.58</v>
      </c>
      <c r="AL719" s="10">
        <v>30.91</v>
      </c>
      <c r="AM719" s="10">
        <v>68.900000000000006</v>
      </c>
      <c r="AN719" s="10">
        <v>11.88</v>
      </c>
      <c r="AO719" s="10">
        <v>85.79</v>
      </c>
      <c r="AP719" s="10">
        <v>109.65</v>
      </c>
    </row>
    <row r="720" spans="1:42" x14ac:dyDescent="0.2">
      <c r="A720" s="9">
        <v>44984</v>
      </c>
      <c r="B720" s="3">
        <v>3970.04</v>
      </c>
      <c r="C720" s="10">
        <v>207.63</v>
      </c>
      <c r="D720" s="10">
        <v>8.0299999999999994</v>
      </c>
      <c r="E720" s="10">
        <v>110.55</v>
      </c>
      <c r="F720" s="10">
        <v>59.82</v>
      </c>
      <c r="G720" s="10">
        <v>22.25</v>
      </c>
      <c r="I720" s="10">
        <v>58.545000000000002</v>
      </c>
      <c r="J720" s="10">
        <v>4.59</v>
      </c>
      <c r="K720" s="10">
        <v>142.16</v>
      </c>
      <c r="L720" s="10">
        <v>365.53</v>
      </c>
      <c r="M720" s="10">
        <v>23.501000000000001</v>
      </c>
      <c r="N720" s="10">
        <v>5.36</v>
      </c>
      <c r="O720" s="10">
        <v>18.329999999999998</v>
      </c>
      <c r="P720" s="10">
        <v>102.3597</v>
      </c>
      <c r="Q720" s="10">
        <v>85.19</v>
      </c>
      <c r="R720" s="10">
        <v>9.7200000000000006</v>
      </c>
      <c r="S720" s="10">
        <v>6.42</v>
      </c>
      <c r="T720" s="10">
        <v>89.93</v>
      </c>
      <c r="U720" s="10">
        <v>154.65</v>
      </c>
      <c r="V720" s="10">
        <v>250.16</v>
      </c>
      <c r="W720" s="10">
        <v>147.91999999999999</v>
      </c>
      <c r="X720" s="10">
        <v>55.65</v>
      </c>
      <c r="Y720" s="10">
        <v>18.45</v>
      </c>
      <c r="Z720" s="10">
        <v>116.84</v>
      </c>
      <c r="AA720" s="10">
        <v>29.895</v>
      </c>
      <c r="AC720" s="10">
        <v>287.39999999999998</v>
      </c>
      <c r="AE720" s="10">
        <v>4.63</v>
      </c>
      <c r="AF720" s="10">
        <v>355.48</v>
      </c>
      <c r="AG720" s="10">
        <v>421.63</v>
      </c>
      <c r="AH720" s="10">
        <v>122.91</v>
      </c>
      <c r="AI720">
        <v>34.450000000000003</v>
      </c>
      <c r="AJ720" s="10">
        <v>15.38</v>
      </c>
      <c r="AK720" s="10">
        <v>98.17</v>
      </c>
      <c r="AL720" s="10">
        <v>30.82</v>
      </c>
      <c r="AM720" s="10">
        <v>69.16</v>
      </c>
      <c r="AN720" s="10">
        <v>12.06</v>
      </c>
      <c r="AO720" s="10">
        <v>86.01</v>
      </c>
      <c r="AP720" s="10">
        <v>116.15</v>
      </c>
    </row>
    <row r="721" spans="1:42" x14ac:dyDescent="0.2">
      <c r="A721" s="9">
        <v>44985</v>
      </c>
      <c r="B721" s="3">
        <v>3982.24</v>
      </c>
      <c r="C721" s="10">
        <v>205.71</v>
      </c>
      <c r="D721" s="10">
        <v>7.84</v>
      </c>
      <c r="E721" s="10">
        <v>109.91</v>
      </c>
      <c r="F721" s="10">
        <v>59.51</v>
      </c>
      <c r="G721" s="10">
        <v>21.99</v>
      </c>
      <c r="I721" s="10">
        <v>59.429000000000002</v>
      </c>
      <c r="J721" s="10">
        <v>4.5</v>
      </c>
      <c r="K721" s="10">
        <v>143.35</v>
      </c>
      <c r="L721" s="10">
        <v>351.65</v>
      </c>
      <c r="M721" s="10">
        <v>23.216000000000001</v>
      </c>
      <c r="N721" s="10">
        <v>5.54</v>
      </c>
      <c r="O721" s="10">
        <v>18.04</v>
      </c>
      <c r="P721" s="10">
        <v>100.79089999999999</v>
      </c>
      <c r="Q721" s="10">
        <v>85.14</v>
      </c>
      <c r="R721" s="10">
        <v>10.07</v>
      </c>
      <c r="S721" s="10">
        <v>6.6</v>
      </c>
      <c r="T721" s="10">
        <v>90.8</v>
      </c>
      <c r="U721" s="10">
        <v>154.38</v>
      </c>
      <c r="V721" s="10">
        <v>249.42</v>
      </c>
      <c r="W721" s="10">
        <v>147.41</v>
      </c>
      <c r="X721" s="10">
        <v>56.35</v>
      </c>
      <c r="Y721" s="10">
        <v>19.3</v>
      </c>
      <c r="Z721" s="10">
        <v>116.3</v>
      </c>
      <c r="AA721" s="10">
        <v>29.8216</v>
      </c>
      <c r="AC721" s="10">
        <v>290.29000000000002</v>
      </c>
      <c r="AE721" s="10">
        <v>4.74</v>
      </c>
      <c r="AF721" s="10">
        <v>355.29</v>
      </c>
      <c r="AG721" s="10">
        <v>419.24</v>
      </c>
      <c r="AH721" s="10">
        <v>123.4</v>
      </c>
      <c r="AI721">
        <v>34.619999999999997</v>
      </c>
      <c r="AJ721" s="10">
        <v>15.26</v>
      </c>
      <c r="AK721" s="10">
        <v>97.3</v>
      </c>
      <c r="AL721" s="10">
        <v>30.67</v>
      </c>
      <c r="AM721" s="10">
        <v>69.73</v>
      </c>
      <c r="AN721" s="10">
        <v>12.07</v>
      </c>
      <c r="AO721" s="10">
        <v>84</v>
      </c>
      <c r="AP721" s="10">
        <v>121.18</v>
      </c>
    </row>
    <row r="722" spans="1:42" x14ac:dyDescent="0.2">
      <c r="A722" s="9">
        <v>44986</v>
      </c>
      <c r="B722" s="3">
        <v>3970.15</v>
      </c>
      <c r="C722" s="10">
        <v>202.77</v>
      </c>
      <c r="D722" s="10">
        <v>7.69</v>
      </c>
      <c r="E722" s="10">
        <v>110.89</v>
      </c>
      <c r="F722" s="10">
        <v>58.86</v>
      </c>
      <c r="G722" s="10">
        <v>21.71</v>
      </c>
      <c r="I722" s="10">
        <v>59.356999999999999</v>
      </c>
      <c r="J722" s="10">
        <v>4.4000000000000004</v>
      </c>
      <c r="K722" s="10">
        <v>142.55000000000001</v>
      </c>
      <c r="L722" s="10">
        <v>346.23</v>
      </c>
      <c r="M722" s="10">
        <v>22.698</v>
      </c>
      <c r="N722" s="10">
        <v>5.08</v>
      </c>
      <c r="O722" s="10">
        <v>18.95</v>
      </c>
      <c r="P722" s="10">
        <v>100.68129999999999</v>
      </c>
      <c r="Q722" s="10">
        <v>84.39</v>
      </c>
      <c r="R722" s="10">
        <v>9.73</v>
      </c>
      <c r="S722" s="10">
        <v>6.44</v>
      </c>
      <c r="T722" s="10">
        <v>89.78</v>
      </c>
      <c r="U722" s="10">
        <v>154.5</v>
      </c>
      <c r="V722" s="10">
        <v>246.27</v>
      </c>
      <c r="W722" s="10">
        <v>145.31</v>
      </c>
      <c r="X722" s="10">
        <v>55.95</v>
      </c>
      <c r="Y722" s="10">
        <v>15.76</v>
      </c>
      <c r="Z722" s="10">
        <v>117.2</v>
      </c>
      <c r="AA722" s="10">
        <v>29.695399999999999</v>
      </c>
      <c r="AC722" s="10">
        <v>291.23</v>
      </c>
      <c r="AE722" s="10">
        <v>4.62</v>
      </c>
      <c r="AF722" s="10">
        <v>353.5</v>
      </c>
      <c r="AG722" s="10">
        <v>419.75</v>
      </c>
      <c r="AH722" s="10">
        <v>121.13</v>
      </c>
      <c r="AI722">
        <v>34.840000000000003</v>
      </c>
      <c r="AJ722" s="10">
        <v>15.46</v>
      </c>
      <c r="AK722" s="10">
        <v>97.51</v>
      </c>
      <c r="AL722" s="10">
        <v>31.29</v>
      </c>
      <c r="AM722" s="10">
        <v>72.709999999999994</v>
      </c>
      <c r="AN722" s="10">
        <v>12.32</v>
      </c>
      <c r="AO722" s="10">
        <v>83.67</v>
      </c>
      <c r="AP722" s="10">
        <v>123</v>
      </c>
    </row>
    <row r="723" spans="1:42" x14ac:dyDescent="0.2">
      <c r="A723" s="9">
        <v>44987</v>
      </c>
      <c r="B723" s="3">
        <v>3951.39</v>
      </c>
      <c r="C723" s="10">
        <v>190.9</v>
      </c>
      <c r="D723" s="10">
        <v>7.97</v>
      </c>
      <c r="E723" s="10">
        <v>111.4</v>
      </c>
      <c r="F723" s="10">
        <v>59.72</v>
      </c>
      <c r="G723" s="10">
        <v>21.29</v>
      </c>
      <c r="I723" s="10">
        <v>59.865000000000002</v>
      </c>
      <c r="J723" s="10">
        <v>4.24</v>
      </c>
      <c r="K723" s="10">
        <v>141.07</v>
      </c>
      <c r="L723" s="10">
        <v>349.1</v>
      </c>
      <c r="M723" s="10">
        <v>23.314</v>
      </c>
      <c r="N723" s="10">
        <v>4.6900000000000004</v>
      </c>
      <c r="O723" s="10">
        <v>18.7</v>
      </c>
      <c r="P723" s="10">
        <v>102.1657</v>
      </c>
      <c r="Q723" s="10">
        <v>84.22</v>
      </c>
      <c r="R723" s="10">
        <v>9.6199999999999992</v>
      </c>
      <c r="S723" s="10">
        <v>6.45</v>
      </c>
      <c r="T723" s="10">
        <v>89.06</v>
      </c>
      <c r="U723" s="10">
        <v>135.28</v>
      </c>
      <c r="V723" s="10">
        <v>251.11</v>
      </c>
      <c r="W723" s="10">
        <v>145.91</v>
      </c>
      <c r="X723" s="10">
        <v>55.81</v>
      </c>
      <c r="Y723" s="10">
        <v>15.72</v>
      </c>
      <c r="Z723" s="10">
        <v>118.48</v>
      </c>
      <c r="AA723" s="10">
        <v>29.9054</v>
      </c>
      <c r="AC723" s="10">
        <v>290.76</v>
      </c>
      <c r="AE723" s="10">
        <v>4.76</v>
      </c>
      <c r="AF723" s="10">
        <v>355.57</v>
      </c>
      <c r="AG723" s="10">
        <v>421.34</v>
      </c>
      <c r="AH723" s="10">
        <v>124.62</v>
      </c>
      <c r="AI723">
        <v>34.83</v>
      </c>
      <c r="AJ723" s="10">
        <v>15.3</v>
      </c>
      <c r="AK723" s="10">
        <v>98.36</v>
      </c>
      <c r="AL723" s="10">
        <v>32.07</v>
      </c>
      <c r="AM723" s="10">
        <v>73.739999999999995</v>
      </c>
      <c r="AN723" s="10">
        <v>12.55</v>
      </c>
      <c r="AO723" s="10">
        <v>83.55</v>
      </c>
      <c r="AP723" s="10">
        <v>124.79</v>
      </c>
    </row>
    <row r="724" spans="1:42" x14ac:dyDescent="0.2">
      <c r="A724" s="9">
        <v>44988</v>
      </c>
      <c r="B724" s="3">
        <v>3981.35</v>
      </c>
      <c r="C724" s="10">
        <v>197.79</v>
      </c>
      <c r="D724" s="10">
        <v>8.33</v>
      </c>
      <c r="E724" s="10">
        <v>112.81</v>
      </c>
      <c r="F724" s="10">
        <v>59.44</v>
      </c>
      <c r="G724" s="10">
        <v>21.41</v>
      </c>
      <c r="I724" s="10">
        <v>63.276000000000003</v>
      </c>
      <c r="J724" s="10">
        <v>4.57</v>
      </c>
      <c r="K724" s="10">
        <v>143.66</v>
      </c>
      <c r="L724" s="10">
        <v>357.09</v>
      </c>
      <c r="M724" s="10">
        <v>23.89</v>
      </c>
      <c r="N724" s="10">
        <v>4.96</v>
      </c>
      <c r="O724" s="10">
        <v>19.3</v>
      </c>
      <c r="P724" s="10">
        <v>104.05500000000001</v>
      </c>
      <c r="Q724" s="10">
        <v>85.92</v>
      </c>
      <c r="R724" s="10">
        <v>9.9</v>
      </c>
      <c r="S724" s="10">
        <v>6.72</v>
      </c>
      <c r="T724" s="10">
        <v>91.22</v>
      </c>
      <c r="U724" s="10">
        <v>142.11000000000001</v>
      </c>
      <c r="V724" s="10">
        <v>255.29</v>
      </c>
      <c r="W724" s="10">
        <v>151.03</v>
      </c>
      <c r="X724" s="10">
        <v>56.96</v>
      </c>
      <c r="Y724" s="10">
        <v>16.920000000000002</v>
      </c>
      <c r="Z724" s="10">
        <v>123.74</v>
      </c>
      <c r="AA724" s="10">
        <v>30.2</v>
      </c>
      <c r="AC724" s="10">
        <v>290.51</v>
      </c>
      <c r="AE724" s="10">
        <v>5.03</v>
      </c>
      <c r="AF724" s="10">
        <v>361.5</v>
      </c>
      <c r="AG724" s="10">
        <v>430.28</v>
      </c>
      <c r="AH724" s="10">
        <v>126.95</v>
      </c>
      <c r="AI724">
        <v>35.19</v>
      </c>
      <c r="AJ724" s="10">
        <v>15.45</v>
      </c>
      <c r="AK724" s="10">
        <v>99.2</v>
      </c>
      <c r="AL724" s="10">
        <v>33.17</v>
      </c>
      <c r="AM724" s="10">
        <v>75.180000000000007</v>
      </c>
      <c r="AN724" s="10">
        <v>13.08</v>
      </c>
      <c r="AO724" s="10">
        <v>83.58</v>
      </c>
      <c r="AP724" s="10">
        <v>122.35</v>
      </c>
    </row>
    <row r="725" spans="1:42" x14ac:dyDescent="0.2">
      <c r="A725" s="9">
        <v>44991</v>
      </c>
      <c r="B725" s="3">
        <v>4045.64</v>
      </c>
      <c r="C725" s="10">
        <v>193.81</v>
      </c>
      <c r="D725" s="10">
        <v>8.2799999999999994</v>
      </c>
      <c r="E725" s="10">
        <v>113.81</v>
      </c>
      <c r="F725" s="10">
        <v>60.36</v>
      </c>
      <c r="G725" s="10">
        <v>24.38</v>
      </c>
      <c r="I725" s="10">
        <v>63.292000000000002</v>
      </c>
      <c r="J725" s="10">
        <v>4.43</v>
      </c>
      <c r="K725" s="10">
        <v>142.82</v>
      </c>
      <c r="L725" s="10">
        <v>357.05</v>
      </c>
      <c r="M725" s="10">
        <v>23.553999999999998</v>
      </c>
      <c r="N725" s="10">
        <v>4.75</v>
      </c>
      <c r="O725" s="10">
        <v>19.57</v>
      </c>
      <c r="P725" s="10">
        <v>103.00920000000001</v>
      </c>
      <c r="Q725" s="10">
        <v>85.14</v>
      </c>
      <c r="R725" s="10">
        <v>9.7200000000000006</v>
      </c>
      <c r="S725" s="10">
        <v>6.68</v>
      </c>
      <c r="T725" s="10">
        <v>91.52</v>
      </c>
      <c r="U725" s="10">
        <v>142.07</v>
      </c>
      <c r="V725" s="10">
        <v>256.87</v>
      </c>
      <c r="W725" s="10">
        <v>153.83000000000001</v>
      </c>
      <c r="X725" s="10">
        <v>57.08</v>
      </c>
      <c r="Y725" s="10">
        <v>17.13</v>
      </c>
      <c r="Z725" s="10">
        <v>126.38</v>
      </c>
      <c r="AA725" s="10">
        <v>30.102599999999999</v>
      </c>
      <c r="AC725" s="10">
        <v>291.62</v>
      </c>
      <c r="AE725" s="10">
        <v>4.93</v>
      </c>
      <c r="AF725" s="10">
        <v>366.93</v>
      </c>
      <c r="AG725" s="10">
        <v>425.71</v>
      </c>
      <c r="AH725" s="10">
        <v>127.16</v>
      </c>
      <c r="AI725">
        <v>35.020000000000003</v>
      </c>
      <c r="AJ725" s="10">
        <v>15.1</v>
      </c>
      <c r="AK725" s="10">
        <v>100.1</v>
      </c>
      <c r="AL725" s="10">
        <v>32.549999999999997</v>
      </c>
      <c r="AM725" s="10">
        <v>72.709999999999994</v>
      </c>
      <c r="AN725" s="10">
        <v>12.98</v>
      </c>
      <c r="AO725" s="10">
        <v>81.790000000000006</v>
      </c>
      <c r="AP725" s="10">
        <v>125.511</v>
      </c>
    </row>
    <row r="726" spans="1:42" x14ac:dyDescent="0.2">
      <c r="A726" s="9">
        <v>44992</v>
      </c>
      <c r="B726" s="3">
        <v>4048.42</v>
      </c>
      <c r="C726" s="10">
        <v>187.71</v>
      </c>
      <c r="D726" s="10">
        <v>8.2799999999999994</v>
      </c>
      <c r="E726" s="10">
        <v>111.61</v>
      </c>
      <c r="F726" s="10">
        <v>60.01</v>
      </c>
      <c r="G726" s="10">
        <v>26.51</v>
      </c>
      <c r="I726" s="10">
        <v>62.515000000000001</v>
      </c>
      <c r="J726" s="10">
        <v>4.4000000000000004</v>
      </c>
      <c r="K726" s="10">
        <v>138.62</v>
      </c>
      <c r="L726" s="10">
        <v>346.08</v>
      </c>
      <c r="M726" s="10">
        <v>23.288</v>
      </c>
      <c r="N726" s="10">
        <v>4.7</v>
      </c>
      <c r="O726" s="10">
        <v>19.11</v>
      </c>
      <c r="P726" s="10">
        <v>102.14879999999999</v>
      </c>
      <c r="Q726" s="10">
        <v>83.02</v>
      </c>
      <c r="R726" s="10">
        <v>9.42</v>
      </c>
      <c r="S726" s="10">
        <v>6.51</v>
      </c>
      <c r="T726" s="10">
        <v>89.47</v>
      </c>
      <c r="U726" s="10">
        <v>142.44999999999999</v>
      </c>
      <c r="V726" s="10">
        <v>254.15</v>
      </c>
      <c r="W726" s="10">
        <v>151.6</v>
      </c>
      <c r="X726" s="10">
        <v>55.85</v>
      </c>
      <c r="Y726" s="10">
        <v>14.64</v>
      </c>
      <c r="Z726" s="10">
        <v>126.33</v>
      </c>
      <c r="AA726" s="10">
        <v>30.1936</v>
      </c>
      <c r="AC726" s="10">
        <v>286.58</v>
      </c>
      <c r="AE726" s="10">
        <v>4.9400000000000004</v>
      </c>
      <c r="AF726" s="10">
        <v>359.94</v>
      </c>
      <c r="AG726" s="10">
        <v>418.15</v>
      </c>
      <c r="AH726" s="10">
        <v>123.82</v>
      </c>
      <c r="AI726">
        <v>34.380000000000003</v>
      </c>
      <c r="AJ726" s="10">
        <v>15.15</v>
      </c>
      <c r="AK726" s="10">
        <v>99.25</v>
      </c>
      <c r="AL726" s="10">
        <v>32.299999999999997</v>
      </c>
      <c r="AM726" s="10">
        <v>70.62</v>
      </c>
      <c r="AN726" s="10">
        <v>12.83</v>
      </c>
      <c r="AO726" s="10">
        <v>81.37</v>
      </c>
      <c r="AP726" s="10">
        <v>121.684</v>
      </c>
    </row>
    <row r="727" spans="1:42" x14ac:dyDescent="0.2">
      <c r="A727" s="9">
        <v>44993</v>
      </c>
      <c r="B727" s="3">
        <v>3986.37</v>
      </c>
      <c r="C727" s="10">
        <v>182</v>
      </c>
      <c r="D727" s="10">
        <v>8.1300000000000008</v>
      </c>
      <c r="E727" s="10">
        <v>109.98</v>
      </c>
      <c r="F727" s="10">
        <v>60.04</v>
      </c>
      <c r="G727" s="10">
        <v>26.2</v>
      </c>
      <c r="I727" s="10">
        <v>63.225999999999999</v>
      </c>
      <c r="J727" s="10">
        <v>4.29</v>
      </c>
      <c r="K727" s="10">
        <v>137.80000000000001</v>
      </c>
      <c r="L727" s="10">
        <v>349.29</v>
      </c>
      <c r="M727" s="10">
        <v>24.181000000000001</v>
      </c>
      <c r="N727" s="10">
        <v>4.76</v>
      </c>
      <c r="O727" s="10">
        <v>19.18</v>
      </c>
      <c r="P727" s="10">
        <v>102.12350000000001</v>
      </c>
      <c r="Q727" s="10">
        <v>83.36</v>
      </c>
      <c r="R727" s="10">
        <v>9.65</v>
      </c>
      <c r="S727" s="10">
        <v>6.47</v>
      </c>
      <c r="T727" s="10">
        <v>91.51</v>
      </c>
      <c r="U727" s="10">
        <v>142.65</v>
      </c>
      <c r="V727" s="10">
        <v>253.7</v>
      </c>
      <c r="W727" s="10">
        <v>152.87</v>
      </c>
      <c r="X727" s="10">
        <v>57</v>
      </c>
      <c r="Y727" s="10">
        <v>15.13</v>
      </c>
      <c r="Z727" s="10">
        <v>126.99</v>
      </c>
      <c r="AA727" s="10">
        <v>30.661200000000001</v>
      </c>
      <c r="AC727" s="10">
        <v>285.18</v>
      </c>
      <c r="AE727" s="10">
        <v>5.0599999999999996</v>
      </c>
      <c r="AF727" s="10">
        <v>359.03</v>
      </c>
      <c r="AG727" s="10">
        <v>424.29</v>
      </c>
      <c r="AH727" s="10">
        <v>125.06</v>
      </c>
      <c r="AI727">
        <v>34.39</v>
      </c>
      <c r="AJ727" s="10">
        <v>15.34</v>
      </c>
      <c r="AK727" s="10">
        <v>99.75</v>
      </c>
      <c r="AL727" s="10">
        <v>32.19</v>
      </c>
      <c r="AM727" s="10">
        <v>71.58</v>
      </c>
      <c r="AN727" s="10">
        <v>12.98</v>
      </c>
      <c r="AO727" s="10">
        <v>81.66</v>
      </c>
      <c r="AP727" s="10">
        <v>120.20950000000001</v>
      </c>
    </row>
    <row r="728" spans="1:42" x14ac:dyDescent="0.2">
      <c r="A728" s="9">
        <v>44994</v>
      </c>
      <c r="B728" s="3">
        <v>3992.01</v>
      </c>
      <c r="C728" s="10">
        <v>172.92</v>
      </c>
      <c r="D728" s="10">
        <v>7.69</v>
      </c>
      <c r="E728" s="10">
        <v>109.13</v>
      </c>
      <c r="F728" s="10">
        <v>59.46</v>
      </c>
      <c r="G728" s="10">
        <v>25.69</v>
      </c>
      <c r="I728" s="10">
        <v>62.252000000000002</v>
      </c>
      <c r="J728" s="10">
        <v>4.08</v>
      </c>
      <c r="K728" s="10">
        <v>130.34</v>
      </c>
      <c r="L728" s="10">
        <v>342.09</v>
      </c>
      <c r="M728" s="10">
        <v>23.436</v>
      </c>
      <c r="N728" s="10">
        <v>4.2300000000000004</v>
      </c>
      <c r="O728" s="10">
        <v>19.079999999999998</v>
      </c>
      <c r="P728" s="10">
        <v>99.483599999999996</v>
      </c>
      <c r="Q728" s="10">
        <v>81.5</v>
      </c>
      <c r="R728" s="10">
        <v>9.44</v>
      </c>
      <c r="S728" s="10">
        <v>6.09</v>
      </c>
      <c r="T728" s="10">
        <v>84.99</v>
      </c>
      <c r="U728" s="10">
        <v>136.30000000000001</v>
      </c>
      <c r="V728" s="10">
        <v>252.32</v>
      </c>
      <c r="W728" s="10">
        <v>150.59</v>
      </c>
      <c r="X728" s="10">
        <v>54.45</v>
      </c>
      <c r="Y728" s="10">
        <v>14.53</v>
      </c>
      <c r="Z728" s="10">
        <v>123.93</v>
      </c>
      <c r="AA728" s="10">
        <v>31.021999999999998</v>
      </c>
      <c r="AC728" s="10">
        <v>286.88</v>
      </c>
      <c r="AE728" s="10">
        <v>4.83</v>
      </c>
      <c r="AF728" s="10">
        <v>354.44</v>
      </c>
      <c r="AG728" s="10">
        <v>421.42</v>
      </c>
      <c r="AH728" s="10">
        <v>121.3</v>
      </c>
      <c r="AI728">
        <v>34.700000000000003</v>
      </c>
      <c r="AJ728" s="10">
        <v>15.05</v>
      </c>
      <c r="AK728" s="10">
        <v>98.96</v>
      </c>
      <c r="AL728" s="10">
        <v>31.72</v>
      </c>
      <c r="AM728" s="10">
        <v>68.22</v>
      </c>
      <c r="AN728" s="10">
        <v>12.45</v>
      </c>
      <c r="AO728" s="10">
        <v>81</v>
      </c>
      <c r="AP728" s="10">
        <v>115.1465</v>
      </c>
    </row>
    <row r="729" spans="1:42" x14ac:dyDescent="0.2">
      <c r="A729" s="9">
        <v>44995</v>
      </c>
      <c r="B729" s="3">
        <v>3918.32</v>
      </c>
      <c r="C729" s="10">
        <v>173.44</v>
      </c>
      <c r="D729" s="10">
        <v>7.35</v>
      </c>
      <c r="E729" s="10">
        <v>107.78</v>
      </c>
      <c r="F729" s="10">
        <v>59.21</v>
      </c>
      <c r="G729" s="10">
        <v>24.52</v>
      </c>
      <c r="I729" s="10">
        <v>61.482999999999997</v>
      </c>
      <c r="J729" s="10">
        <v>3.91</v>
      </c>
      <c r="K729" s="10">
        <v>133.65</v>
      </c>
      <c r="L729" s="10">
        <v>327.67</v>
      </c>
      <c r="M729" s="10">
        <v>22.965</v>
      </c>
      <c r="N729" s="10">
        <v>3.93</v>
      </c>
      <c r="O729" s="10">
        <v>18.04</v>
      </c>
      <c r="P729" s="10">
        <v>97.088200000000001</v>
      </c>
      <c r="Q729" s="10">
        <v>78.39</v>
      </c>
      <c r="R729" s="10">
        <v>9.01</v>
      </c>
      <c r="S729" s="10">
        <v>5.58</v>
      </c>
      <c r="T729" s="10">
        <v>80.22</v>
      </c>
      <c r="U729" s="10">
        <v>131.46</v>
      </c>
      <c r="V729" s="10">
        <v>248.59</v>
      </c>
      <c r="W729" s="10">
        <v>148.5</v>
      </c>
      <c r="X729" s="10">
        <v>50.31</v>
      </c>
      <c r="Y729" s="10">
        <v>14.16</v>
      </c>
      <c r="Z729" s="10">
        <v>121.66</v>
      </c>
      <c r="AA729" s="10">
        <v>31.014199999999999</v>
      </c>
      <c r="AC729" s="10">
        <v>287.24</v>
      </c>
      <c r="AE729" s="10">
        <v>4.5599999999999996</v>
      </c>
      <c r="AF729" s="10">
        <v>347.11</v>
      </c>
      <c r="AG729" s="10">
        <v>395.93</v>
      </c>
      <c r="AH729" s="10">
        <v>116.98</v>
      </c>
      <c r="AI729">
        <v>35.46</v>
      </c>
      <c r="AJ729" s="10">
        <v>14.64</v>
      </c>
      <c r="AK729" s="10">
        <v>98.35</v>
      </c>
      <c r="AL729" s="10">
        <v>30.63</v>
      </c>
      <c r="AM729" s="10">
        <v>67.540000000000006</v>
      </c>
      <c r="AN729" s="10">
        <v>12.1</v>
      </c>
      <c r="AO729" s="10">
        <v>81.150000000000006</v>
      </c>
      <c r="AP729" s="10">
        <v>111.0775</v>
      </c>
    </row>
    <row r="730" spans="1:42" x14ac:dyDescent="0.2">
      <c r="A730" s="9">
        <v>44998</v>
      </c>
      <c r="B730" s="3">
        <v>3861.59</v>
      </c>
      <c r="C730" s="10">
        <v>174.48</v>
      </c>
      <c r="D730" s="10">
        <v>7.87</v>
      </c>
      <c r="E730" s="10">
        <v>106.54</v>
      </c>
      <c r="F730" s="10">
        <v>59.81</v>
      </c>
      <c r="G730" s="10">
        <v>24.34</v>
      </c>
      <c r="I730" s="10">
        <v>61.646999999999998</v>
      </c>
      <c r="J730" s="10">
        <v>3.94</v>
      </c>
      <c r="K730" s="10">
        <v>131.25</v>
      </c>
      <c r="L730" s="10">
        <v>315.51</v>
      </c>
      <c r="M730" s="10">
        <v>22.966000000000001</v>
      </c>
      <c r="N730" s="10">
        <v>3.9</v>
      </c>
      <c r="O730" s="10">
        <v>17.36</v>
      </c>
      <c r="P730" s="10">
        <v>98.058199999999999</v>
      </c>
      <c r="Q730" s="10">
        <v>75.37</v>
      </c>
      <c r="R730" s="10">
        <v>8.99</v>
      </c>
      <c r="S730" s="10">
        <v>5.49</v>
      </c>
      <c r="T730" s="10">
        <v>83.48</v>
      </c>
      <c r="U730" s="10">
        <v>137.72999999999999</v>
      </c>
      <c r="V730" s="10">
        <v>253.92</v>
      </c>
      <c r="W730" s="10">
        <v>150.47</v>
      </c>
      <c r="X730" s="10">
        <v>49.83</v>
      </c>
      <c r="Y730" s="10">
        <v>13.73</v>
      </c>
      <c r="Z730" s="10">
        <v>123.39</v>
      </c>
      <c r="AA730" s="10">
        <v>31.326799999999999</v>
      </c>
      <c r="AC730" s="10">
        <v>293.45999999999998</v>
      </c>
      <c r="AE730" s="10">
        <v>4.71</v>
      </c>
      <c r="AF730" s="10">
        <v>344.71</v>
      </c>
      <c r="AG730" s="10">
        <v>398.22</v>
      </c>
      <c r="AH730" s="10">
        <v>118.37</v>
      </c>
      <c r="AI730">
        <v>36.29</v>
      </c>
      <c r="AJ730" s="10">
        <v>14.63</v>
      </c>
      <c r="AK730" s="10">
        <v>97.37</v>
      </c>
      <c r="AL730" s="10">
        <v>30.57</v>
      </c>
      <c r="AM730" s="10">
        <v>68.41</v>
      </c>
      <c r="AN730" s="10">
        <v>12.03</v>
      </c>
      <c r="AO730" s="10">
        <v>80.16</v>
      </c>
      <c r="AP730" s="10">
        <v>106.77500000000001</v>
      </c>
    </row>
    <row r="731" spans="1:42" x14ac:dyDescent="0.2">
      <c r="A731" s="9">
        <v>44999</v>
      </c>
      <c r="B731" s="3">
        <v>3855.76</v>
      </c>
      <c r="C731" s="10">
        <v>183.26</v>
      </c>
      <c r="D731" s="10">
        <v>7.89</v>
      </c>
      <c r="E731" s="10">
        <v>106.94</v>
      </c>
      <c r="F731" s="10">
        <v>60.03</v>
      </c>
      <c r="G731" s="10">
        <v>25.5</v>
      </c>
      <c r="I731" s="10">
        <v>63.246000000000002</v>
      </c>
      <c r="J731" s="10">
        <v>3.89</v>
      </c>
      <c r="K731" s="10">
        <v>134.62</v>
      </c>
      <c r="L731" s="10">
        <v>322.14999999999998</v>
      </c>
      <c r="M731" s="10">
        <v>24.062999999999999</v>
      </c>
      <c r="N731" s="10">
        <v>3.69</v>
      </c>
      <c r="O731" s="10">
        <v>17.63</v>
      </c>
      <c r="P731" s="10">
        <v>100.0909</v>
      </c>
      <c r="Q731" s="10">
        <v>75.77</v>
      </c>
      <c r="R731" s="10">
        <v>9.11</v>
      </c>
      <c r="S731" s="10">
        <v>5.55</v>
      </c>
      <c r="T731" s="10">
        <v>86.21</v>
      </c>
      <c r="U731" s="10">
        <v>139.82</v>
      </c>
      <c r="V731" s="10">
        <v>260.79000000000002</v>
      </c>
      <c r="W731" s="10">
        <v>152.59</v>
      </c>
      <c r="X731" s="10">
        <v>50.87</v>
      </c>
      <c r="Y731" s="10">
        <v>13.21</v>
      </c>
      <c r="Z731" s="10">
        <v>125.54</v>
      </c>
      <c r="AA731" s="10">
        <v>31.815200000000001</v>
      </c>
      <c r="AC731" s="10">
        <v>295.25</v>
      </c>
      <c r="AE731" s="10">
        <v>4.79</v>
      </c>
      <c r="AF731" s="10">
        <v>352.82</v>
      </c>
      <c r="AG731" s="10">
        <v>402.45</v>
      </c>
      <c r="AH731" s="10">
        <v>119.83</v>
      </c>
      <c r="AI731">
        <v>36.07</v>
      </c>
      <c r="AJ731" s="10">
        <v>14.85</v>
      </c>
      <c r="AK731" s="10">
        <v>97.35</v>
      </c>
      <c r="AL731" s="10">
        <v>31.76</v>
      </c>
      <c r="AM731" s="10">
        <v>69.39</v>
      </c>
      <c r="AN731" s="10">
        <v>11.93</v>
      </c>
      <c r="AO731" s="10">
        <v>81.760000000000005</v>
      </c>
      <c r="AP731" s="10">
        <v>104.1</v>
      </c>
    </row>
    <row r="732" spans="1:42" x14ac:dyDescent="0.2">
      <c r="A732" s="9">
        <v>45000</v>
      </c>
      <c r="B732" s="3">
        <v>3919.29</v>
      </c>
      <c r="C732" s="10">
        <v>180.45</v>
      </c>
      <c r="D732" s="10">
        <v>7.9</v>
      </c>
      <c r="E732" s="10">
        <v>101.62</v>
      </c>
      <c r="F732" s="10">
        <v>60.43</v>
      </c>
      <c r="G732" s="10">
        <v>24.41</v>
      </c>
      <c r="I732" s="10">
        <v>62.603999999999999</v>
      </c>
      <c r="J732" s="10">
        <v>3.92</v>
      </c>
      <c r="K732" s="10">
        <v>128.26</v>
      </c>
      <c r="L732" s="10">
        <v>312.19</v>
      </c>
      <c r="M732" s="10">
        <v>24.228000000000002</v>
      </c>
      <c r="N732" s="10">
        <v>3.51</v>
      </c>
      <c r="O732" s="10">
        <v>16.29</v>
      </c>
      <c r="P732" s="10">
        <v>97.332800000000006</v>
      </c>
      <c r="Q732" s="10">
        <v>73.91</v>
      </c>
      <c r="R732" s="10">
        <v>9.1999999999999993</v>
      </c>
      <c r="S732" s="10">
        <v>5.41</v>
      </c>
      <c r="T732" s="10">
        <v>86.67</v>
      </c>
      <c r="U732" s="10">
        <v>139.58000000000001</v>
      </c>
      <c r="V732" s="10">
        <v>265.44</v>
      </c>
      <c r="W732" s="10">
        <v>152.99</v>
      </c>
      <c r="X732" s="10">
        <v>49.83</v>
      </c>
      <c r="Y732" s="10">
        <v>13.03</v>
      </c>
      <c r="Z732" s="10">
        <v>125.65</v>
      </c>
      <c r="AA732" s="10">
        <v>31.817399999999999</v>
      </c>
      <c r="AC732" s="10">
        <v>294.27</v>
      </c>
      <c r="AE732" s="10">
        <v>4.7699999999999996</v>
      </c>
      <c r="AF732" s="10">
        <v>348.08</v>
      </c>
      <c r="AG732" s="10">
        <v>390.48</v>
      </c>
      <c r="AH732" s="10">
        <v>120.01</v>
      </c>
      <c r="AI732">
        <v>36.340000000000003</v>
      </c>
      <c r="AJ732" s="10">
        <v>14.34</v>
      </c>
      <c r="AK732" s="10">
        <v>96.18</v>
      </c>
      <c r="AL732" s="10">
        <v>31.09</v>
      </c>
      <c r="AM732" s="10">
        <v>65.87</v>
      </c>
      <c r="AN732" s="10">
        <v>11.71</v>
      </c>
      <c r="AO732" s="10">
        <v>83.56</v>
      </c>
      <c r="AP732" s="10">
        <v>107.557</v>
      </c>
    </row>
    <row r="733" spans="1:42" x14ac:dyDescent="0.2">
      <c r="A733" s="9">
        <v>45001</v>
      </c>
      <c r="B733" s="3">
        <v>3891.93</v>
      </c>
      <c r="C733" s="10">
        <v>184.13</v>
      </c>
      <c r="D733" s="10">
        <v>7.98</v>
      </c>
      <c r="E733" s="10">
        <v>101.03</v>
      </c>
      <c r="F733" s="10">
        <v>60.3</v>
      </c>
      <c r="G733" s="10">
        <v>25.34</v>
      </c>
      <c r="I733" s="10">
        <v>63.65</v>
      </c>
      <c r="J733" s="10">
        <v>3.96</v>
      </c>
      <c r="K733" s="10">
        <v>130.75</v>
      </c>
      <c r="L733" s="10">
        <v>315.08999999999997</v>
      </c>
      <c r="M733" s="10">
        <v>25.541</v>
      </c>
      <c r="N733" s="10">
        <v>3.44</v>
      </c>
      <c r="O733" s="10">
        <v>17.03</v>
      </c>
      <c r="P733" s="10">
        <v>99.0197</v>
      </c>
      <c r="Q733" s="10">
        <v>75.56</v>
      </c>
      <c r="R733" s="10">
        <v>9.31</v>
      </c>
      <c r="S733" s="10">
        <v>5.45</v>
      </c>
      <c r="T733" s="10">
        <v>87.26</v>
      </c>
      <c r="U733" s="10">
        <v>138.91999999999999</v>
      </c>
      <c r="V733" s="10">
        <v>276.2</v>
      </c>
      <c r="W733" s="10">
        <v>155.85</v>
      </c>
      <c r="X733" s="10">
        <v>49.74</v>
      </c>
      <c r="Y733" s="10">
        <v>13.46</v>
      </c>
      <c r="Z733" s="10">
        <v>129.21</v>
      </c>
      <c r="AA733" s="10">
        <v>32.502800000000001</v>
      </c>
      <c r="AC733" s="10">
        <v>300.64</v>
      </c>
      <c r="AE733" s="10">
        <v>4.8</v>
      </c>
      <c r="AF733" s="10">
        <v>348</v>
      </c>
      <c r="AG733" s="10">
        <v>391.11</v>
      </c>
      <c r="AH733" s="10">
        <v>120.09</v>
      </c>
      <c r="AI733">
        <v>36.43</v>
      </c>
      <c r="AJ733" s="10">
        <v>15.75</v>
      </c>
      <c r="AK733" s="10">
        <v>95.39</v>
      </c>
      <c r="AL733" s="10">
        <v>31.55</v>
      </c>
      <c r="AM733" s="10">
        <v>64.73</v>
      </c>
      <c r="AN733" s="10">
        <v>11.82</v>
      </c>
      <c r="AO733" s="10">
        <v>84.35</v>
      </c>
      <c r="AP733" s="10">
        <v>107.59099999999999</v>
      </c>
    </row>
    <row r="734" spans="1:42" x14ac:dyDescent="0.2">
      <c r="A734" s="9">
        <v>45002</v>
      </c>
      <c r="B734" s="3">
        <v>3960.28</v>
      </c>
      <c r="C734" s="10">
        <v>180.13</v>
      </c>
      <c r="D734" s="10">
        <v>7.88</v>
      </c>
      <c r="E734" s="10">
        <v>99.84</v>
      </c>
      <c r="F734" s="10">
        <v>60.02</v>
      </c>
      <c r="G734" s="10">
        <v>24.84</v>
      </c>
      <c r="I734" s="10">
        <v>63.097000000000001</v>
      </c>
      <c r="J734" s="10">
        <v>3.88</v>
      </c>
      <c r="K734" s="10">
        <v>125.81</v>
      </c>
      <c r="L734" s="10">
        <v>303.54000000000002</v>
      </c>
      <c r="M734" s="10">
        <v>25.725000000000001</v>
      </c>
      <c r="N734" s="10">
        <v>3.4</v>
      </c>
      <c r="O734" s="10">
        <v>16.28</v>
      </c>
      <c r="P734" s="10">
        <v>95.359200000000001</v>
      </c>
      <c r="Q734" s="10">
        <v>73.87</v>
      </c>
      <c r="R734" s="10">
        <v>9.19</v>
      </c>
      <c r="S734" s="10">
        <v>5.46</v>
      </c>
      <c r="T734" s="10">
        <v>84.89</v>
      </c>
      <c r="U734" s="10">
        <v>135.62</v>
      </c>
      <c r="V734" s="10">
        <v>279.43</v>
      </c>
      <c r="W734" s="10">
        <v>155</v>
      </c>
      <c r="X734" s="10">
        <v>48.44</v>
      </c>
      <c r="Y734" s="10">
        <v>13.01</v>
      </c>
      <c r="Z734" s="10">
        <v>127.09</v>
      </c>
      <c r="AA734" s="10">
        <v>32.1768</v>
      </c>
      <c r="AC734" s="10">
        <v>295.77</v>
      </c>
      <c r="AE734" s="10">
        <v>4.7300000000000004</v>
      </c>
      <c r="AF734" s="10">
        <v>349.66</v>
      </c>
      <c r="AG734" s="10">
        <v>385.5</v>
      </c>
      <c r="AH734" s="10">
        <v>116.03</v>
      </c>
      <c r="AI734">
        <v>37.49</v>
      </c>
      <c r="AJ734" s="10">
        <v>15.92</v>
      </c>
      <c r="AK734" s="10">
        <v>94.79</v>
      </c>
      <c r="AL734" s="10">
        <v>31.14</v>
      </c>
      <c r="AM734" s="10">
        <v>64.67</v>
      </c>
      <c r="AN734" s="10">
        <v>11.3</v>
      </c>
      <c r="AO734" s="10">
        <v>83.33</v>
      </c>
      <c r="AP734" s="10">
        <v>107.319</v>
      </c>
    </row>
    <row r="735" spans="1:42" x14ac:dyDescent="0.2">
      <c r="A735" s="9">
        <v>45005</v>
      </c>
      <c r="B735" s="3">
        <v>3916.64</v>
      </c>
      <c r="C735" s="10">
        <v>183.25</v>
      </c>
      <c r="D735" s="10">
        <v>8.08</v>
      </c>
      <c r="E735" s="10">
        <v>102.45</v>
      </c>
      <c r="F735" s="10">
        <v>60.6</v>
      </c>
      <c r="G735" s="10">
        <v>25.1</v>
      </c>
      <c r="I735" s="10">
        <v>64.370999999999995</v>
      </c>
      <c r="J735" s="10">
        <v>3.85</v>
      </c>
      <c r="K735" s="10">
        <v>127.14</v>
      </c>
      <c r="L735" s="10">
        <v>309.52999999999997</v>
      </c>
      <c r="M735" s="10">
        <v>25.9</v>
      </c>
      <c r="N735" s="10">
        <v>3.37</v>
      </c>
      <c r="O735" s="10">
        <v>16.739999999999998</v>
      </c>
      <c r="P735" s="10">
        <v>96.177300000000002</v>
      </c>
      <c r="Q735" s="10">
        <v>74.760000000000005</v>
      </c>
      <c r="R735" s="10">
        <v>8.8000000000000007</v>
      </c>
      <c r="S735" s="10">
        <v>5.22</v>
      </c>
      <c r="T735" s="10">
        <v>82.54</v>
      </c>
      <c r="U735" s="10">
        <v>135.47</v>
      </c>
      <c r="V735" s="10">
        <v>272.23</v>
      </c>
      <c r="W735" s="10">
        <v>157.4</v>
      </c>
      <c r="X735" s="10">
        <v>48.6</v>
      </c>
      <c r="Y735" s="10">
        <v>13.02</v>
      </c>
      <c r="Z735" s="10">
        <v>126.41</v>
      </c>
      <c r="AA735" s="10">
        <v>32.204599999999999</v>
      </c>
      <c r="AC735" s="10">
        <v>298.95</v>
      </c>
      <c r="AE735" s="10">
        <v>4.6100000000000003</v>
      </c>
      <c r="AF735" s="10">
        <v>349.32</v>
      </c>
      <c r="AG735" s="10">
        <v>394.5</v>
      </c>
      <c r="AH735" s="10">
        <v>118.7</v>
      </c>
      <c r="AI735">
        <v>37.5</v>
      </c>
      <c r="AJ735" s="10">
        <v>16.399999999999999</v>
      </c>
      <c r="AK735" s="10">
        <v>96.3</v>
      </c>
      <c r="AL735" s="10">
        <v>31.11</v>
      </c>
      <c r="AM735" s="10">
        <v>66.459999999999994</v>
      </c>
      <c r="AN735" s="10">
        <v>11.18</v>
      </c>
      <c r="AO735" s="10">
        <v>84.79</v>
      </c>
      <c r="AP735" s="10">
        <v>107.1125</v>
      </c>
    </row>
    <row r="736" spans="1:42" x14ac:dyDescent="0.2">
      <c r="A736" s="9">
        <v>45006</v>
      </c>
      <c r="B736" s="3">
        <v>3951.57</v>
      </c>
      <c r="C736" s="10">
        <v>197.58</v>
      </c>
      <c r="D736" s="10">
        <v>8.4499999999999993</v>
      </c>
      <c r="E736" s="10">
        <v>107.04</v>
      </c>
      <c r="F736" s="10">
        <v>60.32</v>
      </c>
      <c r="G736" s="10">
        <v>25.06</v>
      </c>
      <c r="I736" s="10">
        <v>63.674999999999997</v>
      </c>
      <c r="J736" s="10">
        <v>3.95</v>
      </c>
      <c r="K736" s="10">
        <v>130.55000000000001</v>
      </c>
      <c r="L736" s="10">
        <v>317.27999999999997</v>
      </c>
      <c r="M736" s="10">
        <v>26.199000000000002</v>
      </c>
      <c r="N736" s="10">
        <v>3.67</v>
      </c>
      <c r="O736" s="10">
        <v>17.36</v>
      </c>
      <c r="P736" s="10">
        <v>96.902699999999996</v>
      </c>
      <c r="Q736" s="10">
        <v>75.17</v>
      </c>
      <c r="R736" s="10">
        <v>9.34</v>
      </c>
      <c r="S736" s="10">
        <v>5.57</v>
      </c>
      <c r="T736" s="10">
        <v>86.88</v>
      </c>
      <c r="U736" s="10">
        <v>141.47</v>
      </c>
      <c r="V736" s="10">
        <v>273.77999999999997</v>
      </c>
      <c r="W736" s="10">
        <v>159.28</v>
      </c>
      <c r="X736" s="10">
        <v>51.03</v>
      </c>
      <c r="Y736" s="10">
        <v>13.61</v>
      </c>
      <c r="Z736" s="10">
        <v>128.81</v>
      </c>
      <c r="AA736" s="10">
        <v>32.559199999999997</v>
      </c>
      <c r="AC736" s="10">
        <v>302.66000000000003</v>
      </c>
      <c r="AE736" s="10">
        <v>4.87</v>
      </c>
      <c r="AF736" s="10">
        <v>354.57</v>
      </c>
      <c r="AG736" s="10">
        <v>402.59</v>
      </c>
      <c r="AH736" s="10">
        <v>118.36</v>
      </c>
      <c r="AI736">
        <v>36.799999999999997</v>
      </c>
      <c r="AJ736" s="10">
        <v>16.53</v>
      </c>
      <c r="AK736" s="10">
        <v>95.7</v>
      </c>
      <c r="AL736" s="10">
        <v>31.9</v>
      </c>
      <c r="AM736" s="10">
        <v>65.98</v>
      </c>
      <c r="AN736" s="10">
        <v>11.72</v>
      </c>
      <c r="AO736" s="10">
        <v>86.12</v>
      </c>
      <c r="AP736" s="10">
        <v>115.3685</v>
      </c>
    </row>
    <row r="737" spans="1:42" x14ac:dyDescent="0.2">
      <c r="A737" s="9">
        <v>45007</v>
      </c>
      <c r="B737" s="3">
        <v>4002.87</v>
      </c>
      <c r="C737" s="10">
        <v>191.15</v>
      </c>
      <c r="D737" s="10">
        <v>8.2100000000000009</v>
      </c>
      <c r="E737" s="10">
        <v>104.59</v>
      </c>
      <c r="F737" s="10">
        <v>60.05</v>
      </c>
      <c r="G737" s="10">
        <v>24.23</v>
      </c>
      <c r="I737" s="10">
        <v>63.091999999999999</v>
      </c>
      <c r="J737" s="10">
        <v>3.85</v>
      </c>
      <c r="K737" s="10">
        <v>127.18</v>
      </c>
      <c r="L737" s="10">
        <v>313.67</v>
      </c>
      <c r="M737" s="10">
        <v>26.468</v>
      </c>
      <c r="N737" s="10">
        <v>3.52</v>
      </c>
      <c r="O737" s="10">
        <v>17.309999999999999</v>
      </c>
      <c r="P737" s="10">
        <v>95.249499999999998</v>
      </c>
      <c r="Q737" s="10">
        <v>71.209999999999994</v>
      </c>
      <c r="R737" s="10">
        <v>8.93</v>
      </c>
      <c r="S737" s="10">
        <v>5.56</v>
      </c>
      <c r="T737" s="10">
        <v>83.98</v>
      </c>
      <c r="U737" s="10">
        <v>135.63</v>
      </c>
      <c r="V737" s="10">
        <v>272.29000000000002</v>
      </c>
      <c r="W737" s="10">
        <v>157.83000000000001</v>
      </c>
      <c r="X737" s="10">
        <v>50.36</v>
      </c>
      <c r="Y737" s="10">
        <v>13.29</v>
      </c>
      <c r="Z737" s="10">
        <v>128.19999999999999</v>
      </c>
      <c r="AA737" s="10">
        <v>32.449399999999997</v>
      </c>
      <c r="AC737" s="10">
        <v>297.87</v>
      </c>
      <c r="AE737" s="10">
        <v>4.6500000000000004</v>
      </c>
      <c r="AF737" s="10">
        <v>351.03</v>
      </c>
      <c r="AG737" s="10">
        <v>394.97</v>
      </c>
      <c r="AH737" s="10">
        <v>114.12</v>
      </c>
      <c r="AI737">
        <v>37.42</v>
      </c>
      <c r="AJ737" s="10">
        <v>16.21</v>
      </c>
      <c r="AK737" s="10">
        <v>92.37</v>
      </c>
      <c r="AL737" s="10">
        <v>31.06</v>
      </c>
      <c r="AM737" s="10">
        <v>65.05</v>
      </c>
      <c r="AN737" s="10">
        <v>11.48</v>
      </c>
      <c r="AO737" s="10">
        <v>84.18</v>
      </c>
      <c r="AP737" s="10">
        <v>110.8105</v>
      </c>
    </row>
    <row r="738" spans="1:42" x14ac:dyDescent="0.2">
      <c r="A738" s="9">
        <v>45008</v>
      </c>
      <c r="B738" s="3">
        <v>3936.97</v>
      </c>
      <c r="C738" s="10">
        <v>192.22</v>
      </c>
      <c r="D738" s="10">
        <v>8.33</v>
      </c>
      <c r="E738" s="10">
        <v>103.41</v>
      </c>
      <c r="F738" s="10">
        <v>59.92</v>
      </c>
      <c r="G738" s="10">
        <v>23.91</v>
      </c>
      <c r="I738" s="10">
        <v>63.923000000000002</v>
      </c>
      <c r="J738" s="10">
        <v>3.85</v>
      </c>
      <c r="K738" s="10">
        <v>126.84</v>
      </c>
      <c r="L738" s="10">
        <v>314.85000000000002</v>
      </c>
      <c r="M738" s="10">
        <v>27.190999999999999</v>
      </c>
      <c r="N738" s="10">
        <v>3.51</v>
      </c>
      <c r="O738" s="10">
        <v>17.170000000000002</v>
      </c>
      <c r="P738" s="10">
        <v>94.1952</v>
      </c>
      <c r="Q738" s="10">
        <v>68.91</v>
      </c>
      <c r="R738" s="10">
        <v>8.57</v>
      </c>
      <c r="S738" s="10">
        <v>5.78</v>
      </c>
      <c r="T738" s="10">
        <v>84.45</v>
      </c>
      <c r="U738" s="10">
        <v>140.57</v>
      </c>
      <c r="V738" s="10">
        <v>277.66000000000003</v>
      </c>
      <c r="W738" s="10">
        <v>158.93</v>
      </c>
      <c r="X738" s="10">
        <v>50.57</v>
      </c>
      <c r="Y738" s="10">
        <v>13.71</v>
      </c>
      <c r="Z738" s="10">
        <v>131.05000000000001</v>
      </c>
      <c r="AA738" s="10">
        <v>32.650599999999997</v>
      </c>
      <c r="AC738" s="10">
        <v>304.75</v>
      </c>
      <c r="AE738" s="10">
        <v>4.84</v>
      </c>
      <c r="AF738" s="10">
        <v>354.37</v>
      </c>
      <c r="AG738" s="10">
        <v>391.85</v>
      </c>
      <c r="AH738" s="10">
        <v>114.15</v>
      </c>
      <c r="AI738">
        <v>37.9</v>
      </c>
      <c r="AJ738" s="10">
        <v>16.02</v>
      </c>
      <c r="AK738" s="10">
        <v>90.27</v>
      </c>
      <c r="AL738" s="10">
        <v>30.99</v>
      </c>
      <c r="AM738" s="10">
        <v>64.599999999999994</v>
      </c>
      <c r="AN738" s="10">
        <v>11.42</v>
      </c>
      <c r="AO738" s="10">
        <v>84.35</v>
      </c>
      <c r="AP738" s="10">
        <v>113.05500000000001</v>
      </c>
    </row>
    <row r="739" spans="1:42" x14ac:dyDescent="0.2">
      <c r="A739" s="9">
        <v>45009</v>
      </c>
      <c r="B739" s="3">
        <v>3948.72</v>
      </c>
      <c r="C739" s="10">
        <v>190.41</v>
      </c>
      <c r="D739" s="10">
        <v>8.1999999999999993</v>
      </c>
      <c r="E739" s="10">
        <v>103.53</v>
      </c>
      <c r="F739" s="10">
        <v>60.9</v>
      </c>
      <c r="G739" s="10">
        <v>23.42</v>
      </c>
      <c r="I739" s="10">
        <v>63.616999999999997</v>
      </c>
      <c r="J739" s="10">
        <v>3.93</v>
      </c>
      <c r="K739" s="10">
        <v>124.91</v>
      </c>
      <c r="L739" s="10">
        <v>312.57</v>
      </c>
      <c r="M739" s="10">
        <v>26.779</v>
      </c>
      <c r="N739" s="10">
        <v>3.36</v>
      </c>
      <c r="O739" s="10">
        <v>16.79</v>
      </c>
      <c r="P739" s="10">
        <v>94.751900000000006</v>
      </c>
      <c r="Q739" s="10">
        <v>68.86</v>
      </c>
      <c r="R739" s="10">
        <v>8.68</v>
      </c>
      <c r="S739" s="10">
        <v>5.74</v>
      </c>
      <c r="T739" s="10">
        <v>83.94</v>
      </c>
      <c r="U739" s="10">
        <v>136.53</v>
      </c>
      <c r="V739" s="10">
        <v>280.57</v>
      </c>
      <c r="W739" s="10">
        <v>160.25</v>
      </c>
      <c r="X739" s="10">
        <v>50.05</v>
      </c>
      <c r="Y739" s="10">
        <v>13.62</v>
      </c>
      <c r="Z739" s="10">
        <v>128.30000000000001</v>
      </c>
      <c r="AA739" s="10">
        <v>32.484999999999999</v>
      </c>
      <c r="AC739" s="10">
        <v>314.39</v>
      </c>
      <c r="AE739" s="10">
        <v>4.88</v>
      </c>
      <c r="AF739" s="10">
        <v>351.63</v>
      </c>
      <c r="AG739" s="10">
        <v>386.5</v>
      </c>
      <c r="AH739" s="10">
        <v>117.03</v>
      </c>
      <c r="AI739">
        <v>37.46</v>
      </c>
      <c r="AJ739" s="10">
        <v>16.12</v>
      </c>
      <c r="AK739" s="10">
        <v>90.75</v>
      </c>
      <c r="AL739" s="10">
        <v>31.57</v>
      </c>
      <c r="AM739" s="10">
        <v>64.67</v>
      </c>
      <c r="AN739" s="10">
        <v>11.51</v>
      </c>
      <c r="AO739" s="10">
        <v>84.95</v>
      </c>
      <c r="AP739" s="10">
        <v>106.93049999999999</v>
      </c>
    </row>
    <row r="740" spans="1:42" x14ac:dyDescent="0.2">
      <c r="A740" s="9">
        <v>45012</v>
      </c>
      <c r="B740" s="3">
        <v>3970.99</v>
      </c>
      <c r="C740" s="10">
        <v>191.81</v>
      </c>
      <c r="D740" s="10">
        <v>8.0399999999999991</v>
      </c>
      <c r="E740" s="10">
        <v>105.8</v>
      </c>
      <c r="F740" s="10">
        <v>61.35</v>
      </c>
      <c r="G740" s="10">
        <v>23.2</v>
      </c>
      <c r="I740" s="10">
        <v>62.683999999999997</v>
      </c>
      <c r="J740" s="10">
        <v>3.93</v>
      </c>
      <c r="K740" s="10">
        <v>128.49</v>
      </c>
      <c r="L740" s="10">
        <v>318.52999999999997</v>
      </c>
      <c r="M740" s="10">
        <v>26.530999999999999</v>
      </c>
      <c r="N740" s="10">
        <v>3.59</v>
      </c>
      <c r="O740" s="10">
        <v>18.46</v>
      </c>
      <c r="P740" s="10">
        <v>96.194199999999995</v>
      </c>
      <c r="Q740" s="10">
        <v>69.37</v>
      </c>
      <c r="R740" s="10">
        <v>8.61</v>
      </c>
      <c r="S740" s="10">
        <v>5.76</v>
      </c>
      <c r="T740" s="10">
        <v>84.19</v>
      </c>
      <c r="U740" s="10">
        <v>134.97</v>
      </c>
      <c r="V740" s="10">
        <v>276.38</v>
      </c>
      <c r="W740" s="10">
        <v>158.28</v>
      </c>
      <c r="X740" s="10">
        <v>50.42</v>
      </c>
      <c r="Y740" s="10">
        <v>13.31</v>
      </c>
      <c r="Z740" s="10">
        <v>129.47999999999999</v>
      </c>
      <c r="AA740" s="10">
        <v>32.956400000000002</v>
      </c>
      <c r="AC740" s="10">
        <v>308.47000000000003</v>
      </c>
      <c r="AE740" s="10">
        <v>5.12</v>
      </c>
      <c r="AF740" s="10">
        <v>354.62</v>
      </c>
      <c r="AG740" s="10">
        <v>393.01</v>
      </c>
      <c r="AH740" s="10">
        <v>117.06</v>
      </c>
      <c r="AI740">
        <v>37.119999999999997</v>
      </c>
      <c r="AJ740" s="10">
        <v>16.440000000000001</v>
      </c>
      <c r="AK740" s="10">
        <v>92.6</v>
      </c>
      <c r="AL740" s="10">
        <v>31.56</v>
      </c>
      <c r="AM740" s="10">
        <v>65.09</v>
      </c>
      <c r="AN740" s="10">
        <v>11.52</v>
      </c>
      <c r="AO740" s="10">
        <v>87.37</v>
      </c>
      <c r="AP740" s="10">
        <v>105.372</v>
      </c>
    </row>
    <row r="741" spans="1:42" x14ac:dyDescent="0.2">
      <c r="A741" s="9">
        <v>45013</v>
      </c>
      <c r="B741" s="3">
        <v>3977.53</v>
      </c>
      <c r="C741" s="10">
        <v>189.19</v>
      </c>
      <c r="D741" s="10">
        <v>8</v>
      </c>
      <c r="E741" s="10">
        <v>107.12</v>
      </c>
      <c r="F741" s="10">
        <v>61.42</v>
      </c>
      <c r="G741" s="10">
        <v>23.34</v>
      </c>
      <c r="I741" s="10">
        <v>62.47</v>
      </c>
      <c r="J741" s="10">
        <v>3.89</v>
      </c>
      <c r="K741" s="10">
        <v>128.88</v>
      </c>
      <c r="L741" s="10">
        <v>318.44</v>
      </c>
      <c r="M741" s="10">
        <v>26.41</v>
      </c>
      <c r="N741" s="10">
        <v>5.61</v>
      </c>
      <c r="O741" s="10">
        <v>19.27</v>
      </c>
      <c r="P741" s="10">
        <v>96.337599999999995</v>
      </c>
      <c r="Q741" s="10">
        <v>68.45</v>
      </c>
      <c r="R741" s="10">
        <v>8.67</v>
      </c>
      <c r="S741" s="10">
        <v>5.59</v>
      </c>
      <c r="T741" s="10">
        <v>83.66</v>
      </c>
      <c r="U741" s="10">
        <v>134.81</v>
      </c>
      <c r="V741" s="10">
        <v>275.23</v>
      </c>
      <c r="W741" s="10">
        <v>157.65</v>
      </c>
      <c r="X741" s="10">
        <v>50.35</v>
      </c>
      <c r="Y741" s="10">
        <v>12.96</v>
      </c>
      <c r="Z741" s="10">
        <v>128.12</v>
      </c>
      <c r="AA741" s="10">
        <v>33.058</v>
      </c>
      <c r="AC741" s="10">
        <v>313.25</v>
      </c>
      <c r="AE741" s="10">
        <v>4.7</v>
      </c>
      <c r="AF741" s="10">
        <v>354.33</v>
      </c>
      <c r="AG741" s="10">
        <v>395.35</v>
      </c>
      <c r="AH741" s="10">
        <v>116.65</v>
      </c>
      <c r="AI741">
        <v>37.43</v>
      </c>
      <c r="AJ741" s="10">
        <v>16.37</v>
      </c>
      <c r="AK741" s="10">
        <v>94.23</v>
      </c>
      <c r="AL741" s="10">
        <v>31.65</v>
      </c>
      <c r="AM741" s="10">
        <v>66.06</v>
      </c>
      <c r="AN741" s="10">
        <v>11.6</v>
      </c>
      <c r="AO741" s="10">
        <v>87.98</v>
      </c>
      <c r="AP741" s="10">
        <v>108.85899999999999</v>
      </c>
    </row>
    <row r="742" spans="1:42" x14ac:dyDescent="0.2">
      <c r="A742" s="9">
        <v>45014</v>
      </c>
      <c r="B742" s="3">
        <v>3971.27</v>
      </c>
      <c r="C742" s="10">
        <v>193.88</v>
      </c>
      <c r="D742" s="10">
        <v>8.2200000000000006</v>
      </c>
      <c r="E742" s="10">
        <v>108.96</v>
      </c>
      <c r="F742" s="10">
        <v>61.86</v>
      </c>
      <c r="G742" s="10">
        <v>23.51</v>
      </c>
      <c r="I742" s="10">
        <v>62.55</v>
      </c>
      <c r="J742" s="10">
        <v>3.96</v>
      </c>
      <c r="K742" s="10">
        <v>129.13999999999999</v>
      </c>
      <c r="L742" s="10">
        <v>320.72000000000003</v>
      </c>
      <c r="M742" s="10">
        <v>26.984000000000002</v>
      </c>
      <c r="N742" s="10">
        <v>6.4</v>
      </c>
      <c r="O742" s="10">
        <v>19.77</v>
      </c>
      <c r="P742" s="10">
        <v>97.594300000000004</v>
      </c>
      <c r="Q742" s="10">
        <v>69.41</v>
      </c>
      <c r="R742" s="10">
        <v>9.1</v>
      </c>
      <c r="S742" s="10">
        <v>5.75</v>
      </c>
      <c r="T742" s="10">
        <v>85.18</v>
      </c>
      <c r="U742" s="10">
        <v>137.46</v>
      </c>
      <c r="V742" s="10">
        <v>280.51</v>
      </c>
      <c r="W742" s="10">
        <v>160.77000000000001</v>
      </c>
      <c r="X742" s="10">
        <v>51.13</v>
      </c>
      <c r="Y742" s="10">
        <v>14.24</v>
      </c>
      <c r="Z742" s="10">
        <v>129.87</v>
      </c>
      <c r="AA742" s="10">
        <v>33.134399999999999</v>
      </c>
      <c r="AC742" s="10">
        <v>314.24</v>
      </c>
      <c r="AE742" s="10">
        <v>5.13</v>
      </c>
      <c r="AF742" s="10">
        <v>359.53</v>
      </c>
      <c r="AG742" s="10">
        <v>400.79</v>
      </c>
      <c r="AH742" s="10">
        <v>119.88</v>
      </c>
      <c r="AI742">
        <v>37.24</v>
      </c>
      <c r="AJ742" s="10">
        <v>16.72</v>
      </c>
      <c r="AK742" s="10">
        <v>94.72</v>
      </c>
      <c r="AL742" s="10">
        <v>31.79</v>
      </c>
      <c r="AM742" s="10">
        <v>66.83</v>
      </c>
      <c r="AN742" s="10">
        <v>12.05</v>
      </c>
      <c r="AO742" s="10">
        <v>89.32</v>
      </c>
      <c r="AP742" s="10">
        <v>108.789</v>
      </c>
    </row>
    <row r="743" spans="1:42" x14ac:dyDescent="0.2">
      <c r="A743" s="9">
        <v>45015</v>
      </c>
      <c r="B743" s="3">
        <v>4027.81</v>
      </c>
      <c r="C743" s="10">
        <v>195.28</v>
      </c>
      <c r="D743" s="10">
        <v>8.15</v>
      </c>
      <c r="E743" s="10">
        <v>109.49</v>
      </c>
      <c r="F743" s="10">
        <v>61.85</v>
      </c>
      <c r="G743" s="10">
        <v>23.59</v>
      </c>
      <c r="I743" s="10">
        <v>63.375</v>
      </c>
      <c r="J743" s="10">
        <v>3.95</v>
      </c>
      <c r="K743" s="10">
        <v>128.75</v>
      </c>
      <c r="L743" s="10">
        <v>321.14</v>
      </c>
      <c r="M743" s="10">
        <v>27.382999999999999</v>
      </c>
      <c r="N743" s="10">
        <v>6.62</v>
      </c>
      <c r="O743" s="10">
        <v>20.18</v>
      </c>
      <c r="P743" s="10">
        <v>97.973799999999997</v>
      </c>
      <c r="Q743" s="10">
        <v>70.84</v>
      </c>
      <c r="R743" s="10">
        <v>9.4600000000000009</v>
      </c>
      <c r="S743" s="10">
        <v>5.72</v>
      </c>
      <c r="T743" s="10">
        <v>85.75</v>
      </c>
      <c r="U743" s="10">
        <v>142.11000000000001</v>
      </c>
      <c r="V743" s="10">
        <v>284.05</v>
      </c>
      <c r="W743" s="10">
        <v>162.36000000000001</v>
      </c>
      <c r="X743" s="10">
        <v>51.35</v>
      </c>
      <c r="Y743" s="10">
        <v>14.4</v>
      </c>
      <c r="Z743" s="10">
        <v>130.83000000000001</v>
      </c>
      <c r="AA743" s="10">
        <v>33.443399999999997</v>
      </c>
      <c r="AC743" s="10">
        <v>312.16000000000003</v>
      </c>
      <c r="AE743" s="10">
        <v>5.08</v>
      </c>
      <c r="AF743" s="10">
        <v>359.26</v>
      </c>
      <c r="AG743" s="10">
        <v>403.7</v>
      </c>
      <c r="AH743" s="10">
        <v>121.92</v>
      </c>
      <c r="AI743">
        <v>37.57</v>
      </c>
      <c r="AJ743" s="10">
        <v>16.46</v>
      </c>
      <c r="AK743" s="10">
        <v>96.62</v>
      </c>
      <c r="AL743" s="10">
        <v>31.46</v>
      </c>
      <c r="AM743" s="10">
        <v>68.11</v>
      </c>
      <c r="AN743" s="10">
        <v>12.29</v>
      </c>
      <c r="AO743" s="10">
        <v>90.6</v>
      </c>
      <c r="AP743" s="10">
        <v>114.77249999999999</v>
      </c>
    </row>
    <row r="744" spans="1:42" x14ac:dyDescent="0.2">
      <c r="A744" s="9">
        <v>45016</v>
      </c>
      <c r="B744" s="3">
        <v>4050.83</v>
      </c>
      <c r="C744" s="10">
        <v>207.46</v>
      </c>
      <c r="D744" s="10">
        <v>8.4499999999999993</v>
      </c>
      <c r="E744" s="10">
        <v>109.66</v>
      </c>
      <c r="F744" s="10">
        <v>62.03</v>
      </c>
      <c r="G744" s="10">
        <v>24</v>
      </c>
      <c r="I744" s="10">
        <v>64.153999999999996</v>
      </c>
      <c r="J744" s="10">
        <v>4.04</v>
      </c>
      <c r="K744" s="10">
        <v>130.31</v>
      </c>
      <c r="L744" s="10">
        <v>327.11</v>
      </c>
      <c r="M744" s="10">
        <v>27.777000000000001</v>
      </c>
      <c r="N744" s="10">
        <v>6.54</v>
      </c>
      <c r="O744" s="10">
        <v>19.79</v>
      </c>
      <c r="P744" s="10">
        <v>99.112499999999997</v>
      </c>
      <c r="Q744" s="10">
        <v>72.81</v>
      </c>
      <c r="R744" s="10">
        <v>9.7100000000000009</v>
      </c>
      <c r="S744" s="10">
        <v>6.07</v>
      </c>
      <c r="T744" s="10">
        <v>87.84</v>
      </c>
      <c r="U744" s="10">
        <v>154.29</v>
      </c>
      <c r="V744" s="10">
        <v>288.3</v>
      </c>
      <c r="W744" s="10">
        <v>164.9</v>
      </c>
      <c r="X744" s="10">
        <v>52.52</v>
      </c>
      <c r="Y744" s="10">
        <v>15.48</v>
      </c>
      <c r="Z744" s="10">
        <v>133.62</v>
      </c>
      <c r="AA744" s="10">
        <v>34.165799999999997</v>
      </c>
      <c r="AC744" s="10">
        <v>315.07</v>
      </c>
      <c r="AE744" s="10">
        <v>6.15</v>
      </c>
      <c r="AF744" s="10">
        <v>363.41</v>
      </c>
      <c r="AG744" s="10">
        <v>412.88</v>
      </c>
      <c r="AH744" s="10">
        <v>124.77</v>
      </c>
      <c r="AI744">
        <v>37.369999999999997</v>
      </c>
      <c r="AJ744" s="10">
        <v>16.579999999999998</v>
      </c>
      <c r="AK744" s="10">
        <v>97.25</v>
      </c>
      <c r="AL744" s="10">
        <v>31.77</v>
      </c>
      <c r="AM744" s="10">
        <v>68.599999999999994</v>
      </c>
      <c r="AN744" s="10">
        <v>12.6</v>
      </c>
      <c r="AO744" s="10">
        <v>91.26</v>
      </c>
      <c r="AP744" s="10">
        <v>116.407</v>
      </c>
    </row>
    <row r="745" spans="1:42" x14ac:dyDescent="0.2">
      <c r="A745" s="9">
        <v>45019</v>
      </c>
      <c r="B745" s="3">
        <v>4109.3100000000004</v>
      </c>
      <c r="C745" s="10">
        <v>194.77</v>
      </c>
      <c r="D745" s="10">
        <v>8.3800000000000008</v>
      </c>
      <c r="E745" s="10">
        <v>116.13</v>
      </c>
      <c r="F745" s="10">
        <v>62.4</v>
      </c>
      <c r="G745" s="10">
        <v>23.7</v>
      </c>
      <c r="I745" s="10">
        <v>64.247</v>
      </c>
      <c r="J745" s="10">
        <v>4.04</v>
      </c>
      <c r="K745" s="10">
        <v>130.16</v>
      </c>
      <c r="L745" s="10">
        <v>326.52</v>
      </c>
      <c r="M745" s="10">
        <v>27.965</v>
      </c>
      <c r="N745" s="10">
        <v>6.74</v>
      </c>
      <c r="O745" s="10">
        <v>21.18</v>
      </c>
      <c r="P745" s="10">
        <v>99.205200000000005</v>
      </c>
      <c r="Q745" s="10">
        <v>72.77</v>
      </c>
      <c r="R745" s="10">
        <v>9.76</v>
      </c>
      <c r="S745" s="10">
        <v>6.03</v>
      </c>
      <c r="T745" s="10">
        <v>84.96</v>
      </c>
      <c r="U745" s="10">
        <v>150</v>
      </c>
      <c r="V745" s="10">
        <v>287.23</v>
      </c>
      <c r="W745" s="10">
        <v>166.17</v>
      </c>
      <c r="X745" s="10">
        <v>51.93</v>
      </c>
      <c r="Y745" s="10">
        <v>15.23</v>
      </c>
      <c r="Z745" s="10">
        <v>136.44</v>
      </c>
      <c r="AA745" s="10">
        <v>34.354599999999998</v>
      </c>
      <c r="AC745" s="10">
        <v>316.33</v>
      </c>
      <c r="AE745" s="10">
        <v>6.15</v>
      </c>
      <c r="AF745" s="10">
        <v>366.47</v>
      </c>
      <c r="AG745" s="10">
        <v>414.99</v>
      </c>
      <c r="AH745" s="10">
        <v>123.77</v>
      </c>
      <c r="AI745">
        <v>37.65</v>
      </c>
      <c r="AJ745" s="10">
        <v>16.940000000000001</v>
      </c>
      <c r="AK745" s="10">
        <v>97.9</v>
      </c>
      <c r="AL745" s="10">
        <v>31.73</v>
      </c>
      <c r="AM745" s="10">
        <v>68.09</v>
      </c>
      <c r="AN745" s="10">
        <v>12.68</v>
      </c>
      <c r="AO745" s="10">
        <v>89.3</v>
      </c>
      <c r="AP745" s="10">
        <v>125.9285</v>
      </c>
    </row>
    <row r="746" spans="1:42" x14ac:dyDescent="0.2">
      <c r="A746" s="9">
        <v>45020</v>
      </c>
      <c r="B746" s="3">
        <v>4124.51</v>
      </c>
      <c r="C746" s="10">
        <v>192.58</v>
      </c>
      <c r="D746" s="10">
        <v>8.35</v>
      </c>
      <c r="E746" s="10">
        <v>115.02</v>
      </c>
      <c r="F746" s="10">
        <v>62.21</v>
      </c>
      <c r="G746" s="10">
        <v>23.41</v>
      </c>
      <c r="I746" s="10">
        <v>63.441000000000003</v>
      </c>
      <c r="J746" s="10">
        <v>3.87</v>
      </c>
      <c r="K746" s="10">
        <v>128.41999999999999</v>
      </c>
      <c r="L746" s="10">
        <v>322.64999999999998</v>
      </c>
      <c r="M746" s="10">
        <v>27.452999999999999</v>
      </c>
      <c r="N746" s="10">
        <v>6.52</v>
      </c>
      <c r="O746" s="10">
        <v>21.17</v>
      </c>
      <c r="P746" s="10">
        <v>95.763999999999996</v>
      </c>
      <c r="Q746" s="10">
        <v>70.91</v>
      </c>
      <c r="R746" s="10">
        <v>9.76</v>
      </c>
      <c r="S746" s="10">
        <v>5.89</v>
      </c>
      <c r="T746" s="10">
        <v>81.2</v>
      </c>
      <c r="U746" s="10">
        <v>155.43</v>
      </c>
      <c r="V746" s="10">
        <v>287.18</v>
      </c>
      <c r="W746" s="10">
        <v>165.63</v>
      </c>
      <c r="X746" s="10">
        <v>51.01</v>
      </c>
      <c r="Y746" s="10">
        <v>15.38</v>
      </c>
      <c r="Z746" s="10">
        <v>134.88</v>
      </c>
      <c r="AA746" s="10">
        <v>34.696800000000003</v>
      </c>
      <c r="AC746" s="10">
        <v>314.42</v>
      </c>
      <c r="AE746" s="10">
        <v>7.07</v>
      </c>
      <c r="AF746" s="10">
        <v>363.9</v>
      </c>
      <c r="AG746" s="10">
        <v>397.66</v>
      </c>
      <c r="AH746" s="10">
        <v>124.08</v>
      </c>
      <c r="AI746">
        <v>38.35</v>
      </c>
      <c r="AJ746" s="10">
        <v>16.78</v>
      </c>
      <c r="AK746" s="10">
        <v>97.54</v>
      </c>
      <c r="AL746" s="10">
        <v>31.8</v>
      </c>
      <c r="AM746" s="10">
        <v>66.930000000000007</v>
      </c>
      <c r="AN746" s="10">
        <v>12.72</v>
      </c>
      <c r="AO746" s="10">
        <v>97.23</v>
      </c>
      <c r="AP746" s="10">
        <v>124.2535</v>
      </c>
    </row>
    <row r="747" spans="1:42" x14ac:dyDescent="0.2">
      <c r="A747" s="9">
        <v>45021</v>
      </c>
      <c r="B747" s="3">
        <v>4100.6000000000004</v>
      </c>
      <c r="C747" s="10">
        <v>185.52</v>
      </c>
      <c r="D747" s="10">
        <v>7.98</v>
      </c>
      <c r="E747" s="10">
        <v>116.99</v>
      </c>
      <c r="F747" s="10">
        <v>62.8</v>
      </c>
      <c r="G747" s="10">
        <v>23.92</v>
      </c>
      <c r="I747" s="10">
        <v>62.901000000000003</v>
      </c>
      <c r="J747" s="10">
        <v>3.67</v>
      </c>
      <c r="K747" s="10">
        <v>127.61</v>
      </c>
      <c r="L747" s="10">
        <v>321.52999999999997</v>
      </c>
      <c r="M747" s="10">
        <v>26.881</v>
      </c>
      <c r="N747" s="10">
        <v>6.37</v>
      </c>
      <c r="O747" s="10">
        <v>20.8</v>
      </c>
      <c r="P747" s="10">
        <v>94.802499999999995</v>
      </c>
      <c r="Q747" s="10">
        <v>70.08</v>
      </c>
      <c r="R747" s="10">
        <v>9.75</v>
      </c>
      <c r="S747" s="10">
        <v>5.74</v>
      </c>
      <c r="T747" s="10">
        <v>81.41</v>
      </c>
      <c r="U747" s="10">
        <v>146.47999999999999</v>
      </c>
      <c r="V747" s="10">
        <v>284.33999999999997</v>
      </c>
      <c r="W747" s="10">
        <v>163.76</v>
      </c>
      <c r="X747" s="10">
        <v>49.81</v>
      </c>
      <c r="Y747" s="10">
        <v>14.63</v>
      </c>
      <c r="Z747" s="10">
        <v>131.25</v>
      </c>
      <c r="AA747" s="10">
        <v>33.948399999999999</v>
      </c>
      <c r="AC747" s="10">
        <v>321.94</v>
      </c>
      <c r="AE747" s="10">
        <v>6.66</v>
      </c>
      <c r="AF747" s="10">
        <v>363.79</v>
      </c>
      <c r="AG747" s="10">
        <v>373.82</v>
      </c>
      <c r="AH747" s="10">
        <v>122.27</v>
      </c>
      <c r="AI747">
        <v>38.32</v>
      </c>
      <c r="AJ747" s="10">
        <v>16.93</v>
      </c>
      <c r="AK747" s="10">
        <v>98.74</v>
      </c>
      <c r="AL747" s="10">
        <v>31.96</v>
      </c>
      <c r="AM747" s="10">
        <v>66.849999999999994</v>
      </c>
      <c r="AN747" s="10">
        <v>12.43</v>
      </c>
      <c r="AO747" s="10">
        <v>98.88</v>
      </c>
      <c r="AP747" s="10">
        <v>124.5</v>
      </c>
    </row>
    <row r="748" spans="1:42" x14ac:dyDescent="0.2">
      <c r="A748" s="9">
        <v>45022</v>
      </c>
      <c r="B748" s="3">
        <v>4090.38</v>
      </c>
      <c r="C748" s="10">
        <v>185.06</v>
      </c>
      <c r="D748" s="10">
        <v>8.09</v>
      </c>
      <c r="E748" s="10">
        <v>115.05</v>
      </c>
      <c r="F748" s="10">
        <v>62.84</v>
      </c>
      <c r="G748" s="10">
        <v>24.07</v>
      </c>
      <c r="I748" s="10">
        <v>62.264000000000003</v>
      </c>
      <c r="J748" s="10">
        <v>3.77</v>
      </c>
      <c r="K748" s="10">
        <v>127.47</v>
      </c>
      <c r="L748" s="10">
        <v>322.39999999999998</v>
      </c>
      <c r="M748" s="10">
        <v>27.036999999999999</v>
      </c>
      <c r="N748" s="10">
        <v>6.52</v>
      </c>
      <c r="O748" s="10">
        <v>20.59</v>
      </c>
      <c r="P748" s="10">
        <v>95.283299999999997</v>
      </c>
      <c r="Q748" s="10">
        <v>70.31</v>
      </c>
      <c r="R748" s="10">
        <v>10.01</v>
      </c>
      <c r="S748" s="10">
        <v>5.75</v>
      </c>
      <c r="T748" s="10">
        <v>82.19</v>
      </c>
      <c r="U748" s="10">
        <v>145.68</v>
      </c>
      <c r="V748" s="10">
        <v>291.60000000000002</v>
      </c>
      <c r="W748" s="10">
        <v>164.66</v>
      </c>
      <c r="X748" s="10">
        <v>49.31</v>
      </c>
      <c r="Y748" s="10">
        <v>14.47</v>
      </c>
      <c r="Z748" s="10">
        <v>132.47999999999999</v>
      </c>
      <c r="AA748" s="10">
        <v>33.7042</v>
      </c>
      <c r="AC748" s="10">
        <v>321.66000000000003</v>
      </c>
      <c r="AE748" s="10">
        <v>6.81</v>
      </c>
      <c r="AF748" s="10">
        <v>361.47</v>
      </c>
      <c r="AG748" s="10">
        <v>369.65</v>
      </c>
      <c r="AH748" s="10">
        <v>122.75</v>
      </c>
      <c r="AI748">
        <v>38.049999999999997</v>
      </c>
      <c r="AJ748" s="10">
        <v>17.38</v>
      </c>
      <c r="AK748" s="10">
        <v>99.03</v>
      </c>
      <c r="AL748" s="10">
        <v>31.61</v>
      </c>
      <c r="AM748" s="10">
        <v>66.75</v>
      </c>
      <c r="AN748" s="10">
        <v>12.33</v>
      </c>
      <c r="AO748" s="10">
        <v>100.38</v>
      </c>
      <c r="AP748" s="10">
        <v>124.28149999999999</v>
      </c>
    </row>
    <row r="749" spans="1:42" x14ac:dyDescent="0.2">
      <c r="A749" s="9">
        <v>45026</v>
      </c>
      <c r="B749" s="3">
        <v>4105.0200000000004</v>
      </c>
      <c r="C749" s="10">
        <v>184.51</v>
      </c>
      <c r="D749" s="10">
        <v>8.39</v>
      </c>
      <c r="E749" s="10">
        <v>114.54</v>
      </c>
      <c r="F749" s="10">
        <v>62.69</v>
      </c>
      <c r="G749" s="10">
        <v>24.42</v>
      </c>
      <c r="I749" s="10">
        <v>62.738999999999997</v>
      </c>
      <c r="J749" s="10">
        <v>4</v>
      </c>
      <c r="K749" s="10">
        <v>127.89</v>
      </c>
      <c r="L749" s="10">
        <v>324.95999999999998</v>
      </c>
      <c r="M749" s="10">
        <v>27.579000000000001</v>
      </c>
      <c r="N749" s="10">
        <v>6.92</v>
      </c>
      <c r="O749" s="10">
        <v>21.2</v>
      </c>
      <c r="P749" s="10">
        <v>96.050799999999995</v>
      </c>
      <c r="Q749" s="10">
        <v>69.95</v>
      </c>
      <c r="R749" s="10">
        <v>9.98</v>
      </c>
      <c r="S749" s="10">
        <v>5.91</v>
      </c>
      <c r="T749" s="10">
        <v>81.59</v>
      </c>
      <c r="U749" s="10">
        <v>147.77000000000001</v>
      </c>
      <c r="V749" s="10">
        <v>289.39</v>
      </c>
      <c r="W749" s="10">
        <v>162.03</v>
      </c>
      <c r="X749" s="10">
        <v>50.4</v>
      </c>
      <c r="Y749" s="10">
        <v>14.81</v>
      </c>
      <c r="Z749" s="10">
        <v>132.25</v>
      </c>
      <c r="AA749" s="10">
        <v>33.831200000000003</v>
      </c>
      <c r="AC749" s="10">
        <v>323.24</v>
      </c>
      <c r="AE749" s="10">
        <v>6.85</v>
      </c>
      <c r="AF749" s="10">
        <v>360.14</v>
      </c>
      <c r="AG749" s="10">
        <v>377.33</v>
      </c>
      <c r="AH749" s="10">
        <v>123.74</v>
      </c>
      <c r="AI749">
        <v>37.770000000000003</v>
      </c>
      <c r="AJ749" s="10">
        <v>17.260000000000002</v>
      </c>
      <c r="AK749" s="10">
        <v>98.57</v>
      </c>
      <c r="AL749" s="10">
        <v>31.21</v>
      </c>
      <c r="AM749" s="10">
        <v>67.19</v>
      </c>
      <c r="AN749" s="10">
        <v>12.72</v>
      </c>
      <c r="AO749" s="10">
        <v>102.81</v>
      </c>
      <c r="AP749" s="10">
        <v>144.59649999999999</v>
      </c>
    </row>
    <row r="750" spans="1:42" x14ac:dyDescent="0.2">
      <c r="A750" s="9">
        <v>45027</v>
      </c>
      <c r="B750" s="3">
        <v>4109.1099999999997</v>
      </c>
      <c r="C750" s="10">
        <v>186.79</v>
      </c>
      <c r="D750" s="10">
        <v>8.61</v>
      </c>
      <c r="E750" s="10">
        <v>115.35</v>
      </c>
      <c r="F750" s="10">
        <v>62.58</v>
      </c>
      <c r="G750" s="10">
        <v>24.69</v>
      </c>
      <c r="I750" s="10">
        <v>62.156999999999996</v>
      </c>
      <c r="J750" s="10">
        <v>4.07</v>
      </c>
      <c r="K750" s="10">
        <v>128.52000000000001</v>
      </c>
      <c r="L750" s="10">
        <v>327.37</v>
      </c>
      <c r="M750" s="10">
        <v>27.169</v>
      </c>
      <c r="N750" s="10">
        <v>6.75</v>
      </c>
      <c r="O750" s="10">
        <v>21.5</v>
      </c>
      <c r="P750" s="10">
        <v>96.025499999999994</v>
      </c>
      <c r="Q750" s="10">
        <v>70.459999999999994</v>
      </c>
      <c r="R750" s="10">
        <v>9.9600000000000009</v>
      </c>
      <c r="S750" s="10">
        <v>5.97</v>
      </c>
      <c r="T750" s="10">
        <v>83.4</v>
      </c>
      <c r="U750" s="10">
        <v>139.19</v>
      </c>
      <c r="V750" s="10">
        <v>282.83</v>
      </c>
      <c r="W750" s="10">
        <v>160.80000000000001</v>
      </c>
      <c r="X750" s="10">
        <v>51.5</v>
      </c>
      <c r="Y750" s="10">
        <v>14.74</v>
      </c>
      <c r="Z750" s="10">
        <v>131.28</v>
      </c>
      <c r="AA750" s="10">
        <v>34.281199999999998</v>
      </c>
      <c r="AC750" s="10">
        <v>324.83</v>
      </c>
      <c r="AE750" s="10">
        <v>6.78</v>
      </c>
      <c r="AF750" s="10">
        <v>364.13</v>
      </c>
      <c r="AG750" s="10">
        <v>380.83</v>
      </c>
      <c r="AH750" s="10">
        <v>122.67</v>
      </c>
      <c r="AI750">
        <v>37.99</v>
      </c>
      <c r="AJ750" s="10">
        <v>17.55</v>
      </c>
      <c r="AK750" s="10">
        <v>98.64</v>
      </c>
      <c r="AL750" s="10">
        <v>31.76</v>
      </c>
      <c r="AM750" s="10">
        <v>69.61</v>
      </c>
      <c r="AN750" s="10">
        <v>12.87</v>
      </c>
      <c r="AO750" s="10">
        <v>102.87</v>
      </c>
      <c r="AP750" s="10">
        <v>138.167</v>
      </c>
    </row>
    <row r="751" spans="1:42" x14ac:dyDescent="0.2">
      <c r="A751" s="9">
        <v>45028</v>
      </c>
      <c r="B751" s="3">
        <v>4108.9399999999996</v>
      </c>
      <c r="C751" s="10">
        <v>180.54</v>
      </c>
      <c r="D751" s="10">
        <v>8.33</v>
      </c>
      <c r="E751" s="10">
        <v>115.23</v>
      </c>
      <c r="F751" s="10">
        <v>62.69</v>
      </c>
      <c r="G751" s="10">
        <v>24.55</v>
      </c>
      <c r="I751" s="10">
        <v>61.67</v>
      </c>
      <c r="J751" s="10">
        <v>3.96</v>
      </c>
      <c r="K751" s="10">
        <v>128.5</v>
      </c>
      <c r="L751" s="10">
        <v>330.24</v>
      </c>
      <c r="M751" s="10">
        <v>26.495000000000001</v>
      </c>
      <c r="N751" s="10">
        <v>6.3</v>
      </c>
      <c r="O751" s="10">
        <v>21.7</v>
      </c>
      <c r="P751" s="10">
        <v>96.447199999999995</v>
      </c>
      <c r="Q751" s="10">
        <v>69.84</v>
      </c>
      <c r="R751" s="10">
        <v>10.01</v>
      </c>
      <c r="S751" s="10">
        <v>5.82</v>
      </c>
      <c r="T751" s="10">
        <v>82.61</v>
      </c>
      <c r="U751" s="10">
        <v>139.66</v>
      </c>
      <c r="V751" s="10">
        <v>283.49</v>
      </c>
      <c r="W751" s="10">
        <v>160.1</v>
      </c>
      <c r="X751" s="10">
        <v>51.29</v>
      </c>
      <c r="Y751" s="10">
        <v>14.19</v>
      </c>
      <c r="Z751" s="10">
        <v>130.91999999999999</v>
      </c>
      <c r="AA751" s="10">
        <v>33.915399999999998</v>
      </c>
      <c r="AC751" s="10">
        <v>326.37</v>
      </c>
      <c r="AE751" s="10">
        <v>6.59</v>
      </c>
      <c r="AF751" s="10">
        <v>361.78</v>
      </c>
      <c r="AG751" s="10">
        <v>384.39</v>
      </c>
      <c r="AH751" s="10">
        <v>122.81</v>
      </c>
      <c r="AI751">
        <v>38.19</v>
      </c>
      <c r="AJ751" s="10">
        <v>17.55</v>
      </c>
      <c r="AK751" s="10">
        <v>98.79</v>
      </c>
      <c r="AL751" s="10">
        <v>31.47</v>
      </c>
      <c r="AM751" s="10">
        <v>69.430000000000007</v>
      </c>
      <c r="AN751" s="10">
        <v>12.67</v>
      </c>
      <c r="AO751" s="10">
        <v>102.78</v>
      </c>
      <c r="AP751" s="10">
        <v>139.39099999999999</v>
      </c>
    </row>
    <row r="752" spans="1:42" x14ac:dyDescent="0.2">
      <c r="A752" s="9">
        <v>45029</v>
      </c>
      <c r="B752" s="3">
        <v>4091.95</v>
      </c>
      <c r="C752" s="10">
        <v>185.9</v>
      </c>
      <c r="D752" s="10">
        <v>8.58</v>
      </c>
      <c r="E752" s="10">
        <v>115.77</v>
      </c>
      <c r="F752" s="10">
        <v>63.15</v>
      </c>
      <c r="G752" s="10">
        <v>24.83</v>
      </c>
      <c r="I752" s="10">
        <v>62.423999999999999</v>
      </c>
      <c r="J752" s="10">
        <v>4.1100000000000003</v>
      </c>
      <c r="K752" s="10">
        <v>128.99</v>
      </c>
      <c r="L752" s="10">
        <v>332.13</v>
      </c>
      <c r="M752" s="10">
        <v>26.463000000000001</v>
      </c>
      <c r="N752" s="10">
        <v>6.53</v>
      </c>
      <c r="O752" s="10">
        <v>21.44</v>
      </c>
      <c r="P752" s="10">
        <v>97.737700000000004</v>
      </c>
      <c r="Q752" s="10">
        <v>70.75</v>
      </c>
      <c r="R752" s="10">
        <v>10.07</v>
      </c>
      <c r="S752" s="10">
        <v>5.86</v>
      </c>
      <c r="T752" s="10">
        <v>84.31</v>
      </c>
      <c r="U752" s="10">
        <v>141.38</v>
      </c>
      <c r="V752" s="10">
        <v>289.83999999999997</v>
      </c>
      <c r="W752" s="10">
        <v>165.56</v>
      </c>
      <c r="X752" s="10">
        <v>52</v>
      </c>
      <c r="Y752" s="10">
        <v>14.37</v>
      </c>
      <c r="Z752" s="10">
        <v>134.96</v>
      </c>
      <c r="AA752" s="10">
        <v>34.357799999999997</v>
      </c>
      <c r="AC752" s="10">
        <v>333.35</v>
      </c>
      <c r="AE752" s="10">
        <v>6.82</v>
      </c>
      <c r="AF752" s="10">
        <v>369.65</v>
      </c>
      <c r="AG752" s="10">
        <v>384.74</v>
      </c>
      <c r="AH752" s="10">
        <v>121.92</v>
      </c>
      <c r="AI752">
        <v>38.700000000000003</v>
      </c>
      <c r="AJ752" s="10">
        <v>17.97</v>
      </c>
      <c r="AK752" s="10">
        <v>99.75</v>
      </c>
      <c r="AL752" s="10">
        <v>31.83</v>
      </c>
      <c r="AM752" s="10">
        <v>69.900000000000006</v>
      </c>
      <c r="AN752" s="10">
        <v>12.46</v>
      </c>
      <c r="AO752" s="10">
        <v>103.15</v>
      </c>
      <c r="AP752" s="10">
        <v>146.07400000000001</v>
      </c>
    </row>
    <row r="753" spans="1:42" x14ac:dyDescent="0.2">
      <c r="A753" s="9">
        <v>45030</v>
      </c>
      <c r="B753" s="3">
        <v>4146.22</v>
      </c>
      <c r="C753" s="10">
        <v>185</v>
      </c>
      <c r="D753" s="10">
        <v>8.81</v>
      </c>
      <c r="E753" s="10">
        <v>116.05</v>
      </c>
      <c r="F753" s="10">
        <v>63.05</v>
      </c>
      <c r="G753" s="10">
        <v>24.49</v>
      </c>
      <c r="I753" s="10">
        <v>61.954000000000001</v>
      </c>
      <c r="J753" s="10">
        <v>4.0199999999999996</v>
      </c>
      <c r="K753" s="10">
        <v>138.72999999999999</v>
      </c>
      <c r="L753" s="10">
        <v>336.92</v>
      </c>
      <c r="M753" s="10">
        <v>26.757999999999999</v>
      </c>
      <c r="N753" s="10">
        <v>6.33</v>
      </c>
      <c r="O753" s="10">
        <v>22.4</v>
      </c>
      <c r="P753" s="10">
        <v>97.003900000000002</v>
      </c>
      <c r="Q753" s="10">
        <v>70.819999999999993</v>
      </c>
      <c r="R753" s="10">
        <v>10</v>
      </c>
      <c r="S753" s="10">
        <v>5.92</v>
      </c>
      <c r="T753" s="10">
        <v>85.32</v>
      </c>
      <c r="U753" s="10">
        <v>142.13</v>
      </c>
      <c r="V753" s="10">
        <v>286.14</v>
      </c>
      <c r="W753" s="10">
        <v>165.21</v>
      </c>
      <c r="X753" s="10">
        <v>51.91</v>
      </c>
      <c r="Y753" s="10">
        <v>13.38</v>
      </c>
      <c r="Z753" s="10">
        <v>134.74</v>
      </c>
      <c r="AA753" s="10">
        <v>34.765999999999998</v>
      </c>
      <c r="AC753" s="10">
        <v>333.52</v>
      </c>
      <c r="AE753" s="10">
        <v>6.71</v>
      </c>
      <c r="AF753" s="10">
        <v>372.43</v>
      </c>
      <c r="AG753" s="10">
        <v>387.77</v>
      </c>
      <c r="AH753" s="10">
        <v>119.76</v>
      </c>
      <c r="AI753">
        <v>38.01</v>
      </c>
      <c r="AJ753" s="10">
        <v>17.690000000000001</v>
      </c>
      <c r="AK753" s="10">
        <v>99.48</v>
      </c>
      <c r="AL753" s="10">
        <v>31.69</v>
      </c>
      <c r="AM753" s="10">
        <v>68.58</v>
      </c>
      <c r="AN753" s="10">
        <v>12.52</v>
      </c>
      <c r="AO753" s="10">
        <v>104.69</v>
      </c>
      <c r="AP753" s="10">
        <v>144.35</v>
      </c>
    </row>
    <row r="754" spans="1:42" x14ac:dyDescent="0.2">
      <c r="A754" s="9">
        <v>45033</v>
      </c>
      <c r="B754" s="3">
        <v>4137.6400000000003</v>
      </c>
      <c r="C754" s="10">
        <v>187.04</v>
      </c>
      <c r="D754" s="10">
        <v>8.8000000000000007</v>
      </c>
      <c r="E754" s="10">
        <v>114.7</v>
      </c>
      <c r="F754" s="10">
        <v>63.46</v>
      </c>
      <c r="G754" s="10">
        <v>24.25</v>
      </c>
      <c r="I754" s="10">
        <v>62.735999999999997</v>
      </c>
      <c r="J754" s="10">
        <v>4.1399999999999997</v>
      </c>
      <c r="K754" s="10">
        <v>139.83000000000001</v>
      </c>
      <c r="L754" s="10">
        <v>339.68</v>
      </c>
      <c r="M754" s="10">
        <v>27.001999999999999</v>
      </c>
      <c r="N754" s="10">
        <v>6.45</v>
      </c>
      <c r="O754" s="10">
        <v>22.39</v>
      </c>
      <c r="P754" s="10">
        <v>97.602699999999999</v>
      </c>
      <c r="Q754" s="10">
        <v>72.290000000000006</v>
      </c>
      <c r="R754" s="10">
        <v>9.8800000000000008</v>
      </c>
      <c r="S754" s="10">
        <v>5.96</v>
      </c>
      <c r="T754" s="10">
        <v>87.23</v>
      </c>
      <c r="U754" s="10">
        <v>145.26</v>
      </c>
      <c r="V754" s="10">
        <v>288.8</v>
      </c>
      <c r="W754" s="10">
        <v>165.23</v>
      </c>
      <c r="X754" s="10">
        <v>52.32</v>
      </c>
      <c r="Y754" s="10">
        <v>13.73</v>
      </c>
      <c r="Z754" s="10">
        <v>133.78</v>
      </c>
      <c r="AA754" s="10">
        <v>35.5</v>
      </c>
      <c r="AC754" s="10">
        <v>327.74</v>
      </c>
      <c r="AE754" s="10">
        <v>6.55</v>
      </c>
      <c r="AF754" s="10">
        <v>372.76</v>
      </c>
      <c r="AG754" s="10">
        <v>391.42</v>
      </c>
      <c r="AH754" s="10">
        <v>123.14</v>
      </c>
      <c r="AI754">
        <v>37.86</v>
      </c>
      <c r="AJ754" s="10">
        <v>18.079999999999998</v>
      </c>
      <c r="AK754" s="10">
        <v>99.94</v>
      </c>
      <c r="AL754" s="10">
        <v>31.41</v>
      </c>
      <c r="AM754" s="10">
        <v>69.209999999999994</v>
      </c>
      <c r="AN754" s="10">
        <v>12.68</v>
      </c>
      <c r="AO754" s="10">
        <v>105.46</v>
      </c>
      <c r="AP754" s="10">
        <v>148.29599999999999</v>
      </c>
    </row>
    <row r="755" spans="1:42" x14ac:dyDescent="0.2">
      <c r="A755" s="9">
        <v>45034</v>
      </c>
      <c r="B755" s="3">
        <v>4151.32</v>
      </c>
      <c r="C755" s="10">
        <v>184.31</v>
      </c>
      <c r="D755" s="10">
        <v>8.73</v>
      </c>
      <c r="E755" s="10">
        <v>116.94</v>
      </c>
      <c r="F755" s="10">
        <v>63.56</v>
      </c>
      <c r="G755" s="10">
        <v>24.31</v>
      </c>
      <c r="I755" s="10">
        <v>63.231999999999999</v>
      </c>
      <c r="J755" s="10">
        <v>4.08</v>
      </c>
      <c r="K755" s="10">
        <v>141.4</v>
      </c>
      <c r="L755" s="10">
        <v>333.91</v>
      </c>
      <c r="M755" s="10">
        <v>27.667000000000002</v>
      </c>
      <c r="N755" s="10">
        <v>6.25</v>
      </c>
      <c r="O755" s="10">
        <v>22.42</v>
      </c>
      <c r="P755" s="10">
        <v>97.450900000000004</v>
      </c>
      <c r="Q755" s="10">
        <v>71.98</v>
      </c>
      <c r="R755" s="10">
        <v>9.84</v>
      </c>
      <c r="S755" s="10">
        <v>5.98</v>
      </c>
      <c r="T755" s="10">
        <v>91.5</v>
      </c>
      <c r="U755" s="10">
        <v>145.88999999999999</v>
      </c>
      <c r="V755" s="10">
        <v>288.37</v>
      </c>
      <c r="W755" s="10">
        <v>166.47</v>
      </c>
      <c r="X755" s="10">
        <v>53.03</v>
      </c>
      <c r="Y755" s="10">
        <v>13.43</v>
      </c>
      <c r="Z755" s="10">
        <v>134.57</v>
      </c>
      <c r="AA755" s="10">
        <v>35.569200000000002</v>
      </c>
      <c r="AC755" s="10">
        <v>325.14999999999998</v>
      </c>
      <c r="AE755" s="10">
        <v>6.4</v>
      </c>
      <c r="AF755" s="10">
        <v>372.32</v>
      </c>
      <c r="AG755" s="10">
        <v>396.69</v>
      </c>
      <c r="AH755" s="10">
        <v>123.71</v>
      </c>
      <c r="AI755">
        <v>37.99</v>
      </c>
      <c r="AJ755" s="10">
        <v>17.82</v>
      </c>
      <c r="AK755" s="10">
        <v>101.33</v>
      </c>
      <c r="AL755" s="10">
        <v>31.76</v>
      </c>
      <c r="AM755" s="10">
        <v>70.41</v>
      </c>
      <c r="AN755" s="10">
        <v>12.73</v>
      </c>
      <c r="AO755" s="10">
        <v>105.65</v>
      </c>
      <c r="AP755" s="10">
        <v>153.99799999999999</v>
      </c>
    </row>
    <row r="756" spans="1:42" x14ac:dyDescent="0.2">
      <c r="A756" s="9">
        <v>45035</v>
      </c>
      <c r="B756" s="3">
        <v>4154.87</v>
      </c>
      <c r="C756" s="10">
        <v>180.59</v>
      </c>
      <c r="D756" s="10">
        <v>8.49</v>
      </c>
      <c r="E756" s="10">
        <v>116.57</v>
      </c>
      <c r="F756" s="10">
        <v>63.68</v>
      </c>
      <c r="G756" s="10">
        <v>24.26</v>
      </c>
      <c r="I756" s="10">
        <v>63.45</v>
      </c>
      <c r="J756" s="10">
        <v>4</v>
      </c>
      <c r="K756" s="10">
        <v>141.22</v>
      </c>
      <c r="L756" s="10">
        <v>336.89</v>
      </c>
      <c r="M756" s="10">
        <v>27.931000000000001</v>
      </c>
      <c r="N756" s="10">
        <v>6.12</v>
      </c>
      <c r="O756" s="10">
        <v>21.56</v>
      </c>
      <c r="P756" s="10">
        <v>96.995400000000004</v>
      </c>
      <c r="Q756" s="10">
        <v>72.25</v>
      </c>
      <c r="R756" s="10">
        <v>9.82</v>
      </c>
      <c r="S756" s="10">
        <v>6.08</v>
      </c>
      <c r="T756" s="10">
        <v>92.55</v>
      </c>
      <c r="U756" s="10">
        <v>144.55000000000001</v>
      </c>
      <c r="V756" s="10">
        <v>288.45</v>
      </c>
      <c r="W756" s="10">
        <v>167.63</v>
      </c>
      <c r="X756" s="10">
        <v>53.92</v>
      </c>
      <c r="Y756" s="10">
        <v>12.82</v>
      </c>
      <c r="Z756" s="10">
        <v>133.56</v>
      </c>
      <c r="AA756" s="10">
        <v>36.1</v>
      </c>
      <c r="AC756" s="10">
        <v>328.45</v>
      </c>
      <c r="AE756" s="10">
        <v>6.28</v>
      </c>
      <c r="AF756" s="10">
        <v>372.8</v>
      </c>
      <c r="AG756" s="10">
        <v>392.77</v>
      </c>
      <c r="AH756" s="10">
        <v>125.16</v>
      </c>
      <c r="AI756">
        <v>37.799999999999997</v>
      </c>
      <c r="AJ756" s="10">
        <v>17.329999999999998</v>
      </c>
      <c r="AK756" s="10">
        <v>101.51</v>
      </c>
      <c r="AL756" s="10">
        <v>31.43</v>
      </c>
      <c r="AM756" s="10">
        <v>69.209999999999994</v>
      </c>
      <c r="AN756" s="10">
        <v>12.22</v>
      </c>
      <c r="AO756" s="10">
        <v>105.88</v>
      </c>
      <c r="AP756" s="10">
        <v>158.1155</v>
      </c>
    </row>
    <row r="757" spans="1:42" x14ac:dyDescent="0.2">
      <c r="A757" s="9">
        <v>45036</v>
      </c>
      <c r="B757" s="3">
        <v>4154.5200000000004</v>
      </c>
      <c r="C757" s="10">
        <v>162.99</v>
      </c>
      <c r="D757" s="10">
        <v>8.15</v>
      </c>
      <c r="E757" s="10">
        <v>115.64</v>
      </c>
      <c r="F757" s="10">
        <v>63.96</v>
      </c>
      <c r="G757" s="10">
        <v>23.78</v>
      </c>
      <c r="I757" s="10">
        <v>63.302</v>
      </c>
      <c r="J757" s="10">
        <v>3.95</v>
      </c>
      <c r="K757" s="10">
        <v>140.81</v>
      </c>
      <c r="L757" s="10">
        <v>338.71</v>
      </c>
      <c r="M757" s="10">
        <v>27.103999999999999</v>
      </c>
      <c r="N757" s="10">
        <v>5.85</v>
      </c>
      <c r="O757" s="10">
        <v>21.59</v>
      </c>
      <c r="P757" s="10">
        <v>97.433999999999997</v>
      </c>
      <c r="Q757" s="10">
        <v>72.239999999999995</v>
      </c>
      <c r="R757" s="10">
        <v>9.73</v>
      </c>
      <c r="S757" s="10">
        <v>5.92</v>
      </c>
      <c r="T757" s="10">
        <v>91.94</v>
      </c>
      <c r="U757" s="10">
        <v>142.72</v>
      </c>
      <c r="V757" s="10">
        <v>286.11</v>
      </c>
      <c r="W757" s="10">
        <v>166.65</v>
      </c>
      <c r="X757" s="10">
        <v>52.96</v>
      </c>
      <c r="Y757" s="10">
        <v>12.35</v>
      </c>
      <c r="Z757" s="10">
        <v>133.33000000000001</v>
      </c>
      <c r="AA757" s="10">
        <v>35.968000000000004</v>
      </c>
      <c r="AC757" s="10">
        <v>329.15</v>
      </c>
      <c r="AE757" s="10">
        <v>6.1</v>
      </c>
      <c r="AF757" s="10">
        <v>375</v>
      </c>
      <c r="AG757" s="10">
        <v>390.36</v>
      </c>
      <c r="AH757" s="10">
        <v>123.25</v>
      </c>
      <c r="AI757">
        <v>37.979999999999997</v>
      </c>
      <c r="AJ757" s="10">
        <v>16.5</v>
      </c>
      <c r="AK757" s="10">
        <v>96.71</v>
      </c>
      <c r="AL757" s="10">
        <v>31.48</v>
      </c>
      <c r="AM757" s="10">
        <v>67.3</v>
      </c>
      <c r="AN757" s="10">
        <v>11.87</v>
      </c>
      <c r="AO757" s="10">
        <v>106.2</v>
      </c>
      <c r="AP757" s="10">
        <v>152.785</v>
      </c>
    </row>
    <row r="758" spans="1:42" x14ac:dyDescent="0.2">
      <c r="A758" s="9">
        <v>45037</v>
      </c>
      <c r="B758" s="3">
        <v>4129.79</v>
      </c>
      <c r="C758" s="10">
        <v>165.08</v>
      </c>
      <c r="D758" s="10">
        <v>8.18</v>
      </c>
      <c r="E758" s="10">
        <v>116.01</v>
      </c>
      <c r="F758" s="10">
        <v>64.05</v>
      </c>
      <c r="G758" s="10">
        <v>23.7</v>
      </c>
      <c r="I758" s="10">
        <v>63.29</v>
      </c>
      <c r="J758" s="10">
        <v>4</v>
      </c>
      <c r="K758" s="10">
        <v>140.54</v>
      </c>
      <c r="L758" s="10">
        <v>341.66</v>
      </c>
      <c r="M758" s="10">
        <v>27.119</v>
      </c>
      <c r="N758" s="10">
        <v>5.83</v>
      </c>
      <c r="O758" s="10">
        <v>21.1</v>
      </c>
      <c r="P758" s="10">
        <v>96.784599999999998</v>
      </c>
      <c r="Q758" s="10">
        <v>71.86</v>
      </c>
      <c r="R758" s="10">
        <v>9.64</v>
      </c>
      <c r="S758" s="10">
        <v>5.94</v>
      </c>
      <c r="T758" s="10">
        <v>89.45</v>
      </c>
      <c r="U758" s="10">
        <v>145.19</v>
      </c>
      <c r="V758" s="10">
        <v>285.76</v>
      </c>
      <c r="W758" s="10">
        <v>165.02</v>
      </c>
      <c r="X758" s="10">
        <v>52.52</v>
      </c>
      <c r="Y758" s="10">
        <v>12.25</v>
      </c>
      <c r="Z758" s="10">
        <v>133.76</v>
      </c>
      <c r="AA758" s="10">
        <v>36</v>
      </c>
      <c r="AC758" s="10">
        <v>331.09</v>
      </c>
      <c r="AE758" s="10">
        <v>6.25</v>
      </c>
      <c r="AF758" s="10">
        <v>375.24</v>
      </c>
      <c r="AG758" s="10">
        <v>386.7</v>
      </c>
      <c r="AH758" s="10">
        <v>123.58</v>
      </c>
      <c r="AI758">
        <v>37.590000000000003</v>
      </c>
      <c r="AJ758" s="10">
        <v>16.48</v>
      </c>
      <c r="AK758" s="10">
        <v>97.77</v>
      </c>
      <c r="AL758" s="10">
        <v>32.42</v>
      </c>
      <c r="AM758" s="10">
        <v>64.58</v>
      </c>
      <c r="AN758" s="10">
        <v>11.81</v>
      </c>
      <c r="AO758" s="10">
        <v>109.35</v>
      </c>
      <c r="AP758" s="10">
        <v>151.70650000000001</v>
      </c>
    </row>
    <row r="759" spans="1:42" x14ac:dyDescent="0.2">
      <c r="A759" s="9">
        <v>45040</v>
      </c>
      <c r="B759" s="3">
        <v>4133.5200000000004</v>
      </c>
      <c r="C759" s="10">
        <v>162.55000000000001</v>
      </c>
      <c r="D759" s="10">
        <v>8.1</v>
      </c>
      <c r="E759" s="10">
        <v>118.2</v>
      </c>
      <c r="F759" s="10">
        <v>63.95</v>
      </c>
      <c r="G759" s="10">
        <v>23.65</v>
      </c>
      <c r="I759" s="10">
        <v>63.454000000000001</v>
      </c>
      <c r="J759" s="10">
        <v>3.92</v>
      </c>
      <c r="K759" s="10">
        <v>140.72999999999999</v>
      </c>
      <c r="L759" s="10">
        <v>343.96</v>
      </c>
      <c r="M759" s="10">
        <v>27.042000000000002</v>
      </c>
      <c r="N759" s="10">
        <v>5.85</v>
      </c>
      <c r="O759" s="10">
        <v>21.35</v>
      </c>
      <c r="P759" s="10">
        <v>96.5822</v>
      </c>
      <c r="Q759" s="10">
        <v>71.069999999999993</v>
      </c>
      <c r="R759" s="10">
        <v>9.4</v>
      </c>
      <c r="S759" s="10">
        <v>5.83</v>
      </c>
      <c r="T759" s="10">
        <v>88.62</v>
      </c>
      <c r="U759" s="10">
        <v>142.51</v>
      </c>
      <c r="V759" s="10">
        <v>281.77</v>
      </c>
      <c r="W759" s="10">
        <v>165.33</v>
      </c>
      <c r="X759" s="10">
        <v>52.49</v>
      </c>
      <c r="Y759" s="10">
        <v>12.36</v>
      </c>
      <c r="Z759" s="10">
        <v>131.44999999999999</v>
      </c>
      <c r="AA759" s="10">
        <v>35.939399999999999</v>
      </c>
      <c r="AC759" s="10">
        <v>332.84</v>
      </c>
      <c r="AE759" s="10">
        <v>5.84</v>
      </c>
      <c r="AF759" s="10">
        <v>374.73</v>
      </c>
      <c r="AG759" s="10">
        <v>388.04</v>
      </c>
      <c r="AH759" s="10">
        <v>123.19</v>
      </c>
      <c r="AI759">
        <v>37.71</v>
      </c>
      <c r="AJ759" s="10">
        <v>16.52</v>
      </c>
      <c r="AK759" s="10">
        <v>98.35</v>
      </c>
      <c r="AL759" s="10">
        <v>32.33</v>
      </c>
      <c r="AM759" s="10">
        <v>64.459999999999994</v>
      </c>
      <c r="AN759" s="10">
        <v>12.16</v>
      </c>
      <c r="AO759" s="10">
        <v>109.17</v>
      </c>
      <c r="AP759" s="10">
        <v>155.541</v>
      </c>
    </row>
    <row r="760" spans="1:42" x14ac:dyDescent="0.2">
      <c r="A760" s="9">
        <v>45041</v>
      </c>
      <c r="B760" s="3">
        <v>4137.04</v>
      </c>
      <c r="C760" s="10">
        <v>160.66999999999999</v>
      </c>
      <c r="D760" s="10">
        <v>7.74</v>
      </c>
      <c r="E760" s="10">
        <v>116.52</v>
      </c>
      <c r="F760" s="10">
        <v>63.85</v>
      </c>
      <c r="G760" s="10">
        <v>23.35</v>
      </c>
      <c r="I760" s="10">
        <v>62.201999999999998</v>
      </c>
      <c r="J760" s="10">
        <v>3.81</v>
      </c>
      <c r="K760" s="10">
        <v>137.66999999999999</v>
      </c>
      <c r="L760" s="10">
        <v>339.48</v>
      </c>
      <c r="M760" s="10">
        <v>26.241</v>
      </c>
      <c r="N760" s="10">
        <v>5.77</v>
      </c>
      <c r="O760" s="10">
        <v>20.89</v>
      </c>
      <c r="P760" s="10">
        <v>95.924300000000002</v>
      </c>
      <c r="Q760" s="10">
        <v>70.48</v>
      </c>
      <c r="R760" s="10">
        <v>9.09</v>
      </c>
      <c r="S760" s="10">
        <v>5.75</v>
      </c>
      <c r="T760" s="10">
        <v>86.43</v>
      </c>
      <c r="U760" s="10">
        <v>135.47999999999999</v>
      </c>
      <c r="V760" s="10">
        <v>275.42</v>
      </c>
      <c r="W760" s="10">
        <v>163.77000000000001</v>
      </c>
      <c r="X760" s="10">
        <v>51.04</v>
      </c>
      <c r="Y760" s="10">
        <v>12</v>
      </c>
      <c r="Z760" s="10">
        <v>138.19999999999999</v>
      </c>
      <c r="AA760" s="10">
        <v>35.6</v>
      </c>
      <c r="AC760" s="10">
        <v>331.93</v>
      </c>
      <c r="AE760" s="10">
        <v>5.51</v>
      </c>
      <c r="AF760" s="10">
        <v>368.53</v>
      </c>
      <c r="AG760" s="10">
        <v>379.47</v>
      </c>
      <c r="AH760" s="10">
        <v>120.64</v>
      </c>
      <c r="AI760">
        <v>37.89</v>
      </c>
      <c r="AJ760" s="10">
        <v>16.09</v>
      </c>
      <c r="AK760" s="10">
        <v>98.69</v>
      </c>
      <c r="AL760" s="10">
        <v>32.14</v>
      </c>
      <c r="AM760" s="10">
        <v>62.14</v>
      </c>
      <c r="AN760" s="10">
        <v>11.77</v>
      </c>
      <c r="AO760" s="10">
        <v>108.2</v>
      </c>
      <c r="AP760" s="10">
        <v>150.78749999999999</v>
      </c>
    </row>
    <row r="761" spans="1:42" x14ac:dyDescent="0.2">
      <c r="A761" s="9">
        <v>45042</v>
      </c>
      <c r="B761" s="3">
        <v>4071.63</v>
      </c>
      <c r="C761" s="10">
        <v>153.75</v>
      </c>
      <c r="D761" s="10">
        <v>7.74</v>
      </c>
      <c r="E761" s="10">
        <v>115.45</v>
      </c>
      <c r="F761" s="10">
        <v>63.55</v>
      </c>
      <c r="G761" s="10">
        <v>22.97</v>
      </c>
      <c r="I761" s="10">
        <v>61.619</v>
      </c>
      <c r="J761" s="10">
        <v>3.77</v>
      </c>
      <c r="K761" s="10">
        <v>135.22999999999999</v>
      </c>
      <c r="L761" s="10">
        <v>336.56</v>
      </c>
      <c r="M761" s="10">
        <v>26.956</v>
      </c>
      <c r="N761" s="10">
        <v>5.85</v>
      </c>
      <c r="O761" s="10">
        <v>20.13</v>
      </c>
      <c r="P761" s="10">
        <v>95.021799999999999</v>
      </c>
      <c r="Q761" s="10">
        <v>69.94</v>
      </c>
      <c r="R761" s="10">
        <v>8.82</v>
      </c>
      <c r="S761" s="10">
        <v>5.67</v>
      </c>
      <c r="T761" s="10">
        <v>85.31</v>
      </c>
      <c r="U761" s="10">
        <v>147.06</v>
      </c>
      <c r="V761" s="10">
        <v>295.37</v>
      </c>
      <c r="W761" s="10">
        <v>163.76</v>
      </c>
      <c r="X761" s="10">
        <v>50.3</v>
      </c>
      <c r="Y761" s="10">
        <v>12.04</v>
      </c>
      <c r="Z761" s="10">
        <v>133.12</v>
      </c>
      <c r="AA761" s="10">
        <v>40.197000000000003</v>
      </c>
      <c r="AC761" s="10">
        <v>323.3</v>
      </c>
      <c r="AE761" s="10">
        <v>5.4</v>
      </c>
      <c r="AF761" s="10">
        <v>366.76</v>
      </c>
      <c r="AG761" s="10">
        <v>374.61</v>
      </c>
      <c r="AH761" s="10">
        <v>119.07</v>
      </c>
      <c r="AI761">
        <v>37.68</v>
      </c>
      <c r="AJ761" s="10">
        <v>16.02</v>
      </c>
      <c r="AK761" s="10">
        <v>98.2</v>
      </c>
      <c r="AL761" s="10">
        <v>31.61</v>
      </c>
      <c r="AM761" s="10">
        <v>62.94</v>
      </c>
      <c r="AN761" s="10">
        <v>11.54</v>
      </c>
      <c r="AO761" s="10">
        <v>105.94</v>
      </c>
      <c r="AP761" s="10">
        <v>151.12200000000001</v>
      </c>
    </row>
    <row r="762" spans="1:42" x14ac:dyDescent="0.2">
      <c r="A762" s="9">
        <v>45043</v>
      </c>
      <c r="B762" s="3">
        <v>4055.99</v>
      </c>
      <c r="C762" s="10">
        <v>160.19</v>
      </c>
      <c r="D762" s="10">
        <v>7.82</v>
      </c>
      <c r="E762" s="10">
        <v>116.83</v>
      </c>
      <c r="F762" s="10">
        <v>63.68</v>
      </c>
      <c r="G762" s="10">
        <v>23.13</v>
      </c>
      <c r="I762" s="10">
        <v>61.841000000000001</v>
      </c>
      <c r="J762" s="10">
        <v>3.9</v>
      </c>
      <c r="K762" s="10">
        <v>137.05000000000001</v>
      </c>
      <c r="L762" s="10">
        <v>341.6</v>
      </c>
      <c r="M762" s="10">
        <v>27.225999999999999</v>
      </c>
      <c r="N762" s="10">
        <v>6.35</v>
      </c>
      <c r="O762" s="10">
        <v>20.350000000000001</v>
      </c>
      <c r="P762" s="10">
        <v>97.425600000000003</v>
      </c>
      <c r="Q762" s="10">
        <v>76.14</v>
      </c>
      <c r="R762" s="10">
        <v>8.82</v>
      </c>
      <c r="S762" s="10">
        <v>6.06</v>
      </c>
      <c r="T762" s="10">
        <v>87.14</v>
      </c>
      <c r="U762" s="10">
        <v>148.77000000000001</v>
      </c>
      <c r="V762" s="10">
        <v>304.83</v>
      </c>
      <c r="W762" s="10">
        <v>168.41</v>
      </c>
      <c r="X762" s="10">
        <v>51.36</v>
      </c>
      <c r="Y762" s="10">
        <v>12.67</v>
      </c>
      <c r="Z762" s="10">
        <v>132.16999999999999</v>
      </c>
      <c r="AA762" s="10">
        <v>40.725200000000001</v>
      </c>
      <c r="AC762" s="10">
        <v>339.37</v>
      </c>
      <c r="AE762" s="10">
        <v>5.55</v>
      </c>
      <c r="AF762" s="10">
        <v>373.67</v>
      </c>
      <c r="AG762" s="10">
        <v>371.85</v>
      </c>
      <c r="AH762" s="10">
        <v>122.18</v>
      </c>
      <c r="AI762">
        <v>37.69</v>
      </c>
      <c r="AJ762" s="10">
        <v>15.76</v>
      </c>
      <c r="AK762" s="10">
        <v>98.82</v>
      </c>
      <c r="AL762" s="10">
        <v>32.04</v>
      </c>
      <c r="AM762" s="10">
        <v>63.7</v>
      </c>
      <c r="AN762" s="10">
        <v>11.61</v>
      </c>
      <c r="AO762" s="10">
        <v>105.63</v>
      </c>
      <c r="AP762" s="10">
        <v>154.4605</v>
      </c>
    </row>
    <row r="763" spans="1:42" x14ac:dyDescent="0.2">
      <c r="A763" s="9">
        <v>45044</v>
      </c>
      <c r="B763" s="3">
        <v>4135.3500000000004</v>
      </c>
      <c r="C763" s="10">
        <v>164.31</v>
      </c>
      <c r="D763" s="10">
        <v>7.75</v>
      </c>
      <c r="E763" s="10">
        <v>118.34</v>
      </c>
      <c r="F763" s="10">
        <v>64.150000000000006</v>
      </c>
      <c r="G763" s="10">
        <v>23.86</v>
      </c>
      <c r="I763" s="10">
        <v>62.65</v>
      </c>
      <c r="J763" s="10">
        <v>3.92</v>
      </c>
      <c r="K763" s="10">
        <v>138.24</v>
      </c>
      <c r="L763" s="10">
        <v>343.44</v>
      </c>
      <c r="M763" s="10">
        <v>27.748999999999999</v>
      </c>
      <c r="N763" s="10">
        <v>6.73</v>
      </c>
      <c r="O763" s="10">
        <v>20.92</v>
      </c>
      <c r="P763" s="10">
        <v>97.383399999999995</v>
      </c>
      <c r="Q763" s="10">
        <v>76.66</v>
      </c>
      <c r="R763" s="10">
        <v>8.85</v>
      </c>
      <c r="S763" s="10">
        <v>6.23</v>
      </c>
      <c r="T763" s="10">
        <v>89.33</v>
      </c>
      <c r="U763" s="10">
        <v>148.08000000000001</v>
      </c>
      <c r="V763" s="10">
        <v>307.26</v>
      </c>
      <c r="W763" s="10">
        <v>169.68</v>
      </c>
      <c r="X763" s="10">
        <v>53.07</v>
      </c>
      <c r="Y763" s="10">
        <v>12.82</v>
      </c>
      <c r="Z763" s="10">
        <v>133.6</v>
      </c>
      <c r="AA763" s="10">
        <v>41.352400000000003</v>
      </c>
      <c r="AC763" s="10">
        <v>340.73</v>
      </c>
      <c r="AE763" s="10">
        <v>5.51</v>
      </c>
      <c r="AF763" s="10">
        <v>380.03</v>
      </c>
      <c r="AG763" s="10">
        <v>378.02</v>
      </c>
      <c r="AH763" s="10">
        <v>125.25</v>
      </c>
      <c r="AI763">
        <v>37.71</v>
      </c>
      <c r="AJ763" s="10">
        <v>15.92</v>
      </c>
      <c r="AK763" s="10">
        <v>99.97</v>
      </c>
      <c r="AL763" s="10">
        <v>32.15</v>
      </c>
      <c r="AM763" s="10">
        <v>63.99</v>
      </c>
      <c r="AN763" s="10">
        <v>11.88</v>
      </c>
      <c r="AO763" s="10">
        <v>107.17</v>
      </c>
      <c r="AP763" s="10">
        <v>157.78450000000001</v>
      </c>
    </row>
    <row r="764" spans="1:42" x14ac:dyDescent="0.2">
      <c r="A764" s="9">
        <v>45047</v>
      </c>
      <c r="B764" s="3">
        <v>4169.4799999999996</v>
      </c>
      <c r="C764" s="10">
        <v>161.83000000000001</v>
      </c>
      <c r="D764" s="10">
        <v>7.78</v>
      </c>
      <c r="E764" s="10">
        <v>114.67</v>
      </c>
      <c r="F764" s="10">
        <v>64.3</v>
      </c>
      <c r="G764" s="10">
        <v>23.43</v>
      </c>
      <c r="I764" s="10">
        <v>63.795000000000002</v>
      </c>
      <c r="J764" s="10">
        <v>3.88</v>
      </c>
      <c r="K764" s="10">
        <v>141.19999999999999</v>
      </c>
      <c r="L764" s="10">
        <v>340.57</v>
      </c>
      <c r="M764" s="10">
        <v>28.91</v>
      </c>
      <c r="N764" s="10">
        <v>6.88</v>
      </c>
      <c r="O764" s="10">
        <v>19.93</v>
      </c>
      <c r="P764" s="10">
        <v>98.150899999999993</v>
      </c>
      <c r="Q764" s="10">
        <v>76.400000000000006</v>
      </c>
      <c r="R764" s="10">
        <v>8.82</v>
      </c>
      <c r="S764" s="10">
        <v>5.47</v>
      </c>
      <c r="T764" s="10">
        <v>88.75</v>
      </c>
      <c r="U764" s="10">
        <v>146.97</v>
      </c>
      <c r="V764" s="10">
        <v>305.56</v>
      </c>
      <c r="W764" s="10">
        <v>169.59</v>
      </c>
      <c r="X764" s="10">
        <v>53.25</v>
      </c>
      <c r="Y764" s="10">
        <v>12.65</v>
      </c>
      <c r="Z764" s="10">
        <v>138.43</v>
      </c>
      <c r="AA764" s="10">
        <v>40.785600000000002</v>
      </c>
      <c r="AC764" s="10">
        <v>345</v>
      </c>
      <c r="AE764" s="10">
        <v>5.49</v>
      </c>
      <c r="AF764" s="10">
        <v>379.86</v>
      </c>
      <c r="AG764" s="10">
        <v>382.12</v>
      </c>
      <c r="AH764" s="10">
        <v>122.4</v>
      </c>
      <c r="AI764">
        <v>37.520000000000003</v>
      </c>
      <c r="AJ764" s="10">
        <v>16.940000000000001</v>
      </c>
      <c r="AK764" s="10">
        <v>99.35</v>
      </c>
      <c r="AL764" s="10">
        <v>32.64</v>
      </c>
      <c r="AM764" s="10">
        <v>63.17</v>
      </c>
      <c r="AN764" s="10">
        <v>12.06</v>
      </c>
      <c r="AO764" s="10">
        <v>108.47</v>
      </c>
      <c r="AP764" s="10">
        <v>158.756</v>
      </c>
    </row>
    <row r="765" spans="1:42" x14ac:dyDescent="0.2">
      <c r="A765" s="9">
        <v>45048</v>
      </c>
      <c r="B765" s="3">
        <v>4167.87</v>
      </c>
      <c r="C765" s="10">
        <v>160.31</v>
      </c>
      <c r="D765" s="10">
        <v>7.59</v>
      </c>
      <c r="E765" s="10">
        <v>110.1</v>
      </c>
      <c r="F765" s="10">
        <v>64.010000000000005</v>
      </c>
      <c r="G765" s="10">
        <v>23.11</v>
      </c>
      <c r="I765" s="10">
        <v>61.234000000000002</v>
      </c>
      <c r="J765" s="10">
        <v>3.77</v>
      </c>
      <c r="K765" s="10">
        <v>138.91999999999999</v>
      </c>
      <c r="L765" s="10">
        <v>333.37</v>
      </c>
      <c r="M765" s="10">
        <v>28.21</v>
      </c>
      <c r="N765" s="10">
        <v>6.49</v>
      </c>
      <c r="O765" s="10">
        <v>20.100000000000001</v>
      </c>
      <c r="P765" s="10">
        <v>96.506200000000007</v>
      </c>
      <c r="Q765" s="10">
        <v>75.099999999999994</v>
      </c>
      <c r="R765" s="10">
        <v>8.4600000000000009</v>
      </c>
      <c r="S765" s="10">
        <v>4.9050000000000002</v>
      </c>
      <c r="T765" s="10">
        <v>84.66</v>
      </c>
      <c r="U765" s="10">
        <v>144.84</v>
      </c>
      <c r="V765" s="10">
        <v>305.41000000000003</v>
      </c>
      <c r="W765" s="10">
        <v>168.54</v>
      </c>
      <c r="X765" s="10">
        <v>51.22</v>
      </c>
      <c r="Y765" s="10">
        <v>12.68</v>
      </c>
      <c r="Z765" s="10">
        <v>136.38999999999999</v>
      </c>
      <c r="AA765" s="10">
        <v>41.0792</v>
      </c>
      <c r="AC765" s="10">
        <v>346.03</v>
      </c>
      <c r="AE765" s="10">
        <v>5.31</v>
      </c>
      <c r="AF765" s="10">
        <v>376.03</v>
      </c>
      <c r="AG765" s="10">
        <v>383.8</v>
      </c>
      <c r="AH765" s="10">
        <v>122.48</v>
      </c>
      <c r="AI765">
        <v>38.25</v>
      </c>
      <c r="AJ765" s="10">
        <v>16.62</v>
      </c>
      <c r="AK765" s="10">
        <v>96.91</v>
      </c>
      <c r="AL765" s="10">
        <v>32.229999999999997</v>
      </c>
      <c r="AM765" s="10">
        <v>62.12</v>
      </c>
      <c r="AN765" s="10">
        <v>11.8</v>
      </c>
      <c r="AO765" s="10">
        <v>105.72</v>
      </c>
      <c r="AP765" s="10">
        <v>164.05500000000001</v>
      </c>
    </row>
    <row r="766" spans="1:42" x14ac:dyDescent="0.2">
      <c r="A766" s="9">
        <v>45049</v>
      </c>
      <c r="B766" s="3">
        <v>4119.58</v>
      </c>
      <c r="C766" s="10">
        <v>160.61000000000001</v>
      </c>
      <c r="D766" s="10">
        <v>7.56</v>
      </c>
      <c r="E766" s="10">
        <v>107.93</v>
      </c>
      <c r="F766" s="10">
        <v>63.65</v>
      </c>
      <c r="G766" s="10">
        <v>23.01</v>
      </c>
      <c r="I766" s="10">
        <v>61.32</v>
      </c>
      <c r="J766" s="10">
        <v>3.91</v>
      </c>
      <c r="K766" s="10">
        <v>135.97999999999999</v>
      </c>
      <c r="L766" s="10">
        <v>328.65</v>
      </c>
      <c r="M766" s="10">
        <v>27.802</v>
      </c>
      <c r="N766" s="10">
        <v>6.98</v>
      </c>
      <c r="O766" s="10">
        <v>19.64</v>
      </c>
      <c r="P766" s="10">
        <v>97.214699999999993</v>
      </c>
      <c r="Q766" s="10">
        <v>74.09</v>
      </c>
      <c r="R766" s="10">
        <v>8.3800000000000008</v>
      </c>
      <c r="S766" s="10">
        <v>4.8499999999999996</v>
      </c>
      <c r="T766" s="10">
        <v>83.03</v>
      </c>
      <c r="U766" s="10">
        <v>144.63999999999999</v>
      </c>
      <c r="V766" s="10">
        <v>304.39999999999998</v>
      </c>
      <c r="W766" s="10">
        <v>167.45</v>
      </c>
      <c r="X766" s="10">
        <v>51.31</v>
      </c>
      <c r="Y766" s="10">
        <v>12.81</v>
      </c>
      <c r="Z766" s="10">
        <v>138.06</v>
      </c>
      <c r="AA766" s="10">
        <v>41.162399999999998</v>
      </c>
      <c r="AC766" s="10">
        <v>346.36</v>
      </c>
      <c r="AE766" s="10">
        <v>5.41</v>
      </c>
      <c r="AF766" s="10">
        <v>374.9</v>
      </c>
      <c r="AG766" s="10">
        <v>382.22</v>
      </c>
      <c r="AH766" s="10">
        <v>124.16</v>
      </c>
      <c r="AI766">
        <v>38.57</v>
      </c>
      <c r="AJ766" s="10">
        <v>16.600000000000001</v>
      </c>
      <c r="AK766" s="10">
        <v>95.86</v>
      </c>
      <c r="AL766" s="10">
        <v>32.79</v>
      </c>
      <c r="AM766" s="10">
        <v>62.01</v>
      </c>
      <c r="AN766" s="10">
        <v>11.79</v>
      </c>
      <c r="AO766" s="10">
        <v>108.14</v>
      </c>
      <c r="AP766" s="10">
        <v>168.34649999999999</v>
      </c>
    </row>
    <row r="767" spans="1:42" x14ac:dyDescent="0.2">
      <c r="A767" s="9">
        <v>45050</v>
      </c>
      <c r="B767" s="3">
        <v>4090.75</v>
      </c>
      <c r="C767" s="10">
        <v>161.19999999999999</v>
      </c>
      <c r="D767" s="10">
        <v>7.38</v>
      </c>
      <c r="E767" s="10">
        <v>106.04</v>
      </c>
      <c r="F767" s="10">
        <v>63.72</v>
      </c>
      <c r="G767" s="10">
        <v>23.17</v>
      </c>
      <c r="I767" s="10">
        <v>61.015999999999998</v>
      </c>
      <c r="J767" s="10">
        <v>3.88</v>
      </c>
      <c r="K767" s="10">
        <v>134.12</v>
      </c>
      <c r="L767" s="10">
        <v>321.26</v>
      </c>
      <c r="M767" s="10">
        <v>27.562000000000001</v>
      </c>
      <c r="N767" s="10">
        <v>6.96</v>
      </c>
      <c r="O767" s="10">
        <v>18.989999999999998</v>
      </c>
      <c r="P767" s="10">
        <v>97.248500000000007</v>
      </c>
      <c r="Q767" s="10">
        <v>73.66</v>
      </c>
      <c r="R767" s="10">
        <v>8.48</v>
      </c>
      <c r="S767" s="10">
        <v>4.8949999999999996</v>
      </c>
      <c r="T767" s="10">
        <v>80.709999999999994</v>
      </c>
      <c r="U767" s="10">
        <v>155.27000000000001</v>
      </c>
      <c r="V767" s="10">
        <v>305.41000000000003</v>
      </c>
      <c r="W767" s="10">
        <v>165.79</v>
      </c>
      <c r="X767" s="10">
        <v>49.6</v>
      </c>
      <c r="Y767" s="10">
        <v>12.95</v>
      </c>
      <c r="Z767" s="10">
        <v>140.47999999999999</v>
      </c>
      <c r="AA767" s="10">
        <v>40.670200000000001</v>
      </c>
      <c r="AC767" s="10">
        <v>346.59</v>
      </c>
      <c r="AE767" s="10">
        <v>5.57</v>
      </c>
      <c r="AF767" s="10">
        <v>376.12</v>
      </c>
      <c r="AG767" s="10">
        <v>373.59</v>
      </c>
      <c r="AH767" s="10">
        <v>124.88</v>
      </c>
      <c r="AI767">
        <v>38.86</v>
      </c>
      <c r="AJ767" s="10">
        <v>16.66</v>
      </c>
      <c r="AK767" s="10">
        <v>94.38</v>
      </c>
      <c r="AL767" s="10">
        <v>27.5</v>
      </c>
      <c r="AM767" s="10">
        <v>61.48</v>
      </c>
      <c r="AN767" s="10">
        <v>11.56</v>
      </c>
      <c r="AO767" s="10">
        <v>105.44</v>
      </c>
      <c r="AP767" s="10">
        <v>163.56</v>
      </c>
    </row>
    <row r="768" spans="1:42" x14ac:dyDescent="0.2">
      <c r="A768" s="9">
        <v>45051</v>
      </c>
      <c r="B768" s="3">
        <v>4061.22</v>
      </c>
      <c r="C768" s="10">
        <v>170.06</v>
      </c>
      <c r="D768" s="10">
        <v>7.41</v>
      </c>
      <c r="E768" s="10">
        <v>108.68</v>
      </c>
      <c r="F768" s="10">
        <v>64.02</v>
      </c>
      <c r="G768" s="10">
        <v>23.42</v>
      </c>
      <c r="I768" s="10">
        <v>63.012</v>
      </c>
      <c r="J768" s="10">
        <v>3.85</v>
      </c>
      <c r="K768" s="10">
        <v>136.74</v>
      </c>
      <c r="L768" s="10">
        <v>327.02</v>
      </c>
      <c r="M768" s="10">
        <v>28.68</v>
      </c>
      <c r="N768" s="10">
        <v>7.17</v>
      </c>
      <c r="O768" s="10">
        <v>20.41</v>
      </c>
      <c r="P768" s="10">
        <v>100.47880000000001</v>
      </c>
      <c r="Q768" s="10">
        <v>74.55</v>
      </c>
      <c r="R768" s="10">
        <v>8.85</v>
      </c>
      <c r="S768" s="10">
        <v>5.16</v>
      </c>
      <c r="T768" s="10">
        <v>82.16</v>
      </c>
      <c r="U768" s="10">
        <v>154.16999999999999</v>
      </c>
      <c r="V768" s="10">
        <v>310.64999999999998</v>
      </c>
      <c r="W768" s="10">
        <v>173.57</v>
      </c>
      <c r="X768" s="10">
        <v>51.51</v>
      </c>
      <c r="Y768" s="10">
        <v>13.41</v>
      </c>
      <c r="Z768" s="10">
        <v>141.75</v>
      </c>
      <c r="AA768" s="10">
        <v>40.5642</v>
      </c>
      <c r="AC768" s="10">
        <v>348.09</v>
      </c>
      <c r="AE768" s="10">
        <v>5.9</v>
      </c>
      <c r="AF768" s="10">
        <v>384.66</v>
      </c>
      <c r="AG768" s="10">
        <v>381.09</v>
      </c>
      <c r="AH768" s="10">
        <v>127.25</v>
      </c>
      <c r="AI768">
        <v>38.24</v>
      </c>
      <c r="AJ768" s="10">
        <v>17.21</v>
      </c>
      <c r="AK768" s="10">
        <v>95.56</v>
      </c>
      <c r="AL768" s="10">
        <v>27.98</v>
      </c>
      <c r="AM768" s="10">
        <v>63.67</v>
      </c>
      <c r="AN768" s="10">
        <v>11.99</v>
      </c>
      <c r="AO768" s="10">
        <v>106.86</v>
      </c>
      <c r="AP768" s="10">
        <v>162.9975</v>
      </c>
    </row>
    <row r="769" spans="1:42" x14ac:dyDescent="0.2">
      <c r="A769" s="9">
        <v>45054</v>
      </c>
      <c r="B769" s="3">
        <v>4136.25</v>
      </c>
      <c r="C769" s="10">
        <v>171.79</v>
      </c>
      <c r="D769" s="10">
        <v>7.74</v>
      </c>
      <c r="E769" s="10">
        <v>109.11</v>
      </c>
      <c r="F769" s="10">
        <v>63.92</v>
      </c>
      <c r="G769" s="10">
        <v>23.38</v>
      </c>
      <c r="I769" s="10">
        <v>62.905999999999999</v>
      </c>
      <c r="J769" s="10">
        <v>3.85</v>
      </c>
      <c r="K769" s="10">
        <v>137.07</v>
      </c>
      <c r="L769" s="10">
        <v>326.51</v>
      </c>
      <c r="M769" s="10">
        <v>29.151</v>
      </c>
      <c r="N769" s="10">
        <v>7.52</v>
      </c>
      <c r="O769" s="10">
        <v>21.03</v>
      </c>
      <c r="P769" s="10">
        <v>98.926900000000003</v>
      </c>
      <c r="Q769" s="10">
        <v>73.14</v>
      </c>
      <c r="R769" s="10">
        <v>8.91</v>
      </c>
      <c r="S769" s="10">
        <v>5.47</v>
      </c>
      <c r="T769" s="10">
        <v>81.17</v>
      </c>
      <c r="U769" s="10">
        <v>160.41999999999999</v>
      </c>
      <c r="V769" s="10">
        <v>308.64999999999998</v>
      </c>
      <c r="W769" s="10">
        <v>173.5</v>
      </c>
      <c r="X769" s="10">
        <v>49.31</v>
      </c>
      <c r="Y769" s="10">
        <v>13.87</v>
      </c>
      <c r="Z769" s="10">
        <v>144.53</v>
      </c>
      <c r="AA769" s="10">
        <v>40.656799999999997</v>
      </c>
      <c r="AC769" s="10">
        <v>344.09</v>
      </c>
      <c r="AE769" s="10">
        <v>6.15</v>
      </c>
      <c r="AF769" s="10">
        <v>385.51</v>
      </c>
      <c r="AG769" s="10">
        <v>380.25</v>
      </c>
      <c r="AH769" s="10">
        <v>127.37</v>
      </c>
      <c r="AI769">
        <v>38.29</v>
      </c>
      <c r="AJ769" s="10">
        <v>17.37</v>
      </c>
      <c r="AK769" s="10">
        <v>95.56</v>
      </c>
      <c r="AL769" s="10">
        <v>28.16</v>
      </c>
      <c r="AM769" s="10">
        <v>63.87</v>
      </c>
      <c r="AN769" s="10">
        <v>12.02</v>
      </c>
      <c r="AO769" s="10">
        <v>106.34</v>
      </c>
      <c r="AP769" s="10">
        <v>166.30099999999999</v>
      </c>
    </row>
    <row r="770" spans="1:42" x14ac:dyDescent="0.2">
      <c r="A770" s="9">
        <v>45055</v>
      </c>
      <c r="B770" s="3">
        <v>4138.12</v>
      </c>
      <c r="C770" s="10">
        <v>169.15</v>
      </c>
      <c r="D770" s="10">
        <v>9.5500000000000007</v>
      </c>
      <c r="E770" s="10">
        <v>109.14</v>
      </c>
      <c r="F770" s="10">
        <v>63.39</v>
      </c>
      <c r="G770" s="10">
        <v>24.6</v>
      </c>
      <c r="I770" s="10">
        <v>61.850999999999999</v>
      </c>
      <c r="J770" s="10">
        <v>3.94</v>
      </c>
      <c r="K770" s="10">
        <v>136.41</v>
      </c>
      <c r="L770" s="10">
        <v>324.77</v>
      </c>
      <c r="M770" s="10">
        <v>28.571000000000002</v>
      </c>
      <c r="N770" s="10">
        <v>7.14</v>
      </c>
      <c r="O770" s="10">
        <v>21.87</v>
      </c>
      <c r="P770" s="10">
        <v>100.16679999999999</v>
      </c>
      <c r="Q770" s="10">
        <v>73.38</v>
      </c>
      <c r="R770" s="10">
        <v>9.11</v>
      </c>
      <c r="S770" s="10">
        <v>5.41</v>
      </c>
      <c r="T770" s="10">
        <v>81.63</v>
      </c>
      <c r="U770" s="10">
        <v>163.87</v>
      </c>
      <c r="V770" s="10">
        <v>307</v>
      </c>
      <c r="W770" s="10">
        <v>171.77</v>
      </c>
      <c r="X770" s="10">
        <v>49.01</v>
      </c>
      <c r="Y770" s="10">
        <v>13.86</v>
      </c>
      <c r="Z770" s="10">
        <v>143.69999999999999</v>
      </c>
      <c r="AA770" s="10">
        <v>40.653199999999998</v>
      </c>
      <c r="AC770" s="10">
        <v>344.83</v>
      </c>
      <c r="AE770" s="10">
        <v>6.38</v>
      </c>
      <c r="AF770" s="10">
        <v>382.94</v>
      </c>
      <c r="AG770" s="10">
        <v>381.44</v>
      </c>
      <c r="AH770" s="10">
        <v>125.92</v>
      </c>
      <c r="AI770">
        <v>38.549999999999997</v>
      </c>
      <c r="AJ770" s="10">
        <v>17.399999999999999</v>
      </c>
      <c r="AK770" s="10">
        <v>95.65</v>
      </c>
      <c r="AL770" s="10">
        <v>27.33</v>
      </c>
      <c r="AM770" s="10">
        <v>63.84</v>
      </c>
      <c r="AN770" s="10">
        <v>11.86</v>
      </c>
      <c r="AO770" s="10">
        <v>105.78</v>
      </c>
      <c r="AP770" s="10">
        <v>169.315</v>
      </c>
    </row>
    <row r="771" spans="1:42" x14ac:dyDescent="0.2">
      <c r="A771" s="9">
        <v>45056</v>
      </c>
      <c r="B771" s="3">
        <v>4119.17</v>
      </c>
      <c r="C771" s="10">
        <v>168.54</v>
      </c>
      <c r="D771" s="10">
        <v>9.94</v>
      </c>
      <c r="E771" s="10">
        <v>107.74</v>
      </c>
      <c r="F771" s="10">
        <v>63.5</v>
      </c>
      <c r="G771" s="10">
        <v>25.22</v>
      </c>
      <c r="I771" s="10">
        <v>62.627000000000002</v>
      </c>
      <c r="J771" s="10">
        <v>4.12</v>
      </c>
      <c r="K771" s="10">
        <v>136.47999999999999</v>
      </c>
      <c r="L771" s="10">
        <v>322.55</v>
      </c>
      <c r="M771" s="10">
        <v>28.885000000000002</v>
      </c>
      <c r="N771" s="10">
        <v>6.86</v>
      </c>
      <c r="O771" s="10">
        <v>21.26</v>
      </c>
      <c r="P771" s="10">
        <v>96.683400000000006</v>
      </c>
      <c r="Q771" s="10">
        <v>73.81</v>
      </c>
      <c r="R771" s="10">
        <v>9.07</v>
      </c>
      <c r="S771" s="10">
        <v>5.48</v>
      </c>
      <c r="T771" s="10">
        <v>82.58</v>
      </c>
      <c r="U771" s="10">
        <v>172.04</v>
      </c>
      <c r="V771" s="10">
        <v>312.31</v>
      </c>
      <c r="W771" s="10">
        <v>173.55500000000001</v>
      </c>
      <c r="X771" s="10">
        <v>49.18</v>
      </c>
      <c r="Y771" s="10">
        <v>14.11</v>
      </c>
      <c r="Z771" s="10">
        <v>147.74</v>
      </c>
      <c r="AA771" s="10">
        <v>41.096800000000002</v>
      </c>
      <c r="AC771" s="10">
        <v>350.04</v>
      </c>
      <c r="AE771" s="10">
        <v>6.95</v>
      </c>
      <c r="AF771" s="10">
        <v>382.54</v>
      </c>
      <c r="AG771" s="10">
        <v>380.39</v>
      </c>
      <c r="AH771" s="10">
        <v>128.08000000000001</v>
      </c>
      <c r="AI771">
        <v>38.51</v>
      </c>
      <c r="AJ771" s="10">
        <v>17.510000000000002</v>
      </c>
      <c r="AK771" s="10">
        <v>95.1</v>
      </c>
      <c r="AL771" s="10">
        <v>26.99</v>
      </c>
      <c r="AM771" s="10">
        <v>63.18</v>
      </c>
      <c r="AN771" s="10">
        <v>11.89</v>
      </c>
      <c r="AO771" s="10">
        <v>105.05</v>
      </c>
      <c r="AP771" s="10">
        <v>168.9905</v>
      </c>
    </row>
    <row r="772" spans="1:42" x14ac:dyDescent="0.2">
      <c r="A772" s="9">
        <v>45057</v>
      </c>
      <c r="B772" s="3">
        <v>4137.6400000000003</v>
      </c>
      <c r="C772" s="10">
        <v>172.08</v>
      </c>
      <c r="D772" s="10">
        <v>9.8800000000000008</v>
      </c>
      <c r="E772" s="10">
        <v>105.79</v>
      </c>
      <c r="F772" s="10">
        <v>63.86</v>
      </c>
      <c r="G772" s="10">
        <v>24.64</v>
      </c>
      <c r="I772" s="10">
        <v>62.767000000000003</v>
      </c>
      <c r="J772" s="10">
        <v>4.0999999999999996</v>
      </c>
      <c r="K772" s="10">
        <v>136.05000000000001</v>
      </c>
      <c r="L772" s="10">
        <v>320.72000000000003</v>
      </c>
      <c r="M772" s="10">
        <v>28.577999999999999</v>
      </c>
      <c r="N772" s="10">
        <v>6.97</v>
      </c>
      <c r="O772" s="10">
        <v>21.16</v>
      </c>
      <c r="P772" s="10">
        <v>98.032899999999998</v>
      </c>
      <c r="Q772" s="10">
        <v>73.64</v>
      </c>
      <c r="R772" s="10">
        <v>9.65</v>
      </c>
      <c r="S772" s="10">
        <v>5.14</v>
      </c>
      <c r="T772" s="10">
        <v>83.28</v>
      </c>
      <c r="U772" s="10">
        <v>170.07</v>
      </c>
      <c r="V772" s="10">
        <v>310.11</v>
      </c>
      <c r="W772" s="10">
        <v>173.75</v>
      </c>
      <c r="X772" s="10">
        <v>48.61</v>
      </c>
      <c r="Y772" s="10">
        <v>13.84</v>
      </c>
      <c r="Z772" s="10">
        <v>147.06</v>
      </c>
      <c r="AA772" s="10">
        <v>41.17</v>
      </c>
      <c r="AC772" s="10">
        <v>350.4</v>
      </c>
      <c r="AE772" s="10">
        <v>7.02</v>
      </c>
      <c r="AF772" s="10">
        <v>383.39</v>
      </c>
      <c r="AG772" s="10">
        <v>372.79</v>
      </c>
      <c r="AH772" s="10">
        <v>125.74</v>
      </c>
      <c r="AI772">
        <v>38.19</v>
      </c>
      <c r="AJ772" s="10">
        <v>14.15</v>
      </c>
      <c r="AK772" s="10">
        <v>95.04</v>
      </c>
      <c r="AL772" s="10">
        <v>27.17</v>
      </c>
      <c r="AM772" s="10">
        <v>61.38</v>
      </c>
      <c r="AN772" s="10">
        <v>11.87</v>
      </c>
      <c r="AO772" s="10">
        <v>104.71</v>
      </c>
      <c r="AP772" s="10">
        <v>164.77350000000001</v>
      </c>
    </row>
    <row r="773" spans="1:42" x14ac:dyDescent="0.2">
      <c r="A773" s="9">
        <v>45058</v>
      </c>
      <c r="B773" s="3">
        <v>4130.62</v>
      </c>
      <c r="C773" s="10">
        <v>167.98</v>
      </c>
      <c r="D773" s="10">
        <v>9.5</v>
      </c>
      <c r="E773" s="10">
        <v>105.78</v>
      </c>
      <c r="F773" s="10">
        <v>64.11</v>
      </c>
      <c r="G773" s="10">
        <v>24.52</v>
      </c>
      <c r="I773" s="10">
        <v>63.115000000000002</v>
      </c>
      <c r="J773" s="10">
        <v>4.12</v>
      </c>
      <c r="K773" s="10">
        <v>134.1</v>
      </c>
      <c r="L773" s="10">
        <v>319.5</v>
      </c>
      <c r="M773" s="10">
        <v>28.34</v>
      </c>
      <c r="N773" s="10">
        <v>7.02</v>
      </c>
      <c r="O773" s="10">
        <v>21.28</v>
      </c>
      <c r="P773" s="10">
        <v>97.113500000000002</v>
      </c>
      <c r="Q773" s="10">
        <v>73.099999999999994</v>
      </c>
      <c r="R773" s="10">
        <v>8.74</v>
      </c>
      <c r="S773" s="10">
        <v>5.0199999999999996</v>
      </c>
      <c r="T773" s="10">
        <v>82.86</v>
      </c>
      <c r="U773" s="10">
        <v>167.4</v>
      </c>
      <c r="V773" s="10">
        <v>308.97000000000003</v>
      </c>
      <c r="W773" s="10">
        <v>172.57</v>
      </c>
      <c r="X773" s="10">
        <v>48.49</v>
      </c>
      <c r="Y773" s="10">
        <v>12.91</v>
      </c>
      <c r="Z773" s="10">
        <v>142.53</v>
      </c>
      <c r="AA773" s="10">
        <v>40.912599999999998</v>
      </c>
      <c r="AC773" s="10">
        <v>347.41</v>
      </c>
      <c r="AE773" s="10">
        <v>6.35</v>
      </c>
      <c r="AF773" s="10">
        <v>381.92</v>
      </c>
      <c r="AG773" s="10">
        <v>373.98</v>
      </c>
      <c r="AH773" s="10">
        <v>125.17</v>
      </c>
      <c r="AI773">
        <v>38.11</v>
      </c>
      <c r="AJ773" s="10">
        <v>13.45</v>
      </c>
      <c r="AK773" s="10">
        <v>95.12</v>
      </c>
      <c r="AL773" s="10">
        <v>26.97</v>
      </c>
      <c r="AM773" s="10">
        <v>61.74</v>
      </c>
      <c r="AN773" s="10">
        <v>11.67</v>
      </c>
      <c r="AO773" s="10">
        <v>105.17</v>
      </c>
      <c r="AP773" s="10">
        <v>163.64949999999999</v>
      </c>
    </row>
    <row r="774" spans="1:42" x14ac:dyDescent="0.2">
      <c r="A774" s="9">
        <v>45061</v>
      </c>
      <c r="B774" s="3">
        <v>4124.08</v>
      </c>
      <c r="C774" s="10">
        <v>166.35</v>
      </c>
      <c r="D774" s="10">
        <v>9.52</v>
      </c>
      <c r="E774" s="10">
        <v>105.07</v>
      </c>
      <c r="F774" s="10">
        <v>63.94</v>
      </c>
      <c r="G774" s="10">
        <v>24.8</v>
      </c>
      <c r="I774" s="10">
        <v>63.98</v>
      </c>
      <c r="J774" s="10">
        <v>4.34</v>
      </c>
      <c r="K774" s="10">
        <v>135.22999999999999</v>
      </c>
      <c r="L774" s="10">
        <v>322.07</v>
      </c>
      <c r="M774" s="10">
        <v>28.952999999999999</v>
      </c>
      <c r="N774" s="10">
        <v>7.18</v>
      </c>
      <c r="O774" s="10">
        <v>20.88</v>
      </c>
      <c r="P774" s="10">
        <v>96.160399999999996</v>
      </c>
      <c r="Q774" s="10">
        <v>74.16</v>
      </c>
      <c r="R774" s="10">
        <v>8.65</v>
      </c>
      <c r="S774" s="10">
        <v>4.7699999999999996</v>
      </c>
      <c r="T774" s="10">
        <v>83.13</v>
      </c>
      <c r="U774" s="10">
        <v>172.05</v>
      </c>
      <c r="V774" s="10">
        <v>309.45999999999998</v>
      </c>
      <c r="W774" s="10">
        <v>172.07</v>
      </c>
      <c r="X774" s="10">
        <v>49.11</v>
      </c>
      <c r="Y774" s="10">
        <v>13.44</v>
      </c>
      <c r="Z774" s="10">
        <v>144.22</v>
      </c>
      <c r="AA774" s="10">
        <v>40.942399999999999</v>
      </c>
      <c r="AC774" s="10">
        <v>348.65</v>
      </c>
      <c r="AE774" s="10">
        <v>7.34</v>
      </c>
      <c r="AF774" s="10">
        <v>383.41</v>
      </c>
      <c r="AG774" s="10">
        <v>370.21</v>
      </c>
      <c r="AH774" s="10">
        <v>125.28</v>
      </c>
      <c r="AI774">
        <v>38.19</v>
      </c>
      <c r="AJ774" s="10">
        <v>13.14</v>
      </c>
      <c r="AK774" s="10">
        <v>95</v>
      </c>
      <c r="AL774" s="10">
        <v>26.84</v>
      </c>
      <c r="AM774" s="10">
        <v>62.91</v>
      </c>
      <c r="AN774" s="10">
        <v>11.64</v>
      </c>
      <c r="AO774" s="10">
        <v>107.19</v>
      </c>
      <c r="AP774" s="10">
        <v>163.40799999999999</v>
      </c>
    </row>
    <row r="775" spans="1:42" x14ac:dyDescent="0.2">
      <c r="A775" s="9">
        <v>45062</v>
      </c>
      <c r="B775" s="3">
        <v>4136.28</v>
      </c>
      <c r="C775" s="10">
        <v>166.52</v>
      </c>
      <c r="D775" s="10">
        <v>9.4700000000000006</v>
      </c>
      <c r="E775" s="10">
        <v>102.52</v>
      </c>
      <c r="F775" s="10">
        <v>63.22</v>
      </c>
      <c r="G775" s="10">
        <v>24.35</v>
      </c>
      <c r="I775" s="10">
        <v>64.144000000000005</v>
      </c>
      <c r="J775" s="10">
        <v>4.28</v>
      </c>
      <c r="K775" s="10">
        <v>134.32</v>
      </c>
      <c r="L775" s="10">
        <v>320.81</v>
      </c>
      <c r="M775" s="10">
        <v>29.213000000000001</v>
      </c>
      <c r="N775" s="10">
        <v>6.85</v>
      </c>
      <c r="O775" s="10">
        <v>20.079999999999998</v>
      </c>
      <c r="P775" s="10">
        <v>95.738699999999994</v>
      </c>
      <c r="Q775" s="10">
        <v>73.569999999999993</v>
      </c>
      <c r="R775" s="10">
        <v>8.35</v>
      </c>
      <c r="S775" s="10">
        <v>4.76</v>
      </c>
      <c r="T775" s="10">
        <v>80.400000000000006</v>
      </c>
      <c r="U775" s="10">
        <v>171.71</v>
      </c>
      <c r="V775" s="10">
        <v>311.74</v>
      </c>
      <c r="W775" s="10">
        <v>172.07</v>
      </c>
      <c r="X775" s="10">
        <v>47.79</v>
      </c>
      <c r="Y775" s="10">
        <v>13.08</v>
      </c>
      <c r="Z775" s="10">
        <v>146.32</v>
      </c>
      <c r="AA775" s="10">
        <v>41.004399999999997</v>
      </c>
      <c r="AC775" s="10">
        <v>345.15</v>
      </c>
      <c r="AE775" s="10">
        <v>7.99</v>
      </c>
      <c r="AF775" s="10">
        <v>380.24</v>
      </c>
      <c r="AG775" s="10">
        <v>362.68</v>
      </c>
      <c r="AH775" s="10">
        <v>121.25</v>
      </c>
      <c r="AI775">
        <v>37.72</v>
      </c>
      <c r="AJ775" s="10">
        <v>12.51</v>
      </c>
      <c r="AK775" s="10">
        <v>93.86</v>
      </c>
      <c r="AL775" s="10">
        <v>27.46</v>
      </c>
      <c r="AM775" s="10">
        <v>61.41</v>
      </c>
      <c r="AN775" s="10">
        <v>11.25</v>
      </c>
      <c r="AO775" s="10">
        <v>108.84</v>
      </c>
      <c r="AP775" s="10">
        <v>164.88900000000001</v>
      </c>
    </row>
    <row r="776" spans="1:42" x14ac:dyDescent="0.2">
      <c r="A776" s="9">
        <v>45063</v>
      </c>
      <c r="B776" s="3">
        <v>4109.8999999999996</v>
      </c>
      <c r="C776" s="10">
        <v>173.86</v>
      </c>
      <c r="D776" s="10">
        <v>10.25</v>
      </c>
      <c r="E776" s="10">
        <v>104.82</v>
      </c>
      <c r="F776" s="10">
        <v>63.15</v>
      </c>
      <c r="G776" s="10">
        <v>24.35</v>
      </c>
      <c r="I776" s="10">
        <v>65.747</v>
      </c>
      <c r="J776" s="10">
        <v>4.5</v>
      </c>
      <c r="K776" s="10">
        <v>138.44999999999999</v>
      </c>
      <c r="L776" s="10">
        <v>330.18</v>
      </c>
      <c r="M776" s="10">
        <v>30.178000000000001</v>
      </c>
      <c r="N776" s="10">
        <v>7.3</v>
      </c>
      <c r="O776" s="10">
        <v>20.48</v>
      </c>
      <c r="P776" s="10">
        <v>97.585800000000006</v>
      </c>
      <c r="Q776" s="10">
        <v>75.36</v>
      </c>
      <c r="R776" s="10">
        <v>8.4600000000000009</v>
      </c>
      <c r="S776" s="10">
        <v>4.96</v>
      </c>
      <c r="T776" s="10">
        <v>83.72</v>
      </c>
      <c r="U776" s="10">
        <v>174.02</v>
      </c>
      <c r="V776" s="10">
        <v>314</v>
      </c>
      <c r="W776" s="10">
        <v>172.69</v>
      </c>
      <c r="X776" s="10">
        <v>49.39</v>
      </c>
      <c r="Y776" s="10">
        <v>13.41</v>
      </c>
      <c r="Z776" s="10">
        <v>146</v>
      </c>
      <c r="AA776" s="10">
        <v>41.240200000000002</v>
      </c>
      <c r="AC776" s="10">
        <v>341.2</v>
      </c>
      <c r="AE776" s="10">
        <v>8.9600000000000009</v>
      </c>
      <c r="AF776" s="10">
        <v>387</v>
      </c>
      <c r="AG776" s="10">
        <v>368.07</v>
      </c>
      <c r="AH776" s="10">
        <v>122.7</v>
      </c>
      <c r="AI776">
        <v>37.590000000000003</v>
      </c>
      <c r="AJ776" s="10">
        <v>12.53</v>
      </c>
      <c r="AK776" s="10">
        <v>93.49</v>
      </c>
      <c r="AL776" s="10">
        <v>28.19</v>
      </c>
      <c r="AM776" s="10">
        <v>62.64</v>
      </c>
      <c r="AN776" s="10">
        <v>11.5</v>
      </c>
      <c r="AO776" s="10">
        <v>100.91</v>
      </c>
      <c r="AP776" s="10">
        <v>161.4915</v>
      </c>
    </row>
    <row r="777" spans="1:42" x14ac:dyDescent="0.2">
      <c r="A777" s="9">
        <v>45064</v>
      </c>
      <c r="B777" s="3">
        <v>4158.7700000000004</v>
      </c>
      <c r="C777" s="10">
        <v>176.89</v>
      </c>
      <c r="D777" s="10">
        <v>11.74</v>
      </c>
      <c r="E777" s="10">
        <v>105.77</v>
      </c>
      <c r="F777" s="10">
        <v>62.8</v>
      </c>
      <c r="G777" s="10">
        <v>24.44</v>
      </c>
      <c r="I777" s="10">
        <v>67.790000000000006</v>
      </c>
      <c r="J777" s="10">
        <v>4.6500000000000004</v>
      </c>
      <c r="K777" s="10">
        <v>139.5</v>
      </c>
      <c r="L777" s="10">
        <v>329.58</v>
      </c>
      <c r="M777" s="10">
        <v>31.678000000000001</v>
      </c>
      <c r="N777" s="10">
        <v>7.29</v>
      </c>
      <c r="O777" s="10">
        <v>20.2</v>
      </c>
      <c r="P777" s="10">
        <v>98.243700000000004</v>
      </c>
      <c r="Q777" s="10">
        <v>76.81</v>
      </c>
      <c r="R777" s="10">
        <v>8.6199999999999992</v>
      </c>
      <c r="S777" s="10">
        <v>5.07</v>
      </c>
      <c r="T777" s="10">
        <v>83.21</v>
      </c>
      <c r="U777" s="10">
        <v>184.31</v>
      </c>
      <c r="V777" s="10">
        <v>318.52</v>
      </c>
      <c r="W777" s="10">
        <v>175.05</v>
      </c>
      <c r="X777" s="10">
        <v>49.97</v>
      </c>
      <c r="Y777" s="10">
        <v>13.54</v>
      </c>
      <c r="Z777" s="10">
        <v>151.47999999999999</v>
      </c>
      <c r="AA777" s="10">
        <v>41.917400000000001</v>
      </c>
      <c r="AC777" s="10">
        <v>339.46</v>
      </c>
      <c r="AE777" s="10">
        <v>9.09</v>
      </c>
      <c r="AF777" s="10">
        <v>392.02</v>
      </c>
      <c r="AG777" s="10">
        <v>370.52</v>
      </c>
      <c r="AH777" s="10">
        <v>122.06</v>
      </c>
      <c r="AI777">
        <v>37.090000000000003</v>
      </c>
      <c r="AJ777" s="10">
        <v>12.2</v>
      </c>
      <c r="AK777" s="10">
        <v>92.6</v>
      </c>
      <c r="AL777" s="10">
        <v>27.49</v>
      </c>
      <c r="AM777" s="10">
        <v>61.92</v>
      </c>
      <c r="AN777" s="10">
        <v>11.64</v>
      </c>
      <c r="AO777" s="10">
        <v>103.99</v>
      </c>
      <c r="AP777" s="10">
        <v>161.25049999999999</v>
      </c>
    </row>
    <row r="778" spans="1:42" x14ac:dyDescent="0.2">
      <c r="A778" s="9">
        <v>45065</v>
      </c>
      <c r="B778" s="3">
        <v>4198.05</v>
      </c>
      <c r="C778" s="10">
        <v>180.14</v>
      </c>
      <c r="D778" s="10">
        <v>11.71</v>
      </c>
      <c r="E778" s="10">
        <v>106.26</v>
      </c>
      <c r="F778" s="10">
        <v>62.83</v>
      </c>
      <c r="G778" s="10">
        <v>24.51</v>
      </c>
      <c r="I778" s="10">
        <v>68.224999999999994</v>
      </c>
      <c r="J778" s="10">
        <v>4.67</v>
      </c>
      <c r="K778" s="10">
        <v>139.18</v>
      </c>
      <c r="L778" s="10">
        <v>326.14999999999998</v>
      </c>
      <c r="M778" s="10">
        <v>31.263999999999999</v>
      </c>
      <c r="N778" s="10">
        <v>7.19</v>
      </c>
      <c r="O778" s="10">
        <v>20.22</v>
      </c>
      <c r="P778" s="10">
        <v>98.6233</v>
      </c>
      <c r="Q778" s="10">
        <v>77.28</v>
      </c>
      <c r="R778" s="10">
        <v>8.4700000000000006</v>
      </c>
      <c r="S778" s="10">
        <v>4.93</v>
      </c>
      <c r="T778" s="10">
        <v>83.08</v>
      </c>
      <c r="U778" s="10">
        <v>176.82</v>
      </c>
      <c r="V778" s="10">
        <v>318.33999999999997</v>
      </c>
      <c r="W778" s="10">
        <v>175.16</v>
      </c>
      <c r="X778" s="10">
        <v>50.03</v>
      </c>
      <c r="Y778" s="10">
        <v>13.47</v>
      </c>
      <c r="Z778" s="10">
        <v>149.43</v>
      </c>
      <c r="AA778" s="10">
        <v>42.124400000000001</v>
      </c>
      <c r="AC778" s="10">
        <v>341.7</v>
      </c>
      <c r="AE778" s="10">
        <v>8.8800000000000008</v>
      </c>
      <c r="AF778" s="10">
        <v>385.57</v>
      </c>
      <c r="AG778" s="10">
        <v>363.55</v>
      </c>
      <c r="AH778" s="10">
        <v>123.06</v>
      </c>
      <c r="AI778">
        <v>37.450000000000003</v>
      </c>
      <c r="AJ778" s="10">
        <v>12.17</v>
      </c>
      <c r="AK778" s="10">
        <v>93.19</v>
      </c>
      <c r="AL778" s="10">
        <v>28.59</v>
      </c>
      <c r="AM778" s="10">
        <v>62.22</v>
      </c>
      <c r="AN778" s="10">
        <v>11.65</v>
      </c>
      <c r="AO778" s="10">
        <v>101.64</v>
      </c>
      <c r="AP778" s="10">
        <v>157.239</v>
      </c>
    </row>
    <row r="779" spans="1:42" x14ac:dyDescent="0.2">
      <c r="A779" s="9">
        <v>45068</v>
      </c>
      <c r="B779" s="3">
        <v>4191.9799999999996</v>
      </c>
      <c r="C779" s="10">
        <v>188.87</v>
      </c>
      <c r="D779" s="10">
        <v>11.84</v>
      </c>
      <c r="E779" s="10">
        <v>104.97</v>
      </c>
      <c r="F779" s="10">
        <v>61.51</v>
      </c>
      <c r="G779" s="10">
        <v>24.51</v>
      </c>
      <c r="I779" s="10">
        <v>67.837000000000003</v>
      </c>
      <c r="J779" s="10">
        <v>4.95</v>
      </c>
      <c r="K779" s="10">
        <v>138.03</v>
      </c>
      <c r="L779" s="10">
        <v>324.92</v>
      </c>
      <c r="M779" s="10">
        <v>31.175999999999998</v>
      </c>
      <c r="N779" s="10">
        <v>7.48</v>
      </c>
      <c r="O779" s="10">
        <v>20.62</v>
      </c>
      <c r="P779" s="10">
        <v>98.732900000000001</v>
      </c>
      <c r="Q779" s="10">
        <v>78.06</v>
      </c>
      <c r="R779" s="10">
        <v>8.76</v>
      </c>
      <c r="S779" s="10">
        <v>5.26</v>
      </c>
      <c r="T779" s="10">
        <v>85.01</v>
      </c>
      <c r="U779" s="10">
        <v>178.47</v>
      </c>
      <c r="V779" s="10">
        <v>321.18</v>
      </c>
      <c r="W779" s="10">
        <v>174.2</v>
      </c>
      <c r="X779" s="10">
        <v>51.19</v>
      </c>
      <c r="Y779" s="10">
        <v>14.23</v>
      </c>
      <c r="Z779" s="10">
        <v>148.6</v>
      </c>
      <c r="AA779" s="10">
        <v>42.038800000000002</v>
      </c>
      <c r="AC779" s="10">
        <v>339.97</v>
      </c>
      <c r="AE779" s="10">
        <v>10.86</v>
      </c>
      <c r="AF779" s="10">
        <v>384.53</v>
      </c>
      <c r="AG779" s="10">
        <v>360.5</v>
      </c>
      <c r="AH779" s="10">
        <v>124.23</v>
      </c>
      <c r="AI779">
        <v>37.39</v>
      </c>
      <c r="AJ779" s="10">
        <v>12.45</v>
      </c>
      <c r="AK779" s="10">
        <v>93.07</v>
      </c>
      <c r="AL779" s="10">
        <v>28.11</v>
      </c>
      <c r="AM779" s="10">
        <v>61.91</v>
      </c>
      <c r="AN779" s="10">
        <v>11.63</v>
      </c>
      <c r="AO779" s="10">
        <v>101.94</v>
      </c>
      <c r="AP779" s="10">
        <v>153.10400000000001</v>
      </c>
    </row>
    <row r="780" spans="1:42" x14ac:dyDescent="0.2">
      <c r="A780" s="9">
        <v>45069</v>
      </c>
      <c r="B780" s="3">
        <v>4192.63</v>
      </c>
      <c r="C780" s="10">
        <v>185.77</v>
      </c>
      <c r="D780" s="10">
        <v>12.64</v>
      </c>
      <c r="E780" s="10">
        <v>106.4</v>
      </c>
      <c r="F780" s="10">
        <v>61.4</v>
      </c>
      <c r="G780" s="10">
        <v>24.56</v>
      </c>
      <c r="I780" s="10">
        <v>68.650000000000006</v>
      </c>
      <c r="J780" s="10">
        <v>4.5199999999999996</v>
      </c>
      <c r="K780" s="10">
        <v>136.59</v>
      </c>
      <c r="L780" s="10">
        <v>323.57</v>
      </c>
      <c r="M780" s="10">
        <v>30.687999999999999</v>
      </c>
      <c r="N780" s="10">
        <v>7.32</v>
      </c>
      <c r="O780" s="10">
        <v>21.61</v>
      </c>
      <c r="P780" s="10">
        <v>97.838899999999995</v>
      </c>
      <c r="Q780" s="10">
        <v>76.13</v>
      </c>
      <c r="R780" s="10">
        <v>8.68</v>
      </c>
      <c r="S780" s="10">
        <v>5.29</v>
      </c>
      <c r="T780" s="10">
        <v>83.73</v>
      </c>
      <c r="U780" s="10">
        <v>175.16</v>
      </c>
      <c r="V780" s="10">
        <v>315.26</v>
      </c>
      <c r="W780" s="10">
        <v>171.56</v>
      </c>
      <c r="X780" s="10">
        <v>50.12</v>
      </c>
      <c r="Y780" s="10">
        <v>14.2</v>
      </c>
      <c r="Z780" s="10">
        <v>147.66999999999999</v>
      </c>
      <c r="AA780" s="10">
        <v>40.940199999999997</v>
      </c>
      <c r="AC780" s="10">
        <v>333.51</v>
      </c>
      <c r="AE780" s="10">
        <v>10.83</v>
      </c>
      <c r="AF780" s="10">
        <v>373.75</v>
      </c>
      <c r="AG780" s="10">
        <v>360.48</v>
      </c>
      <c r="AH780" s="10">
        <v>123.54</v>
      </c>
      <c r="AI780">
        <v>37.42</v>
      </c>
      <c r="AJ780" s="10">
        <v>12.08</v>
      </c>
      <c r="AK780" s="10">
        <v>92.94</v>
      </c>
      <c r="AL780" s="10">
        <v>28.08</v>
      </c>
      <c r="AM780" s="10">
        <v>60.82</v>
      </c>
      <c r="AN780" s="10">
        <v>11.73</v>
      </c>
      <c r="AO780" s="10">
        <v>101.18</v>
      </c>
      <c r="AP780" s="10">
        <v>147.3665</v>
      </c>
    </row>
    <row r="781" spans="1:42" x14ac:dyDescent="0.2">
      <c r="A781" s="9">
        <v>45070</v>
      </c>
      <c r="B781" s="3">
        <v>4145.58</v>
      </c>
      <c r="C781" s="10">
        <v>182.9</v>
      </c>
      <c r="D781" s="10">
        <v>12.23</v>
      </c>
      <c r="E781" s="10">
        <v>107.59</v>
      </c>
      <c r="F781" s="10">
        <v>60.88</v>
      </c>
      <c r="G781" s="10">
        <v>24.4</v>
      </c>
      <c r="I781" s="10">
        <v>67.953000000000003</v>
      </c>
      <c r="J781" s="10">
        <v>4.63</v>
      </c>
      <c r="K781" s="10">
        <v>135.34</v>
      </c>
      <c r="L781" s="10">
        <v>319.81</v>
      </c>
      <c r="M781" s="10">
        <v>30.538</v>
      </c>
      <c r="N781" s="10">
        <v>7.1</v>
      </c>
      <c r="O781" s="10">
        <v>21.93</v>
      </c>
      <c r="P781" s="10">
        <v>96.658100000000005</v>
      </c>
      <c r="Q781" s="10">
        <v>74.510000000000005</v>
      </c>
      <c r="R781" s="10">
        <v>8.6</v>
      </c>
      <c r="S781" s="10">
        <v>5.31</v>
      </c>
      <c r="T781" s="10">
        <v>83.16</v>
      </c>
      <c r="U781" s="10">
        <v>177.14</v>
      </c>
      <c r="V781" s="10">
        <v>313.85000000000002</v>
      </c>
      <c r="W781" s="10">
        <v>171.84</v>
      </c>
      <c r="X781" s="10">
        <v>49.44</v>
      </c>
      <c r="Y781" s="10">
        <v>14.38</v>
      </c>
      <c r="Z781" s="10">
        <v>147.04</v>
      </c>
      <c r="AA781" s="10">
        <v>41.061399999999999</v>
      </c>
      <c r="AC781" s="10">
        <v>333.85</v>
      </c>
      <c r="AE781" s="10">
        <v>10.24</v>
      </c>
      <c r="AF781" s="10">
        <v>368.5</v>
      </c>
      <c r="AG781" s="10">
        <v>354.08</v>
      </c>
      <c r="AH781" s="10">
        <v>121.02</v>
      </c>
      <c r="AI781">
        <v>37.130000000000003</v>
      </c>
      <c r="AJ781" s="10">
        <v>11.75</v>
      </c>
      <c r="AK781" s="10">
        <v>92.35</v>
      </c>
      <c r="AL781" s="10">
        <v>27.88</v>
      </c>
      <c r="AM781" s="10">
        <v>59.09</v>
      </c>
      <c r="AN781" s="10">
        <v>11.33</v>
      </c>
      <c r="AO781" s="10">
        <v>102.13</v>
      </c>
      <c r="AP781" s="10">
        <v>141.85300000000001</v>
      </c>
    </row>
    <row r="782" spans="1:42" x14ac:dyDescent="0.2">
      <c r="A782" s="9">
        <v>45071</v>
      </c>
      <c r="B782" s="3">
        <v>4115.24</v>
      </c>
      <c r="C782" s="10">
        <v>184.47</v>
      </c>
      <c r="D782" s="10">
        <v>12.84</v>
      </c>
      <c r="E782" s="10">
        <v>105.66</v>
      </c>
      <c r="F782" s="10">
        <v>60.41</v>
      </c>
      <c r="G782" s="10">
        <v>24.27</v>
      </c>
      <c r="I782" s="10">
        <v>72.88</v>
      </c>
      <c r="J782" s="10">
        <v>4.59</v>
      </c>
      <c r="K782" s="10">
        <v>135.66999999999999</v>
      </c>
      <c r="L782" s="10">
        <v>323.88</v>
      </c>
      <c r="M782" s="10">
        <v>37.979999999999997</v>
      </c>
      <c r="N782" s="10">
        <v>7.1</v>
      </c>
      <c r="O782" s="10">
        <v>21.12</v>
      </c>
      <c r="P782" s="10">
        <v>95.224199999999996</v>
      </c>
      <c r="Q782" s="10">
        <v>74.97</v>
      </c>
      <c r="R782" s="10">
        <v>8.6</v>
      </c>
      <c r="S782" s="10">
        <v>5.21</v>
      </c>
      <c r="T782" s="10">
        <v>83.53</v>
      </c>
      <c r="U782" s="10">
        <v>147.91</v>
      </c>
      <c r="V782" s="10">
        <v>325.92</v>
      </c>
      <c r="W782" s="10">
        <v>172.99</v>
      </c>
      <c r="X782" s="10">
        <v>50.7</v>
      </c>
      <c r="Y782" s="10">
        <v>14.57</v>
      </c>
      <c r="Z782" s="10">
        <v>147.65</v>
      </c>
      <c r="AA782" s="10">
        <v>41.158000000000001</v>
      </c>
      <c r="AC782" s="10">
        <v>332.63</v>
      </c>
      <c r="AE782" s="10">
        <v>9.35</v>
      </c>
      <c r="AF782" s="10">
        <v>370.04</v>
      </c>
      <c r="AG782" s="10">
        <v>354.88</v>
      </c>
      <c r="AH782" s="10">
        <v>121.98</v>
      </c>
      <c r="AI782">
        <v>36.76</v>
      </c>
      <c r="AJ782" s="10">
        <v>11.59</v>
      </c>
      <c r="AK782" s="10">
        <v>90.76</v>
      </c>
      <c r="AL782" s="10">
        <v>27.62</v>
      </c>
      <c r="AM782" s="10">
        <v>59.39</v>
      </c>
      <c r="AN782" s="10">
        <v>11.38</v>
      </c>
      <c r="AO782" s="10">
        <v>101.53</v>
      </c>
      <c r="AP782" s="10">
        <v>145.52449999999999</v>
      </c>
    </row>
    <row r="783" spans="1:42" x14ac:dyDescent="0.2">
      <c r="A783" s="9">
        <v>45072</v>
      </c>
      <c r="B783" s="3">
        <v>4151.28</v>
      </c>
      <c r="C783" s="10">
        <v>193.17</v>
      </c>
      <c r="D783" s="10">
        <v>13.65</v>
      </c>
      <c r="E783" s="10">
        <v>104.97</v>
      </c>
      <c r="F783" s="10">
        <v>60.26</v>
      </c>
      <c r="G783" s="10">
        <v>24.45</v>
      </c>
      <c r="I783" s="10">
        <v>81.272999999999996</v>
      </c>
      <c r="J783" s="10">
        <v>4.45</v>
      </c>
      <c r="K783" s="10">
        <v>136.94</v>
      </c>
      <c r="L783" s="10">
        <v>332.01</v>
      </c>
      <c r="M783" s="10">
        <v>38.945999999999998</v>
      </c>
      <c r="N783" s="10">
        <v>6.88</v>
      </c>
      <c r="O783" s="10">
        <v>21.19</v>
      </c>
      <c r="P783" s="10">
        <v>96.160399999999996</v>
      </c>
      <c r="Q783" s="10">
        <v>75.569999999999993</v>
      </c>
      <c r="R783" s="10">
        <v>8.82</v>
      </c>
      <c r="S783" s="10">
        <v>5.41</v>
      </c>
      <c r="T783" s="10">
        <v>85.7</v>
      </c>
      <c r="U783" s="10">
        <v>150.01</v>
      </c>
      <c r="V783" s="10">
        <v>332.89</v>
      </c>
      <c r="W783" s="10">
        <v>175.43</v>
      </c>
      <c r="X783" s="10">
        <v>51.68</v>
      </c>
      <c r="Y783" s="10">
        <v>15.14</v>
      </c>
      <c r="Z783" s="10">
        <v>150.31</v>
      </c>
      <c r="AA783" s="10">
        <v>41.420400000000001</v>
      </c>
      <c r="AC783" s="10">
        <v>329.99</v>
      </c>
      <c r="AE783" s="10">
        <v>10</v>
      </c>
      <c r="AF783" s="10">
        <v>374.37</v>
      </c>
      <c r="AG783" s="10">
        <v>357.21</v>
      </c>
      <c r="AH783" s="10">
        <v>124.95</v>
      </c>
      <c r="AI783">
        <v>36.92</v>
      </c>
      <c r="AJ783" s="10">
        <v>11.5</v>
      </c>
      <c r="AK783" s="10">
        <v>90.84</v>
      </c>
      <c r="AL783" s="10">
        <v>27.88</v>
      </c>
      <c r="AM783" s="10">
        <v>61.12</v>
      </c>
      <c r="AN783" s="10">
        <v>12.09</v>
      </c>
      <c r="AO783" s="10">
        <v>100.1</v>
      </c>
      <c r="AP783" s="10">
        <v>146.8175</v>
      </c>
    </row>
    <row r="784" spans="1:42" x14ac:dyDescent="0.2">
      <c r="A784" s="9">
        <v>45076</v>
      </c>
      <c r="B784" s="3">
        <v>4205.45</v>
      </c>
      <c r="C784" s="10">
        <v>201.16</v>
      </c>
      <c r="D784" s="10">
        <v>14.71</v>
      </c>
      <c r="E784" s="10">
        <v>104.04</v>
      </c>
      <c r="F784" s="10">
        <v>59.78</v>
      </c>
      <c r="G784" s="10">
        <v>23.95</v>
      </c>
      <c r="I784" s="10">
        <v>80.334000000000003</v>
      </c>
      <c r="J784" s="10">
        <v>4.59</v>
      </c>
      <c r="K784" s="10">
        <v>137.46</v>
      </c>
      <c r="L784" s="10">
        <v>330.83</v>
      </c>
      <c r="M784" s="10">
        <v>40.110999999999997</v>
      </c>
      <c r="N784" s="10">
        <v>7.04</v>
      </c>
      <c r="O784" s="10">
        <v>21.2</v>
      </c>
      <c r="P784" s="10">
        <v>95.426599999999993</v>
      </c>
      <c r="Q784" s="10">
        <v>75.05</v>
      </c>
      <c r="R784" s="10">
        <v>8.92</v>
      </c>
      <c r="S784" s="10">
        <v>6.03</v>
      </c>
      <c r="T784" s="10">
        <v>86.4</v>
      </c>
      <c r="U784" s="10">
        <v>158.65</v>
      </c>
      <c r="V784" s="10">
        <v>331.21</v>
      </c>
      <c r="W784" s="10">
        <v>177.3</v>
      </c>
      <c r="X784" s="10">
        <v>51.67</v>
      </c>
      <c r="Y784" s="10">
        <v>14.87</v>
      </c>
      <c r="Z784" s="10">
        <v>148.01</v>
      </c>
      <c r="AA784" s="10">
        <v>41.425600000000003</v>
      </c>
      <c r="AC784" s="10">
        <v>325.3</v>
      </c>
      <c r="AE784" s="10">
        <v>10.99</v>
      </c>
      <c r="AF784" s="10">
        <v>367.5</v>
      </c>
      <c r="AG784" s="10">
        <v>350.63</v>
      </c>
      <c r="AH784" s="10">
        <v>124.31</v>
      </c>
      <c r="AI784">
        <v>37.14</v>
      </c>
      <c r="AJ784" s="10">
        <v>11.55</v>
      </c>
      <c r="AK784" s="10">
        <v>90.21</v>
      </c>
      <c r="AL784" s="10">
        <v>27.25</v>
      </c>
      <c r="AM784" s="10">
        <v>60.2</v>
      </c>
      <c r="AN784" s="10">
        <v>12.59</v>
      </c>
      <c r="AO784" s="10">
        <v>101.13</v>
      </c>
      <c r="AP784" s="10">
        <v>139.279</v>
      </c>
    </row>
    <row r="785" spans="1:42" x14ac:dyDescent="0.2">
      <c r="A785" s="9">
        <v>45077</v>
      </c>
      <c r="B785" s="3">
        <v>4205.5200000000004</v>
      </c>
      <c r="C785" s="10">
        <v>203.93</v>
      </c>
      <c r="D785" s="10">
        <v>14.71</v>
      </c>
      <c r="E785" s="10">
        <v>102.18</v>
      </c>
      <c r="F785" s="10">
        <v>59.66</v>
      </c>
      <c r="G785" s="10">
        <v>23.97</v>
      </c>
      <c r="I785" s="10">
        <v>80.796000000000006</v>
      </c>
      <c r="J785" s="10">
        <v>4.58</v>
      </c>
      <c r="K785" s="10">
        <v>135.71</v>
      </c>
      <c r="L785" s="10">
        <v>323.89999999999998</v>
      </c>
      <c r="M785" s="10">
        <v>37.834000000000003</v>
      </c>
      <c r="N785" s="10">
        <v>7.34</v>
      </c>
      <c r="O785" s="10">
        <v>20.67</v>
      </c>
      <c r="P785" s="10">
        <v>92.440899999999999</v>
      </c>
      <c r="Q785" s="10">
        <v>74.92</v>
      </c>
      <c r="R785" s="10">
        <v>8.92</v>
      </c>
      <c r="S785" s="10">
        <v>6.94</v>
      </c>
      <c r="T785" s="10">
        <v>85.64</v>
      </c>
      <c r="U785" s="10">
        <v>165.36</v>
      </c>
      <c r="V785" s="10">
        <v>328.39</v>
      </c>
      <c r="W785" s="10">
        <v>177.25</v>
      </c>
      <c r="X785" s="10">
        <v>51.49</v>
      </c>
      <c r="Y785" s="10">
        <v>14.73</v>
      </c>
      <c r="Z785" s="10">
        <v>148.9</v>
      </c>
      <c r="AA785" s="10">
        <v>41.529800000000002</v>
      </c>
      <c r="AC785" s="10">
        <v>323.57</v>
      </c>
      <c r="AE785" s="10">
        <v>10.79</v>
      </c>
      <c r="AF785" s="10">
        <v>365.02</v>
      </c>
      <c r="AG785" s="10">
        <v>345.98</v>
      </c>
      <c r="AH785" s="10">
        <v>124.55</v>
      </c>
      <c r="AI785">
        <v>37.200000000000003</v>
      </c>
      <c r="AJ785" s="10">
        <v>11.55</v>
      </c>
      <c r="AK785" s="10">
        <v>90.01</v>
      </c>
      <c r="AL785" s="10">
        <v>27.55</v>
      </c>
      <c r="AM785" s="10">
        <v>59.05</v>
      </c>
      <c r="AN785" s="10">
        <v>12</v>
      </c>
      <c r="AO785" s="10">
        <v>101.32</v>
      </c>
      <c r="AP785" s="10">
        <v>136.0145</v>
      </c>
    </row>
    <row r="786" spans="1:42" x14ac:dyDescent="0.2">
      <c r="A786" s="9">
        <v>45078</v>
      </c>
      <c r="B786" s="3">
        <v>4179.83</v>
      </c>
      <c r="C786" s="10">
        <v>207.52</v>
      </c>
      <c r="D786" s="10">
        <v>14.54</v>
      </c>
      <c r="E786" s="10">
        <v>103.36</v>
      </c>
      <c r="F786" s="10">
        <v>60</v>
      </c>
      <c r="G786" s="10">
        <v>24.64</v>
      </c>
      <c r="I786" s="10">
        <v>78.995000000000005</v>
      </c>
      <c r="J786" s="10">
        <v>4.74</v>
      </c>
      <c r="K786" s="10">
        <v>137.58000000000001</v>
      </c>
      <c r="L786" s="10">
        <v>316.39999999999998</v>
      </c>
      <c r="M786" s="10">
        <v>39.770000000000003</v>
      </c>
      <c r="N786" s="10">
        <v>7.43</v>
      </c>
      <c r="O786" s="10">
        <v>21.52</v>
      </c>
      <c r="P786" s="10">
        <v>93.469899999999996</v>
      </c>
      <c r="Q786" s="10">
        <v>75.02</v>
      </c>
      <c r="R786" s="10">
        <v>9.02</v>
      </c>
      <c r="S786" s="10">
        <v>6.82</v>
      </c>
      <c r="T786" s="10">
        <v>87.14</v>
      </c>
      <c r="U786" s="10">
        <v>167.28</v>
      </c>
      <c r="V786" s="10">
        <v>332.58</v>
      </c>
      <c r="W786" s="10">
        <v>180.09</v>
      </c>
      <c r="X786" s="10">
        <v>52.43</v>
      </c>
      <c r="Y786" s="10">
        <v>14.58</v>
      </c>
      <c r="Z786" s="10">
        <v>153.91999999999999</v>
      </c>
      <c r="AA786" s="10">
        <v>41.646599999999999</v>
      </c>
      <c r="AC786" s="10">
        <v>323.62</v>
      </c>
      <c r="AE786" s="10">
        <v>10.72</v>
      </c>
      <c r="AF786" s="10">
        <v>370.88</v>
      </c>
      <c r="AG786" s="10">
        <v>352.57</v>
      </c>
      <c r="AH786" s="10">
        <v>122.64</v>
      </c>
      <c r="AI786">
        <v>37.49</v>
      </c>
      <c r="AJ786" s="10">
        <v>11.64</v>
      </c>
      <c r="AK786" s="10">
        <v>90.16</v>
      </c>
      <c r="AL786" s="10">
        <v>27.73</v>
      </c>
      <c r="AM786" s="10">
        <v>61.04</v>
      </c>
      <c r="AN786" s="10">
        <v>12.11</v>
      </c>
      <c r="AO786" s="10">
        <v>99.63</v>
      </c>
      <c r="AP786" s="10">
        <v>137.453</v>
      </c>
    </row>
    <row r="787" spans="1:42" x14ac:dyDescent="0.2">
      <c r="A787" s="9">
        <v>45079</v>
      </c>
      <c r="B787" s="3">
        <v>4221.0200000000004</v>
      </c>
      <c r="C787" s="10">
        <v>213.97</v>
      </c>
      <c r="D787" s="10">
        <v>14.52</v>
      </c>
      <c r="E787" s="10">
        <v>105.76</v>
      </c>
      <c r="F787" s="10">
        <v>61.16</v>
      </c>
      <c r="G787" s="10">
        <v>24.72</v>
      </c>
      <c r="I787" s="10">
        <v>81.2</v>
      </c>
      <c r="J787" s="10">
        <v>4.9000000000000004</v>
      </c>
      <c r="K787" s="10">
        <v>140.47</v>
      </c>
      <c r="L787" s="10">
        <v>323.64999999999998</v>
      </c>
      <c r="M787" s="10">
        <v>39.326999999999998</v>
      </c>
      <c r="N787" s="10">
        <v>7.37</v>
      </c>
      <c r="O787" s="10">
        <v>21.65</v>
      </c>
      <c r="P787" s="10">
        <v>96.986999999999995</v>
      </c>
      <c r="Q787" s="10">
        <v>77.13</v>
      </c>
      <c r="R787" s="10">
        <v>9.34</v>
      </c>
      <c r="S787" s="10">
        <v>7.03</v>
      </c>
      <c r="T787" s="10">
        <v>89</v>
      </c>
      <c r="U787" s="10">
        <v>175.21</v>
      </c>
      <c r="V787" s="10">
        <v>335.4</v>
      </c>
      <c r="W787" s="10">
        <v>180.95</v>
      </c>
      <c r="X787" s="10">
        <v>53.63</v>
      </c>
      <c r="Y787" s="10">
        <v>14.48</v>
      </c>
      <c r="Z787" s="10">
        <v>151.74</v>
      </c>
      <c r="AA787" s="10">
        <v>41.244599999999998</v>
      </c>
      <c r="AC787" s="10">
        <v>333.78</v>
      </c>
      <c r="AE787" s="10">
        <v>9.2200000000000006</v>
      </c>
      <c r="AF787" s="10">
        <v>373.73</v>
      </c>
      <c r="AG787" s="10">
        <v>371.07</v>
      </c>
      <c r="AH787" s="10">
        <v>124.92</v>
      </c>
      <c r="AI787">
        <v>36.94</v>
      </c>
      <c r="AJ787" s="10">
        <v>11.55</v>
      </c>
      <c r="AK787" s="10">
        <v>91.78</v>
      </c>
      <c r="AL787" s="10">
        <v>28.56</v>
      </c>
      <c r="AM787" s="10">
        <v>63.17</v>
      </c>
      <c r="AN787" s="10">
        <v>12.39</v>
      </c>
      <c r="AO787" s="10">
        <v>101.65</v>
      </c>
      <c r="AP787" s="10">
        <v>145.64099999999999</v>
      </c>
    </row>
    <row r="788" spans="1:42" x14ac:dyDescent="0.2">
      <c r="A788" s="9">
        <v>45082</v>
      </c>
      <c r="B788" s="3">
        <v>4282.37</v>
      </c>
      <c r="C788" s="10">
        <v>217.61</v>
      </c>
      <c r="D788" s="10">
        <v>15.24</v>
      </c>
      <c r="E788" s="10">
        <v>105.29</v>
      </c>
      <c r="F788" s="10">
        <v>60.75</v>
      </c>
      <c r="G788" s="10">
        <v>24.9</v>
      </c>
      <c r="I788" s="10">
        <v>80.23</v>
      </c>
      <c r="J788" s="10">
        <v>4.9000000000000004</v>
      </c>
      <c r="K788" s="10">
        <v>139.09</v>
      </c>
      <c r="L788" s="10">
        <v>321.81</v>
      </c>
      <c r="M788" s="10">
        <v>39.170999999999999</v>
      </c>
      <c r="N788" s="10">
        <v>8.3000000000000007</v>
      </c>
      <c r="O788" s="10">
        <v>22.02</v>
      </c>
      <c r="P788" s="10">
        <v>96.413499999999999</v>
      </c>
      <c r="Q788" s="10">
        <v>76.05</v>
      </c>
      <c r="R788" s="10">
        <v>9.0299999999999994</v>
      </c>
      <c r="S788" s="10">
        <v>7.25</v>
      </c>
      <c r="T788" s="10">
        <v>85.52</v>
      </c>
      <c r="U788" s="10">
        <v>181.75</v>
      </c>
      <c r="V788" s="10">
        <v>335.94</v>
      </c>
      <c r="W788" s="10">
        <v>179.58</v>
      </c>
      <c r="X788" s="10">
        <v>54.05</v>
      </c>
      <c r="Y788" s="10">
        <v>14.34</v>
      </c>
      <c r="Z788" s="10">
        <v>156.34</v>
      </c>
      <c r="AA788" s="10">
        <v>41.4876</v>
      </c>
      <c r="AC788" s="10">
        <v>334.42</v>
      </c>
      <c r="AE788" s="10">
        <v>9.84</v>
      </c>
      <c r="AF788" s="10">
        <v>370.52</v>
      </c>
      <c r="AG788" s="10">
        <v>363.65</v>
      </c>
      <c r="AH788" s="10">
        <v>124.63</v>
      </c>
      <c r="AI788">
        <v>37.159999999999997</v>
      </c>
      <c r="AJ788" s="10">
        <v>11.54</v>
      </c>
      <c r="AK788" s="10">
        <v>90.05</v>
      </c>
      <c r="AL788" s="10">
        <v>30.35</v>
      </c>
      <c r="AM788" s="10">
        <v>62.92</v>
      </c>
      <c r="AN788" s="10">
        <v>12.59</v>
      </c>
      <c r="AO788" s="10">
        <v>100.22</v>
      </c>
      <c r="AP788" s="10">
        <v>147.89850000000001</v>
      </c>
    </row>
    <row r="789" spans="1:42" x14ac:dyDescent="0.2">
      <c r="A789" s="9">
        <v>45083</v>
      </c>
      <c r="B789" s="3">
        <v>4273.79</v>
      </c>
      <c r="C789" s="10">
        <v>221.31</v>
      </c>
      <c r="D789" s="10">
        <v>15.46</v>
      </c>
      <c r="E789" s="10">
        <v>106.15</v>
      </c>
      <c r="F789" s="10">
        <v>60.31</v>
      </c>
      <c r="G789" s="10">
        <v>24.73</v>
      </c>
      <c r="I789" s="10">
        <v>79</v>
      </c>
      <c r="J789" s="10">
        <v>5.18</v>
      </c>
      <c r="K789" s="10">
        <v>139.34</v>
      </c>
      <c r="L789" s="10">
        <v>326.8</v>
      </c>
      <c r="M789" s="10">
        <v>38.654000000000003</v>
      </c>
      <c r="N789" s="10">
        <v>8.89</v>
      </c>
      <c r="O789" s="10">
        <v>22.59</v>
      </c>
      <c r="P789" s="10">
        <v>98.150899999999993</v>
      </c>
      <c r="Q789" s="10">
        <v>77.599999999999994</v>
      </c>
      <c r="R789" s="10">
        <v>9.1199999999999992</v>
      </c>
      <c r="S789" s="10">
        <v>7.65</v>
      </c>
      <c r="T789" s="10">
        <v>87.4</v>
      </c>
      <c r="U789" s="10">
        <v>182.22</v>
      </c>
      <c r="V789" s="10">
        <v>333.68</v>
      </c>
      <c r="W789" s="10">
        <v>179.21</v>
      </c>
      <c r="X789" s="10">
        <v>54.53</v>
      </c>
      <c r="Y789" s="10">
        <v>14.5</v>
      </c>
      <c r="Z789" s="10">
        <v>153.03</v>
      </c>
      <c r="AA789" s="10">
        <v>41.162399999999998</v>
      </c>
      <c r="AC789" s="10">
        <v>330.41</v>
      </c>
      <c r="AE789" s="10">
        <v>9.81</v>
      </c>
      <c r="AF789" s="10">
        <v>379.96</v>
      </c>
      <c r="AG789" s="10">
        <v>373.69</v>
      </c>
      <c r="AH789" s="10">
        <v>125.83</v>
      </c>
      <c r="AI789">
        <v>37.200000000000003</v>
      </c>
      <c r="AJ789" s="10">
        <v>12.06</v>
      </c>
      <c r="AK789" s="10">
        <v>91.62</v>
      </c>
      <c r="AL789" s="10">
        <v>31.47</v>
      </c>
      <c r="AM789" s="10">
        <v>63.67</v>
      </c>
      <c r="AN789" s="10">
        <v>12.93</v>
      </c>
      <c r="AO789" s="10">
        <v>99.93</v>
      </c>
      <c r="AP789" s="10">
        <v>152.05250000000001</v>
      </c>
    </row>
    <row r="790" spans="1:42" x14ac:dyDescent="0.2">
      <c r="A790" s="9">
        <v>45084</v>
      </c>
      <c r="B790" s="3">
        <v>4283.8500000000004</v>
      </c>
      <c r="C790" s="10">
        <v>224.57</v>
      </c>
      <c r="D790" s="10">
        <v>14.69</v>
      </c>
      <c r="E790" s="10">
        <v>108.53</v>
      </c>
      <c r="F790" s="10">
        <v>60.22</v>
      </c>
      <c r="G790" s="10">
        <v>25.16</v>
      </c>
      <c r="I790" s="10">
        <v>79.263000000000005</v>
      </c>
      <c r="J790" s="10">
        <v>5.13</v>
      </c>
      <c r="K790" s="10">
        <v>140.69</v>
      </c>
      <c r="L790" s="10">
        <v>335.75</v>
      </c>
      <c r="M790" s="10">
        <v>37.475000000000001</v>
      </c>
      <c r="N790" s="10">
        <v>8.9</v>
      </c>
      <c r="O790" s="10">
        <v>23.38</v>
      </c>
      <c r="P790" s="10">
        <v>97.872600000000006</v>
      </c>
      <c r="Q790" s="10">
        <v>79.94</v>
      </c>
      <c r="R790" s="10">
        <v>9.4</v>
      </c>
      <c r="S790" s="10">
        <v>7.74</v>
      </c>
      <c r="T790" s="10">
        <v>87.3</v>
      </c>
      <c r="U790" s="10">
        <v>169.07</v>
      </c>
      <c r="V790" s="10">
        <v>323.38</v>
      </c>
      <c r="W790" s="10">
        <v>177.82</v>
      </c>
      <c r="X790" s="10">
        <v>54.7</v>
      </c>
      <c r="Y790" s="10">
        <v>13.82</v>
      </c>
      <c r="Z790" s="10">
        <v>148.31</v>
      </c>
      <c r="AA790" s="10">
        <v>40.457999999999998</v>
      </c>
      <c r="AC790" s="10">
        <v>324.64999999999998</v>
      </c>
      <c r="AE790" s="10">
        <v>9.4499999999999993</v>
      </c>
      <c r="AF790" s="10">
        <v>371.39</v>
      </c>
      <c r="AG790" s="10">
        <v>381.82</v>
      </c>
      <c r="AH790" s="10">
        <v>128.06</v>
      </c>
      <c r="AI790">
        <v>36.76</v>
      </c>
      <c r="AJ790" s="10">
        <v>11.98</v>
      </c>
      <c r="AK790" s="10">
        <v>92.25</v>
      </c>
      <c r="AL790" s="10">
        <v>30.78</v>
      </c>
      <c r="AM790" s="10">
        <v>63.68</v>
      </c>
      <c r="AN790" s="10">
        <v>13.59</v>
      </c>
      <c r="AO790" s="10">
        <v>98.71</v>
      </c>
      <c r="AP790" s="10">
        <v>151.142</v>
      </c>
    </row>
    <row r="791" spans="1:42" x14ac:dyDescent="0.2">
      <c r="A791" s="9">
        <v>45085</v>
      </c>
      <c r="B791" s="3">
        <v>4267.5200000000004</v>
      </c>
      <c r="C791" s="10">
        <v>234.86</v>
      </c>
      <c r="D791" s="10">
        <v>15.19</v>
      </c>
      <c r="E791" s="10">
        <v>108.19</v>
      </c>
      <c r="F791" s="10">
        <v>60.37</v>
      </c>
      <c r="G791" s="10">
        <v>24.82</v>
      </c>
      <c r="I791" s="10">
        <v>80.42</v>
      </c>
      <c r="J791" s="10">
        <v>5.28</v>
      </c>
      <c r="K791" s="10">
        <v>140.72999999999999</v>
      </c>
      <c r="L791" s="10">
        <v>335.47</v>
      </c>
      <c r="M791" s="10">
        <v>38.51</v>
      </c>
      <c r="N791" s="10">
        <v>8.86</v>
      </c>
      <c r="O791" s="10">
        <v>23.31</v>
      </c>
      <c r="P791" s="10">
        <v>98.403999999999996</v>
      </c>
      <c r="Q791" s="10">
        <v>78.63</v>
      </c>
      <c r="R791" s="10">
        <v>9.5</v>
      </c>
      <c r="S791" s="10">
        <v>8.1199999999999992</v>
      </c>
      <c r="T791" s="10">
        <v>88.66</v>
      </c>
      <c r="U791" s="10">
        <v>174.31</v>
      </c>
      <c r="V791" s="10">
        <v>325.26</v>
      </c>
      <c r="W791" s="10">
        <v>180.57</v>
      </c>
      <c r="X791" s="10">
        <v>54.71</v>
      </c>
      <c r="Y791" s="10">
        <v>14.05</v>
      </c>
      <c r="Z791" s="10">
        <v>149.47</v>
      </c>
      <c r="AA791" s="10">
        <v>40.464599999999997</v>
      </c>
      <c r="AC791" s="10">
        <v>332.58</v>
      </c>
      <c r="AE791" s="10">
        <v>10.65</v>
      </c>
      <c r="AF791" s="10">
        <v>367.59</v>
      </c>
      <c r="AG791" s="10">
        <v>380.77</v>
      </c>
      <c r="AH791" s="10">
        <v>124.91</v>
      </c>
      <c r="AI791">
        <v>37.25</v>
      </c>
      <c r="AJ791" s="10">
        <v>11.86</v>
      </c>
      <c r="AK791" s="10">
        <v>92.17</v>
      </c>
      <c r="AL791" s="10">
        <v>31.34</v>
      </c>
      <c r="AM791" s="10">
        <v>64.599999999999994</v>
      </c>
      <c r="AN791" s="10">
        <v>13.58</v>
      </c>
      <c r="AO791" s="10">
        <v>97.96</v>
      </c>
      <c r="AP791" s="10">
        <v>153.56299999999999</v>
      </c>
    </row>
    <row r="792" spans="1:42" x14ac:dyDescent="0.2">
      <c r="A792" s="9">
        <v>45086</v>
      </c>
      <c r="B792" s="3">
        <v>4293.93</v>
      </c>
      <c r="C792" s="10">
        <v>244.4</v>
      </c>
      <c r="D792" s="10">
        <v>15.02</v>
      </c>
      <c r="E792" s="10">
        <v>107.39</v>
      </c>
      <c r="F792" s="10">
        <v>60.47</v>
      </c>
      <c r="G792" s="10">
        <v>24.82</v>
      </c>
      <c r="I792" s="10">
        <v>80.462000000000003</v>
      </c>
      <c r="J792" s="10">
        <v>5.22</v>
      </c>
      <c r="K792" s="10">
        <v>141.01</v>
      </c>
      <c r="L792" s="10">
        <v>336.02</v>
      </c>
      <c r="M792" s="10">
        <v>38.770000000000003</v>
      </c>
      <c r="N792" s="10">
        <v>9.1999999999999993</v>
      </c>
      <c r="O792" s="10">
        <v>23.37</v>
      </c>
      <c r="P792" s="10">
        <v>98.032899999999998</v>
      </c>
      <c r="Q792" s="10">
        <v>78.94</v>
      </c>
      <c r="R792" s="10">
        <v>9.41</v>
      </c>
      <c r="S792" s="10">
        <v>8.18</v>
      </c>
      <c r="T792" s="10">
        <v>88.19</v>
      </c>
      <c r="U792" s="10">
        <v>170.65</v>
      </c>
      <c r="V792" s="10">
        <v>326.79000000000002</v>
      </c>
      <c r="W792" s="10">
        <v>180.96</v>
      </c>
      <c r="X792" s="10">
        <v>55.18</v>
      </c>
      <c r="Y792" s="10">
        <v>13.87</v>
      </c>
      <c r="Z792" s="10">
        <v>150.47999999999999</v>
      </c>
      <c r="AA792" s="10">
        <v>40.811</v>
      </c>
      <c r="AC792" s="10">
        <v>334.11</v>
      </c>
      <c r="AE792" s="10">
        <v>10.55</v>
      </c>
      <c r="AF792" s="10">
        <v>369.22</v>
      </c>
      <c r="AG792" s="10">
        <v>378.87</v>
      </c>
      <c r="AH792" s="10">
        <v>121.31</v>
      </c>
      <c r="AI792">
        <v>37.14</v>
      </c>
      <c r="AJ792" s="10">
        <v>11.62</v>
      </c>
      <c r="AK792" s="10">
        <v>92.59</v>
      </c>
      <c r="AL792" s="10">
        <v>30.64</v>
      </c>
      <c r="AM792" s="10">
        <v>64.569999999999993</v>
      </c>
      <c r="AN792" s="10">
        <v>13.74</v>
      </c>
      <c r="AO792" s="10">
        <v>98.54</v>
      </c>
      <c r="AP792" s="10">
        <v>153.7885</v>
      </c>
    </row>
    <row r="793" spans="1:42" x14ac:dyDescent="0.2">
      <c r="A793" s="9">
        <v>45089</v>
      </c>
      <c r="B793" s="3">
        <v>4298.8599999999997</v>
      </c>
      <c r="C793" s="10">
        <v>249.83</v>
      </c>
      <c r="D793" s="10">
        <v>15.65</v>
      </c>
      <c r="E793" s="10">
        <v>106.42</v>
      </c>
      <c r="F793" s="10">
        <v>60.21</v>
      </c>
      <c r="G793" s="10">
        <v>24.7</v>
      </c>
      <c r="I793" s="10">
        <v>85.536000000000001</v>
      </c>
      <c r="J793" s="10">
        <v>5.32</v>
      </c>
      <c r="K793" s="10">
        <v>141</v>
      </c>
      <c r="L793" s="10">
        <v>339.49</v>
      </c>
      <c r="M793" s="10">
        <v>39.481999999999999</v>
      </c>
      <c r="N793" s="10">
        <v>9.25</v>
      </c>
      <c r="O793" s="10">
        <v>22.52</v>
      </c>
      <c r="P793" s="10">
        <v>97.872600000000006</v>
      </c>
      <c r="Q793" s="10">
        <v>78.349999999999994</v>
      </c>
      <c r="R793" s="10">
        <v>9.36</v>
      </c>
      <c r="S793" s="10">
        <v>9.16</v>
      </c>
      <c r="T793" s="10">
        <v>89.89</v>
      </c>
      <c r="U793" s="10">
        <v>171.89</v>
      </c>
      <c r="V793" s="10">
        <v>331.85</v>
      </c>
      <c r="W793" s="10">
        <v>183.79</v>
      </c>
      <c r="X793" s="10">
        <v>55.67</v>
      </c>
      <c r="Y793" s="10">
        <v>14</v>
      </c>
      <c r="Z793" s="10">
        <v>150.6</v>
      </c>
      <c r="AA793" s="10">
        <v>41.273400000000002</v>
      </c>
      <c r="AC793" s="10">
        <v>340.6</v>
      </c>
      <c r="AE793" s="10">
        <v>10.54</v>
      </c>
      <c r="AF793" s="10">
        <v>375.31</v>
      </c>
      <c r="AG793" s="10">
        <v>387.13</v>
      </c>
      <c r="AH793" s="10">
        <v>119.62</v>
      </c>
      <c r="AI793">
        <v>37.11</v>
      </c>
      <c r="AJ793" s="10">
        <v>11.9</v>
      </c>
      <c r="AK793" s="10">
        <v>92.65</v>
      </c>
      <c r="AL793" s="10">
        <v>30.06</v>
      </c>
      <c r="AM793" s="10">
        <v>63.74</v>
      </c>
      <c r="AN793" s="10">
        <v>13.78</v>
      </c>
      <c r="AO793" s="10">
        <v>100.79</v>
      </c>
      <c r="AP793" s="10">
        <v>151.358</v>
      </c>
    </row>
    <row r="794" spans="1:42" x14ac:dyDescent="0.2">
      <c r="A794" s="9">
        <v>45090</v>
      </c>
      <c r="B794" s="3">
        <v>4338.93</v>
      </c>
      <c r="C794" s="10">
        <v>258.70999999999998</v>
      </c>
      <c r="D794" s="10">
        <v>16</v>
      </c>
      <c r="E794" s="10">
        <v>106.44</v>
      </c>
      <c r="F794" s="10">
        <v>60.45</v>
      </c>
      <c r="G794" s="10">
        <v>24.9</v>
      </c>
      <c r="I794" s="10">
        <v>85.111999999999995</v>
      </c>
      <c r="J794" s="10">
        <v>5.94</v>
      </c>
      <c r="K794" s="10">
        <v>142.02000000000001</v>
      </c>
      <c r="L794" s="10">
        <v>342.5</v>
      </c>
      <c r="M794" s="10">
        <v>41.021999999999998</v>
      </c>
      <c r="N794" s="10">
        <v>9.6199999999999992</v>
      </c>
      <c r="O794" s="10">
        <v>22.17</v>
      </c>
      <c r="P794" s="10">
        <v>98.370199999999997</v>
      </c>
      <c r="Q794" s="10">
        <v>79.239999999999995</v>
      </c>
      <c r="R794" s="10">
        <v>9.6</v>
      </c>
      <c r="S794" s="10">
        <v>9.5399999999999991</v>
      </c>
      <c r="T794" s="10">
        <v>90.67</v>
      </c>
      <c r="U794" s="10">
        <v>173.44</v>
      </c>
      <c r="V794" s="10">
        <v>334.29</v>
      </c>
      <c r="W794" s="10">
        <v>183.31</v>
      </c>
      <c r="X794" s="10">
        <v>56.89</v>
      </c>
      <c r="Y794" s="10">
        <v>15.25</v>
      </c>
      <c r="Z794" s="10">
        <v>151.54</v>
      </c>
      <c r="AA794" s="10">
        <v>41.314599999999999</v>
      </c>
      <c r="AC794" s="10">
        <v>342.1</v>
      </c>
      <c r="AE794" s="10">
        <v>10.63</v>
      </c>
      <c r="AF794" s="10">
        <v>371.38</v>
      </c>
      <c r="AG794" s="10">
        <v>398.24</v>
      </c>
      <c r="AH794" s="10">
        <v>121.35</v>
      </c>
      <c r="AI794">
        <v>36.83</v>
      </c>
      <c r="AJ794" s="10">
        <v>11.67</v>
      </c>
      <c r="AK794" s="10">
        <v>93.3</v>
      </c>
      <c r="AL794" s="10">
        <v>30.85</v>
      </c>
      <c r="AM794" s="10">
        <v>65.599999999999994</v>
      </c>
      <c r="AN794" s="10">
        <v>14.13</v>
      </c>
      <c r="AO794" s="10">
        <v>101.44</v>
      </c>
      <c r="AP794" s="10">
        <v>144.827</v>
      </c>
    </row>
    <row r="795" spans="1:42" x14ac:dyDescent="0.2">
      <c r="A795" s="9">
        <v>45091</v>
      </c>
      <c r="B795" s="3">
        <v>4369.01</v>
      </c>
      <c r="C795" s="10">
        <v>256.79000000000002</v>
      </c>
      <c r="D795" s="10">
        <v>15.91</v>
      </c>
      <c r="E795" s="10">
        <v>105.16</v>
      </c>
      <c r="F795" s="10">
        <v>60.86</v>
      </c>
      <c r="G795" s="10">
        <v>24.81</v>
      </c>
      <c r="I795" s="10">
        <v>88.617999999999995</v>
      </c>
      <c r="J795" s="10">
        <v>5.69</v>
      </c>
      <c r="K795" s="10">
        <v>141.49</v>
      </c>
      <c r="L795" s="10">
        <v>338.42</v>
      </c>
      <c r="M795" s="10">
        <v>42.997</v>
      </c>
      <c r="N795" s="10">
        <v>9.14</v>
      </c>
      <c r="O795" s="10">
        <v>22.51</v>
      </c>
      <c r="P795" s="10">
        <v>97.24</v>
      </c>
      <c r="Q795" s="10">
        <v>78.39</v>
      </c>
      <c r="R795" s="10">
        <v>9.9499999999999993</v>
      </c>
      <c r="S795" s="10">
        <v>9.74</v>
      </c>
      <c r="T795" s="10">
        <v>90.29</v>
      </c>
      <c r="U795" s="10">
        <v>181.07</v>
      </c>
      <c r="V795" s="10">
        <v>337.34</v>
      </c>
      <c r="W795" s="10">
        <v>183.95</v>
      </c>
      <c r="X795" s="10">
        <v>57.03</v>
      </c>
      <c r="Y795" s="10">
        <v>14.74</v>
      </c>
      <c r="Z795" s="10">
        <v>151.65</v>
      </c>
      <c r="AA795" s="10">
        <v>41.223399999999998</v>
      </c>
      <c r="AC795" s="10">
        <v>340.96</v>
      </c>
      <c r="AE795" s="10">
        <v>9.94</v>
      </c>
      <c r="AF795" s="10">
        <v>374.76</v>
      </c>
      <c r="AG795" s="10">
        <v>399.05</v>
      </c>
      <c r="AH795" s="10">
        <v>122.27</v>
      </c>
      <c r="AI795">
        <v>36.86</v>
      </c>
      <c r="AJ795" s="10">
        <v>11.83</v>
      </c>
      <c r="AK795" s="10">
        <v>93.06</v>
      </c>
      <c r="AL795" s="10">
        <v>30.21</v>
      </c>
      <c r="AM795" s="10">
        <v>67.260000000000005</v>
      </c>
      <c r="AN795" s="10">
        <v>14.2</v>
      </c>
      <c r="AO795" s="10">
        <v>101.98</v>
      </c>
      <c r="AP795" s="10">
        <v>150.19749999999999</v>
      </c>
    </row>
    <row r="796" spans="1:42" x14ac:dyDescent="0.2">
      <c r="A796" s="9">
        <v>45092</v>
      </c>
      <c r="B796" s="3">
        <v>4372.59</v>
      </c>
      <c r="C796" s="10">
        <v>255.9</v>
      </c>
      <c r="D796" s="10">
        <v>16.600000000000001</v>
      </c>
      <c r="E796" s="10">
        <v>105.89</v>
      </c>
      <c r="F796" s="10">
        <v>61.23</v>
      </c>
      <c r="G796" s="10">
        <v>25.33</v>
      </c>
      <c r="I796" s="10">
        <v>88.343000000000004</v>
      </c>
      <c r="J796" s="10">
        <v>5.68</v>
      </c>
      <c r="K796" s="10">
        <v>143.09</v>
      </c>
      <c r="L796" s="10">
        <v>339.74</v>
      </c>
      <c r="M796" s="10">
        <v>42.652999999999999</v>
      </c>
      <c r="N796" s="10">
        <v>9.57</v>
      </c>
      <c r="O796" s="10">
        <v>22.91</v>
      </c>
      <c r="P796" s="10">
        <v>98.032899999999998</v>
      </c>
      <c r="Q796" s="10">
        <v>78.67</v>
      </c>
      <c r="R796" s="10">
        <v>9.98</v>
      </c>
      <c r="S796" s="10">
        <v>9.5500000000000007</v>
      </c>
      <c r="T796" s="10">
        <v>92.65</v>
      </c>
      <c r="U796" s="10">
        <v>190.98</v>
      </c>
      <c r="V796" s="10">
        <v>348.1</v>
      </c>
      <c r="W796" s="10">
        <v>186.01</v>
      </c>
      <c r="X796" s="10">
        <v>58.61</v>
      </c>
      <c r="Y796" s="10">
        <v>15.24</v>
      </c>
      <c r="Z796" s="10">
        <v>152.18</v>
      </c>
      <c r="AA796" s="10">
        <v>41.033200000000001</v>
      </c>
      <c r="AB796" s="10">
        <v>43.78</v>
      </c>
      <c r="AC796" s="10">
        <v>349.08</v>
      </c>
      <c r="AE796" s="10">
        <v>9.94</v>
      </c>
      <c r="AF796" s="10">
        <v>379.04</v>
      </c>
      <c r="AG796" s="10">
        <v>406.52</v>
      </c>
      <c r="AH796" s="10">
        <v>121.72</v>
      </c>
      <c r="AI796">
        <v>37.11</v>
      </c>
      <c r="AJ796" s="10">
        <v>12.37</v>
      </c>
      <c r="AK796" s="10">
        <v>94.73</v>
      </c>
      <c r="AL796" s="10">
        <v>30.46</v>
      </c>
      <c r="AM796" s="10">
        <v>68.349999999999994</v>
      </c>
      <c r="AN796" s="10">
        <v>14.45</v>
      </c>
      <c r="AO796" s="10">
        <v>103.42</v>
      </c>
      <c r="AP796" s="10">
        <v>152.60149999999999</v>
      </c>
    </row>
    <row r="797" spans="1:42" x14ac:dyDescent="0.2">
      <c r="A797" s="9">
        <v>45093</v>
      </c>
      <c r="B797" s="3">
        <v>4425.84</v>
      </c>
      <c r="C797" s="10">
        <v>260.54000000000002</v>
      </c>
      <c r="D797" s="10">
        <v>16.3</v>
      </c>
      <c r="E797" s="10">
        <v>105.13</v>
      </c>
      <c r="F797" s="10">
        <v>61.67</v>
      </c>
      <c r="G797" s="10">
        <v>25.06</v>
      </c>
      <c r="I797" s="10">
        <v>86.811000000000007</v>
      </c>
      <c r="J797" s="10">
        <v>5.6</v>
      </c>
      <c r="K797" s="10">
        <v>143.26</v>
      </c>
      <c r="L797" s="10">
        <v>338.31</v>
      </c>
      <c r="M797" s="10">
        <v>42.692</v>
      </c>
      <c r="N797" s="10">
        <v>8.85</v>
      </c>
      <c r="O797" s="10">
        <v>23.96</v>
      </c>
      <c r="P797" s="10">
        <v>98.319599999999994</v>
      </c>
      <c r="Q797" s="10">
        <v>77.81</v>
      </c>
      <c r="R797" s="10">
        <v>10.029999999999999</v>
      </c>
      <c r="S797" s="10">
        <v>8.6</v>
      </c>
      <c r="T797" s="10">
        <v>91.13</v>
      </c>
      <c r="U797" s="10">
        <v>184.18</v>
      </c>
      <c r="V797" s="10">
        <v>342.33</v>
      </c>
      <c r="W797" s="10">
        <v>184.92</v>
      </c>
      <c r="X797" s="10">
        <v>57.2</v>
      </c>
      <c r="Y797" s="10">
        <v>14.88</v>
      </c>
      <c r="Z797" s="10">
        <v>159.99</v>
      </c>
      <c r="AA797" s="10">
        <v>40.6584</v>
      </c>
      <c r="AB797" s="10">
        <v>38.15</v>
      </c>
      <c r="AC797" s="10">
        <v>347.89</v>
      </c>
      <c r="AE797" s="10">
        <v>9.6999999999999993</v>
      </c>
      <c r="AF797" s="10">
        <v>376.53</v>
      </c>
      <c r="AG797" s="10">
        <v>407.63</v>
      </c>
      <c r="AH797" s="10">
        <v>122.63</v>
      </c>
      <c r="AI797">
        <v>37.06</v>
      </c>
      <c r="AJ797" s="10">
        <v>12.2</v>
      </c>
      <c r="AK797" s="10">
        <v>94.89</v>
      </c>
      <c r="AL797" s="10">
        <v>30.69</v>
      </c>
      <c r="AM797" s="10">
        <v>67.55</v>
      </c>
      <c r="AN797" s="10">
        <v>14.42</v>
      </c>
      <c r="AO797" s="10">
        <v>102.72</v>
      </c>
      <c r="AP797" s="10">
        <v>154.6525</v>
      </c>
    </row>
    <row r="798" spans="1:42" x14ac:dyDescent="0.2">
      <c r="A798" s="9">
        <v>45097</v>
      </c>
      <c r="B798" s="3">
        <v>4409.59</v>
      </c>
      <c r="C798" s="10">
        <v>274.45</v>
      </c>
      <c r="D798" s="10">
        <v>15.79</v>
      </c>
      <c r="E798" s="10">
        <v>102.72</v>
      </c>
      <c r="F798" s="10">
        <v>61.26</v>
      </c>
      <c r="G798" s="10">
        <v>24.97</v>
      </c>
      <c r="I798" s="10">
        <v>86.802999999999997</v>
      </c>
      <c r="J798" s="10">
        <v>5.81</v>
      </c>
      <c r="K798" s="10">
        <v>142.53</v>
      </c>
      <c r="L798" s="10">
        <v>330.72</v>
      </c>
      <c r="M798" s="10">
        <v>43.808</v>
      </c>
      <c r="N798" s="10">
        <v>8.86</v>
      </c>
      <c r="O798" s="10">
        <v>24.1</v>
      </c>
      <c r="P798" s="10">
        <v>97.417199999999994</v>
      </c>
      <c r="Q798" s="10">
        <v>76.94</v>
      </c>
      <c r="R798" s="10">
        <v>10</v>
      </c>
      <c r="S798" s="10">
        <v>8.59</v>
      </c>
      <c r="T798" s="10">
        <v>90.62</v>
      </c>
      <c r="U798" s="10">
        <v>179.08</v>
      </c>
      <c r="V798" s="10">
        <v>338.05</v>
      </c>
      <c r="W798" s="10">
        <v>185.01</v>
      </c>
      <c r="X798" s="10">
        <v>56.63</v>
      </c>
      <c r="Y798" s="10">
        <v>15.7</v>
      </c>
      <c r="Z798" s="10">
        <v>156.82</v>
      </c>
      <c r="AA798" s="10">
        <v>40.996000000000002</v>
      </c>
      <c r="AB798" s="10">
        <v>38.43</v>
      </c>
      <c r="AC798" s="10">
        <v>342.69</v>
      </c>
      <c r="AE798" s="10">
        <v>9.31</v>
      </c>
      <c r="AF798" s="10">
        <v>374.62</v>
      </c>
      <c r="AG798" s="10">
        <v>407.98</v>
      </c>
      <c r="AH798" s="10">
        <v>120.84</v>
      </c>
      <c r="AI798">
        <v>36.68</v>
      </c>
      <c r="AJ798" s="10">
        <v>12.62</v>
      </c>
      <c r="AK798" s="10">
        <v>94.82</v>
      </c>
      <c r="AL798" s="10">
        <v>30.63</v>
      </c>
      <c r="AM798" s="10">
        <v>65.930000000000007</v>
      </c>
      <c r="AN798" s="10">
        <v>14.22</v>
      </c>
      <c r="AO798" s="10">
        <v>101.01</v>
      </c>
      <c r="AP798" s="10">
        <v>158.10050000000001</v>
      </c>
    </row>
    <row r="799" spans="1:42" x14ac:dyDescent="0.2">
      <c r="A799" s="9">
        <v>45098</v>
      </c>
      <c r="B799" s="3">
        <v>4388.71</v>
      </c>
      <c r="C799" s="10">
        <v>259.45999999999998</v>
      </c>
      <c r="D799" s="10">
        <v>14.64</v>
      </c>
      <c r="E799" s="10">
        <v>103.87</v>
      </c>
      <c r="F799" s="10">
        <v>61.43</v>
      </c>
      <c r="G799" s="10">
        <v>25.15</v>
      </c>
      <c r="I799" s="10">
        <v>84.766000000000005</v>
      </c>
      <c r="J799" s="10">
        <v>5.9</v>
      </c>
      <c r="K799" s="10">
        <v>142.32</v>
      </c>
      <c r="L799" s="10">
        <v>325.07</v>
      </c>
      <c r="M799" s="10">
        <v>43.045000000000002</v>
      </c>
      <c r="N799" s="10">
        <v>8.69</v>
      </c>
      <c r="O799" s="10">
        <v>24.75</v>
      </c>
      <c r="P799" s="10">
        <v>96.9786</v>
      </c>
      <c r="Q799" s="10">
        <v>76.72</v>
      </c>
      <c r="R799" s="10">
        <v>9.76</v>
      </c>
      <c r="S799" s="10">
        <v>8.6300000000000008</v>
      </c>
      <c r="T799" s="10">
        <v>89.13</v>
      </c>
      <c r="U799" s="10">
        <v>173.39</v>
      </c>
      <c r="V799" s="10">
        <v>333.56</v>
      </c>
      <c r="W799" s="10">
        <v>183.96</v>
      </c>
      <c r="X799" s="10">
        <v>55.78</v>
      </c>
      <c r="Y799" s="10">
        <v>14.62</v>
      </c>
      <c r="Z799" s="10">
        <v>155.93</v>
      </c>
      <c r="AA799" s="10">
        <v>41.489600000000003</v>
      </c>
      <c r="AB799" s="10">
        <v>38.340000000000003</v>
      </c>
      <c r="AC799" s="10">
        <v>343.28</v>
      </c>
      <c r="AE799" s="10">
        <v>9.2200000000000006</v>
      </c>
      <c r="AF799" s="10">
        <v>376.14</v>
      </c>
      <c r="AG799" s="10">
        <v>416.59</v>
      </c>
      <c r="AH799" s="10">
        <v>120.69</v>
      </c>
      <c r="AI799">
        <v>36.630000000000003</v>
      </c>
      <c r="AJ799" s="10">
        <v>13.25</v>
      </c>
      <c r="AK799" s="10">
        <v>96.35</v>
      </c>
      <c r="AL799" s="10">
        <v>29.84</v>
      </c>
      <c r="AM799" s="10">
        <v>65.400000000000006</v>
      </c>
      <c r="AN799" s="10">
        <v>14.02</v>
      </c>
      <c r="AO799" s="10">
        <v>101.31</v>
      </c>
      <c r="AP799" s="10">
        <v>156.51050000000001</v>
      </c>
    </row>
    <row r="800" spans="1:42" x14ac:dyDescent="0.2">
      <c r="A800" s="9">
        <v>45099</v>
      </c>
      <c r="B800" s="3">
        <v>4365.6899999999996</v>
      </c>
      <c r="C800" s="10">
        <v>264.61</v>
      </c>
      <c r="D800" s="10">
        <v>14.05</v>
      </c>
      <c r="E800" s="10">
        <v>103.3</v>
      </c>
      <c r="F800" s="10">
        <v>61.85</v>
      </c>
      <c r="G800" s="10">
        <v>25.3</v>
      </c>
      <c r="I800" s="10">
        <v>84.242999999999995</v>
      </c>
      <c r="J800" s="10">
        <v>5.79</v>
      </c>
      <c r="K800" s="10">
        <v>139.58000000000001</v>
      </c>
      <c r="L800" s="10">
        <v>319.58</v>
      </c>
      <c r="M800" s="10">
        <v>43.024999999999999</v>
      </c>
      <c r="N800" s="10">
        <v>8.6999999999999993</v>
      </c>
      <c r="O800" s="10">
        <v>23.57</v>
      </c>
      <c r="P800" s="10">
        <v>98.159400000000005</v>
      </c>
      <c r="Q800" s="10">
        <v>76.239999999999995</v>
      </c>
      <c r="R800" s="10">
        <v>9.4499999999999993</v>
      </c>
      <c r="S800" s="10">
        <v>8.49</v>
      </c>
      <c r="T800" s="10">
        <v>89.14</v>
      </c>
      <c r="U800" s="10">
        <v>178.6</v>
      </c>
      <c r="V800" s="10">
        <v>339.71</v>
      </c>
      <c r="W800" s="10">
        <v>187</v>
      </c>
      <c r="X800" s="10">
        <v>55.19</v>
      </c>
      <c r="Y800" s="10">
        <v>14.15</v>
      </c>
      <c r="Z800" s="10">
        <v>159.09</v>
      </c>
      <c r="AA800" s="10">
        <v>41.010399999999997</v>
      </c>
      <c r="AB800" s="10">
        <v>39.159999999999997</v>
      </c>
      <c r="AC800" s="10">
        <v>348.16</v>
      </c>
      <c r="AE800" s="10">
        <v>9.43</v>
      </c>
      <c r="AF800" s="10">
        <v>377.8</v>
      </c>
      <c r="AG800" s="10">
        <v>415.69</v>
      </c>
      <c r="AH800" s="10">
        <v>118.66</v>
      </c>
      <c r="AI800">
        <v>36.26</v>
      </c>
      <c r="AJ800" s="10">
        <v>13.13</v>
      </c>
      <c r="AK800" s="10">
        <v>95.69</v>
      </c>
      <c r="AL800" s="10">
        <v>29.86</v>
      </c>
      <c r="AM800" s="10">
        <v>65.099999999999994</v>
      </c>
      <c r="AN800" s="10">
        <v>14.19</v>
      </c>
      <c r="AO800" s="10">
        <v>101.46</v>
      </c>
      <c r="AP800" s="10">
        <v>155.167</v>
      </c>
    </row>
    <row r="801" spans="1:42" x14ac:dyDescent="0.2">
      <c r="A801" s="9">
        <v>45100</v>
      </c>
      <c r="B801" s="3">
        <v>4381.8900000000003</v>
      </c>
      <c r="C801" s="10">
        <v>256.60000000000002</v>
      </c>
      <c r="D801" s="10">
        <v>14.03</v>
      </c>
      <c r="E801" s="10">
        <v>102.4</v>
      </c>
      <c r="F801" s="10">
        <v>61.2</v>
      </c>
      <c r="G801" s="10">
        <v>25.1</v>
      </c>
      <c r="I801" s="10">
        <v>82.215000000000003</v>
      </c>
      <c r="J801" s="10">
        <v>5.54</v>
      </c>
      <c r="K801" s="10">
        <v>138.85</v>
      </c>
      <c r="L801" s="10">
        <v>314.70999999999998</v>
      </c>
      <c r="M801" s="10">
        <v>42.209000000000003</v>
      </c>
      <c r="N801" s="10">
        <v>8.52</v>
      </c>
      <c r="O801" s="10">
        <v>23.33</v>
      </c>
      <c r="P801" s="10">
        <v>96.573700000000002</v>
      </c>
      <c r="Q801" s="10">
        <v>75.23</v>
      </c>
      <c r="R801" s="10">
        <v>9.49</v>
      </c>
      <c r="S801" s="10">
        <v>8.2799999999999994</v>
      </c>
      <c r="T801" s="10">
        <v>87.84</v>
      </c>
      <c r="U801" s="10">
        <v>178.25</v>
      </c>
      <c r="V801" s="10">
        <v>335.02</v>
      </c>
      <c r="W801" s="10">
        <v>186.68</v>
      </c>
      <c r="X801" s="10">
        <v>53.59</v>
      </c>
      <c r="Y801" s="10">
        <v>13.53</v>
      </c>
      <c r="Z801" s="10">
        <v>157.49</v>
      </c>
      <c r="AA801" s="10">
        <v>40.873600000000003</v>
      </c>
      <c r="AB801" s="10">
        <v>40.15</v>
      </c>
      <c r="AC801" s="10">
        <v>347</v>
      </c>
      <c r="AE801" s="10">
        <v>9.3699999999999992</v>
      </c>
      <c r="AF801" s="10">
        <v>379.81</v>
      </c>
      <c r="AG801" s="10">
        <v>404.45</v>
      </c>
      <c r="AH801" s="10">
        <v>116.9</v>
      </c>
      <c r="AI801">
        <v>36.35</v>
      </c>
      <c r="AJ801" s="10">
        <v>13.15</v>
      </c>
      <c r="AK801" s="10">
        <v>96.3</v>
      </c>
      <c r="AL801" s="10">
        <v>30.3</v>
      </c>
      <c r="AM801" s="10">
        <v>63.5</v>
      </c>
      <c r="AN801" s="10">
        <v>14.02</v>
      </c>
      <c r="AO801" s="10">
        <v>100.81</v>
      </c>
      <c r="AP801" s="10">
        <v>153.29349999999999</v>
      </c>
    </row>
    <row r="802" spans="1:42" x14ac:dyDescent="0.2">
      <c r="A802" s="9">
        <v>45103</v>
      </c>
      <c r="B802" s="3">
        <v>4348.33</v>
      </c>
      <c r="C802" s="10">
        <v>241.05</v>
      </c>
      <c r="D802" s="10">
        <v>13.94</v>
      </c>
      <c r="E802" s="10">
        <v>104.29</v>
      </c>
      <c r="F802" s="10">
        <v>61.22</v>
      </c>
      <c r="G802" s="10">
        <v>25.6</v>
      </c>
      <c r="I802" s="10">
        <v>82.162999999999997</v>
      </c>
      <c r="J802" s="10">
        <v>5.37</v>
      </c>
      <c r="K802" s="10">
        <v>139.19</v>
      </c>
      <c r="L802" s="10">
        <v>312.36</v>
      </c>
      <c r="M802" s="10">
        <v>40.631999999999998</v>
      </c>
      <c r="N802" s="10">
        <v>8.36</v>
      </c>
      <c r="O802" s="10">
        <v>24.1</v>
      </c>
      <c r="P802" s="10">
        <v>97.062899999999999</v>
      </c>
      <c r="Q802" s="10">
        <v>75.56</v>
      </c>
      <c r="R802" s="10">
        <v>9.6300000000000008</v>
      </c>
      <c r="S802" s="10">
        <v>8.1999999999999993</v>
      </c>
      <c r="T802" s="10">
        <v>88.78</v>
      </c>
      <c r="U802" s="10">
        <v>169.84</v>
      </c>
      <c r="V802" s="10">
        <v>328.6</v>
      </c>
      <c r="W802" s="10">
        <v>185.27</v>
      </c>
      <c r="X802" s="10">
        <v>53.09</v>
      </c>
      <c r="Y802" s="10">
        <v>13.45</v>
      </c>
      <c r="Z802" s="10">
        <v>153.78</v>
      </c>
      <c r="AA802" s="10">
        <v>40.6462</v>
      </c>
      <c r="AB802" s="10">
        <v>42.59</v>
      </c>
      <c r="AC802" s="10">
        <v>347.45</v>
      </c>
      <c r="AE802" s="10">
        <v>10.33</v>
      </c>
      <c r="AF802" s="10">
        <v>377.42</v>
      </c>
      <c r="AG802" s="10">
        <v>410.19</v>
      </c>
      <c r="AH802" s="10">
        <v>119.01</v>
      </c>
      <c r="AI802">
        <v>36.42</v>
      </c>
      <c r="AJ802" s="10">
        <v>12.9</v>
      </c>
      <c r="AK802" s="10">
        <v>96.77</v>
      </c>
      <c r="AL802" s="10">
        <v>31.87</v>
      </c>
      <c r="AM802" s="10">
        <v>63.74</v>
      </c>
      <c r="AN802" s="10">
        <v>14.11</v>
      </c>
      <c r="AO802" s="10">
        <v>105.2</v>
      </c>
      <c r="AP802" s="10">
        <v>159.0035</v>
      </c>
    </row>
    <row r="803" spans="1:42" x14ac:dyDescent="0.2">
      <c r="A803" s="9">
        <v>45104</v>
      </c>
      <c r="B803" s="3">
        <v>4328.82</v>
      </c>
      <c r="C803" s="10">
        <v>250.21</v>
      </c>
      <c r="D803" s="10">
        <v>14.61</v>
      </c>
      <c r="E803" s="10">
        <v>104.55</v>
      </c>
      <c r="F803" s="10">
        <v>61.09</v>
      </c>
      <c r="G803" s="10">
        <v>25.79</v>
      </c>
      <c r="I803" s="10">
        <v>84.84</v>
      </c>
      <c r="J803" s="10">
        <v>5.5</v>
      </c>
      <c r="K803" s="10">
        <v>139.19999999999999</v>
      </c>
      <c r="L803" s="10">
        <v>313.45</v>
      </c>
      <c r="M803" s="10">
        <v>41.875999999999998</v>
      </c>
      <c r="N803" s="10">
        <v>8.0500000000000007</v>
      </c>
      <c r="O803" s="10">
        <v>23.47</v>
      </c>
      <c r="P803" s="10">
        <v>98.1678</v>
      </c>
      <c r="Q803" s="10">
        <v>77.97</v>
      </c>
      <c r="R803" s="10">
        <v>9.94</v>
      </c>
      <c r="S803" s="10">
        <v>8.64</v>
      </c>
      <c r="T803" s="10">
        <v>91.33</v>
      </c>
      <c r="U803" s="10">
        <v>177.02</v>
      </c>
      <c r="V803" s="10">
        <v>334.57</v>
      </c>
      <c r="W803" s="10">
        <v>188.06</v>
      </c>
      <c r="X803" s="10">
        <v>54.92</v>
      </c>
      <c r="Y803" s="10">
        <v>13.94</v>
      </c>
      <c r="Z803" s="10">
        <v>158.62</v>
      </c>
      <c r="AA803" s="10">
        <v>41.334600000000002</v>
      </c>
      <c r="AB803" s="10">
        <v>45.55</v>
      </c>
      <c r="AC803" s="10">
        <v>347.12</v>
      </c>
      <c r="AE803" s="10">
        <v>10.81</v>
      </c>
      <c r="AF803" s="10">
        <v>381.79</v>
      </c>
      <c r="AG803" s="10">
        <v>409.51</v>
      </c>
      <c r="AH803" s="10">
        <v>120.87</v>
      </c>
      <c r="AI803">
        <v>36.25</v>
      </c>
      <c r="AJ803" s="10">
        <v>13.13</v>
      </c>
      <c r="AK803" s="10">
        <v>96.56</v>
      </c>
      <c r="AL803" s="10">
        <v>31.41</v>
      </c>
      <c r="AM803" s="10">
        <v>64.900000000000006</v>
      </c>
      <c r="AN803" s="10">
        <v>14.41</v>
      </c>
      <c r="AO803" s="10">
        <v>107.56</v>
      </c>
      <c r="AP803" s="10">
        <v>161.18950000000001</v>
      </c>
    </row>
    <row r="804" spans="1:42" x14ac:dyDescent="0.2">
      <c r="A804" s="9">
        <v>45105</v>
      </c>
      <c r="B804" s="3">
        <v>4378.41</v>
      </c>
      <c r="C804" s="10">
        <v>256.24</v>
      </c>
      <c r="D804" s="10">
        <v>15.28</v>
      </c>
      <c r="E804" s="10">
        <v>105.4</v>
      </c>
      <c r="F804" s="10">
        <v>60.52</v>
      </c>
      <c r="G804" s="10">
        <v>25.73</v>
      </c>
      <c r="I804" s="10">
        <v>84.793999999999997</v>
      </c>
      <c r="J804" s="10">
        <v>5.87</v>
      </c>
      <c r="K804" s="10">
        <v>138.59</v>
      </c>
      <c r="L804" s="10">
        <v>313.66000000000003</v>
      </c>
      <c r="M804" s="10">
        <v>41.116999999999997</v>
      </c>
      <c r="N804" s="10">
        <v>8.34</v>
      </c>
      <c r="O804" s="10">
        <v>23.87</v>
      </c>
      <c r="P804" s="10">
        <v>98.100300000000004</v>
      </c>
      <c r="Q804" s="10">
        <v>78.47</v>
      </c>
      <c r="R804" s="10">
        <v>10.18</v>
      </c>
      <c r="S804" s="10">
        <v>8.8699999999999992</v>
      </c>
      <c r="T804" s="10">
        <v>91.29</v>
      </c>
      <c r="U804" s="10">
        <v>183.85</v>
      </c>
      <c r="V804" s="10">
        <v>335.85</v>
      </c>
      <c r="W804" s="10">
        <v>189.25</v>
      </c>
      <c r="X804" s="10">
        <v>55.74</v>
      </c>
      <c r="Y804" s="10">
        <v>14.64</v>
      </c>
      <c r="Z804" s="10">
        <v>160.57</v>
      </c>
      <c r="AA804" s="10">
        <v>42.029800000000002</v>
      </c>
      <c r="AB804" s="10">
        <v>42.21</v>
      </c>
      <c r="AC804" s="10">
        <v>350.78</v>
      </c>
      <c r="AE804" s="10">
        <v>13.35</v>
      </c>
      <c r="AF804" s="10">
        <v>380.23</v>
      </c>
      <c r="AG804" s="10">
        <v>405.2</v>
      </c>
      <c r="AH804" s="10">
        <v>120.6</v>
      </c>
      <c r="AI804">
        <v>36.17</v>
      </c>
      <c r="AJ804" s="10">
        <v>13.34</v>
      </c>
      <c r="AK804" s="10">
        <v>96.2</v>
      </c>
      <c r="AL804" s="10">
        <v>31.29</v>
      </c>
      <c r="AM804" s="10">
        <v>63.43</v>
      </c>
      <c r="AN804" s="10">
        <v>14.79</v>
      </c>
      <c r="AO804" s="10">
        <v>108.03</v>
      </c>
      <c r="AP804" s="10">
        <v>161.4135</v>
      </c>
    </row>
    <row r="805" spans="1:42" x14ac:dyDescent="0.2">
      <c r="A805" s="9">
        <v>45106</v>
      </c>
      <c r="B805" s="3">
        <v>4376.8599999999997</v>
      </c>
      <c r="C805" s="10">
        <v>257.5</v>
      </c>
      <c r="D805" s="10">
        <v>15.2</v>
      </c>
      <c r="E805" s="10">
        <v>106.7</v>
      </c>
      <c r="F805" s="10">
        <v>60.02</v>
      </c>
      <c r="G805" s="10">
        <v>26.04</v>
      </c>
      <c r="I805" s="10">
        <v>86.257000000000005</v>
      </c>
      <c r="J805" s="10">
        <v>5.98</v>
      </c>
      <c r="K805" s="10">
        <v>143.43</v>
      </c>
      <c r="L805" s="10">
        <v>323.08999999999997</v>
      </c>
      <c r="M805" s="10">
        <v>40.822000000000003</v>
      </c>
      <c r="N805" s="10">
        <v>8.2200000000000006</v>
      </c>
      <c r="O805" s="10">
        <v>24.34</v>
      </c>
      <c r="P805" s="10">
        <v>99.745000000000005</v>
      </c>
      <c r="Q805" s="10">
        <v>80.3</v>
      </c>
      <c r="R805" s="10">
        <v>9.9700000000000006</v>
      </c>
      <c r="S805" s="10">
        <v>8.7100000000000009</v>
      </c>
      <c r="T805" s="10">
        <v>92.81</v>
      </c>
      <c r="U805" s="10">
        <v>175.77</v>
      </c>
      <c r="V805" s="10">
        <v>335.05</v>
      </c>
      <c r="W805" s="10">
        <v>189.59</v>
      </c>
      <c r="X805" s="10">
        <v>55.95</v>
      </c>
      <c r="Y805" s="10">
        <v>16.010000000000002</v>
      </c>
      <c r="Z805" s="10">
        <v>159.26</v>
      </c>
      <c r="AA805" s="10">
        <v>42.212000000000003</v>
      </c>
      <c r="AB805" s="10">
        <v>43.53</v>
      </c>
      <c r="AC805" s="10">
        <v>348.18</v>
      </c>
      <c r="AE805" s="10">
        <v>13.53</v>
      </c>
      <c r="AF805" s="10">
        <v>387.67</v>
      </c>
      <c r="AG805" s="10">
        <v>401.63</v>
      </c>
      <c r="AH805" s="10">
        <v>121.5</v>
      </c>
      <c r="AI805">
        <v>36.15</v>
      </c>
      <c r="AJ805" s="10">
        <v>13.53</v>
      </c>
      <c r="AK805" s="10">
        <v>97.69</v>
      </c>
      <c r="AL805" s="10">
        <v>31.93</v>
      </c>
      <c r="AM805" s="10">
        <v>63.8</v>
      </c>
      <c r="AN805" s="10">
        <v>14.95</v>
      </c>
      <c r="AO805" s="10">
        <v>107.87</v>
      </c>
      <c r="AP805" s="10">
        <v>157.93549999999999</v>
      </c>
    </row>
    <row r="806" spans="1:42" x14ac:dyDescent="0.2">
      <c r="A806" s="9">
        <v>45107</v>
      </c>
      <c r="B806" s="3">
        <v>4396.4399999999996</v>
      </c>
      <c r="C806" s="10">
        <v>261.77</v>
      </c>
      <c r="D806" s="10">
        <v>15.33</v>
      </c>
      <c r="E806" s="10">
        <v>107.25</v>
      </c>
      <c r="F806" s="10">
        <v>60.22</v>
      </c>
      <c r="G806" s="10">
        <v>26.25</v>
      </c>
      <c r="I806" s="10">
        <v>86.742999999999995</v>
      </c>
      <c r="J806" s="10">
        <v>6</v>
      </c>
      <c r="K806" s="10">
        <v>145.44</v>
      </c>
      <c r="L806" s="10">
        <v>322.54000000000002</v>
      </c>
      <c r="M806" s="10">
        <v>42.302</v>
      </c>
      <c r="N806" s="10">
        <v>8.06</v>
      </c>
      <c r="O806" s="10">
        <v>24.12</v>
      </c>
      <c r="P806" s="10">
        <v>100.2764</v>
      </c>
      <c r="Q806" s="10">
        <v>80.709999999999994</v>
      </c>
      <c r="R806" s="10">
        <v>9.98</v>
      </c>
      <c r="S806" s="10">
        <v>8.34</v>
      </c>
      <c r="T806" s="10">
        <v>92.97</v>
      </c>
      <c r="U806" s="10">
        <v>175.98</v>
      </c>
      <c r="V806" s="10">
        <v>340.54</v>
      </c>
      <c r="W806" s="10">
        <v>193.97</v>
      </c>
      <c r="X806" s="10">
        <v>56</v>
      </c>
      <c r="Y806" s="10">
        <v>16.66</v>
      </c>
      <c r="Z806" s="10">
        <v>160.55000000000001</v>
      </c>
      <c r="AA806" s="10">
        <v>42.78</v>
      </c>
      <c r="AB806" s="10">
        <v>40.950000000000003</v>
      </c>
      <c r="AC806" s="10">
        <v>351.91</v>
      </c>
      <c r="AE806" s="10">
        <v>13.53</v>
      </c>
      <c r="AF806" s="10">
        <v>393.3</v>
      </c>
      <c r="AG806" s="10">
        <v>405.19</v>
      </c>
      <c r="AH806" s="10">
        <v>122.63</v>
      </c>
      <c r="AI806">
        <v>36.39</v>
      </c>
      <c r="AJ806" s="10">
        <v>13.44</v>
      </c>
      <c r="AK806" s="10">
        <v>97.62</v>
      </c>
      <c r="AL806" s="10">
        <v>32.49</v>
      </c>
      <c r="AM806" s="10">
        <v>63.84</v>
      </c>
      <c r="AN806" s="10">
        <v>15.13</v>
      </c>
      <c r="AO806" s="10">
        <v>108.47</v>
      </c>
      <c r="AP806" s="10">
        <v>157.6395</v>
      </c>
    </row>
    <row r="807" spans="1:42" x14ac:dyDescent="0.2">
      <c r="A807" s="9">
        <v>45110</v>
      </c>
      <c r="B807" s="3">
        <v>4450.38</v>
      </c>
      <c r="C807" s="10">
        <v>279.82</v>
      </c>
      <c r="D807" s="10">
        <v>15.52</v>
      </c>
      <c r="E807" s="10">
        <v>107.46</v>
      </c>
      <c r="F807" s="10">
        <v>60.58</v>
      </c>
      <c r="G807" s="10">
        <v>26.09</v>
      </c>
      <c r="I807" s="10">
        <v>87.644000000000005</v>
      </c>
      <c r="J807" s="10">
        <v>5.98</v>
      </c>
      <c r="K807" s="10">
        <v>146.61000000000001</v>
      </c>
      <c r="L807" s="10">
        <v>326.61</v>
      </c>
      <c r="M807" s="10">
        <v>42.412999999999997</v>
      </c>
      <c r="N807" s="10">
        <v>8.1</v>
      </c>
      <c r="O807" s="10">
        <v>24.18</v>
      </c>
      <c r="P807" s="10">
        <v>100.65600000000001</v>
      </c>
      <c r="Q807" s="10">
        <v>81.8</v>
      </c>
      <c r="R807" s="10">
        <v>10.66</v>
      </c>
      <c r="S807" s="10">
        <v>8.52</v>
      </c>
      <c r="T807" s="10">
        <v>94.76</v>
      </c>
      <c r="U807" s="10">
        <v>176.99</v>
      </c>
      <c r="V807" s="10">
        <v>337.99</v>
      </c>
      <c r="W807" s="10">
        <v>192.46</v>
      </c>
      <c r="X807" s="10">
        <v>56.5</v>
      </c>
      <c r="Y807" s="10">
        <v>19.559999999999999</v>
      </c>
      <c r="Z807" s="10">
        <v>160.56</v>
      </c>
      <c r="AA807" s="10">
        <v>42.470799999999997</v>
      </c>
      <c r="AB807" s="10">
        <v>39.479999999999997</v>
      </c>
      <c r="AC807" s="10">
        <v>347.57</v>
      </c>
      <c r="AE807" s="10">
        <v>13.5</v>
      </c>
      <c r="AF807" s="10">
        <v>393.96</v>
      </c>
      <c r="AG807" s="10">
        <v>406.48</v>
      </c>
      <c r="AH807" s="10">
        <v>123.85</v>
      </c>
      <c r="AI807">
        <v>36.409999999999997</v>
      </c>
      <c r="AJ807" s="10">
        <v>12.76</v>
      </c>
      <c r="AK807" s="10">
        <v>98.48</v>
      </c>
      <c r="AL807" s="10">
        <v>32.42</v>
      </c>
      <c r="AM807" s="10">
        <v>64.83</v>
      </c>
      <c r="AN807" s="10">
        <v>15.24</v>
      </c>
      <c r="AO807" s="10">
        <v>108.54</v>
      </c>
      <c r="AP807" s="10">
        <v>138.84549999999999</v>
      </c>
    </row>
    <row r="808" spans="1:42" x14ac:dyDescent="0.2">
      <c r="A808" s="9">
        <v>45112</v>
      </c>
      <c r="B808" s="3">
        <v>4455.59</v>
      </c>
      <c r="C808" s="10">
        <v>282.48</v>
      </c>
      <c r="D808" s="10">
        <v>15.7</v>
      </c>
      <c r="E808" s="10">
        <v>106.91</v>
      </c>
      <c r="F808" s="10">
        <v>61.03</v>
      </c>
      <c r="G808" s="10">
        <v>26.84</v>
      </c>
      <c r="I808" s="10">
        <v>86.186000000000007</v>
      </c>
      <c r="J808" s="10">
        <v>5.86</v>
      </c>
      <c r="K808" s="10">
        <v>144.63999999999999</v>
      </c>
      <c r="L808" s="10">
        <v>320.05</v>
      </c>
      <c r="M808" s="10">
        <v>42.317</v>
      </c>
      <c r="N808" s="10">
        <v>7.93</v>
      </c>
      <c r="O808" s="10">
        <v>24.17</v>
      </c>
      <c r="P808" s="10">
        <v>102.4019</v>
      </c>
      <c r="Q808" s="10">
        <v>81.97</v>
      </c>
      <c r="R808" s="10">
        <v>10.72</v>
      </c>
      <c r="S808" s="10">
        <v>8.3800000000000008</v>
      </c>
      <c r="T808" s="10">
        <v>92.91</v>
      </c>
      <c r="U808" s="10">
        <v>172.55</v>
      </c>
      <c r="V808" s="10">
        <v>338.15</v>
      </c>
      <c r="W808" s="10">
        <v>191.33</v>
      </c>
      <c r="X808" s="10">
        <v>55.27</v>
      </c>
      <c r="Y808" s="10">
        <v>20.43</v>
      </c>
      <c r="Z808" s="10">
        <v>160.72999999999999</v>
      </c>
      <c r="AA808" s="10">
        <v>42.414200000000001</v>
      </c>
      <c r="AB808" s="10">
        <v>38.04</v>
      </c>
      <c r="AC808" s="10">
        <v>348.32</v>
      </c>
      <c r="AE808" s="10">
        <v>14.12</v>
      </c>
      <c r="AF808" s="10">
        <v>394.73</v>
      </c>
      <c r="AG808" s="10">
        <v>404.66</v>
      </c>
      <c r="AH808" s="10">
        <v>123.99</v>
      </c>
      <c r="AI808">
        <v>36.29</v>
      </c>
      <c r="AJ808" s="10">
        <v>12.66</v>
      </c>
      <c r="AK808" s="10">
        <v>97.45</v>
      </c>
      <c r="AL808" s="10">
        <v>32</v>
      </c>
      <c r="AM808" s="10">
        <v>64.010000000000005</v>
      </c>
      <c r="AN808" s="10">
        <v>15.35</v>
      </c>
      <c r="AO808" s="10">
        <v>108.45</v>
      </c>
      <c r="AP808" s="10">
        <v>150.61250000000001</v>
      </c>
    </row>
    <row r="809" spans="1:42" x14ac:dyDescent="0.2">
      <c r="A809" s="9">
        <v>45113</v>
      </c>
      <c r="B809" s="3">
        <v>4446.82</v>
      </c>
      <c r="C809" s="10">
        <v>276.54000000000002</v>
      </c>
      <c r="D809" s="10">
        <v>15.13</v>
      </c>
      <c r="E809" s="10">
        <v>102.92</v>
      </c>
      <c r="F809" s="10">
        <v>60.56</v>
      </c>
      <c r="G809" s="10">
        <v>26.95</v>
      </c>
      <c r="I809" s="10">
        <v>84.8</v>
      </c>
      <c r="J809" s="10">
        <v>5.6</v>
      </c>
      <c r="K809" s="10">
        <v>143.21</v>
      </c>
      <c r="L809" s="10">
        <v>313</v>
      </c>
      <c r="M809" s="10">
        <v>42.103000000000002</v>
      </c>
      <c r="N809" s="10">
        <v>7.63</v>
      </c>
      <c r="O809" s="10">
        <v>23.47</v>
      </c>
      <c r="P809" s="10">
        <v>102.2079</v>
      </c>
      <c r="Q809" s="10">
        <v>81.900000000000006</v>
      </c>
      <c r="R809" s="10">
        <v>10.41</v>
      </c>
      <c r="S809" s="10">
        <v>8.1</v>
      </c>
      <c r="T809" s="10">
        <v>92.02</v>
      </c>
      <c r="U809" s="10">
        <v>172.19</v>
      </c>
      <c r="V809" s="10">
        <v>341.27</v>
      </c>
      <c r="W809" s="10">
        <v>191.81</v>
      </c>
      <c r="X809" s="10">
        <v>53.91</v>
      </c>
      <c r="Y809" s="10">
        <v>21.62</v>
      </c>
      <c r="Z809" s="10">
        <v>156.62</v>
      </c>
      <c r="AA809" s="10">
        <v>41.867400000000004</v>
      </c>
      <c r="AB809" s="10">
        <v>39.200000000000003</v>
      </c>
      <c r="AC809" s="10">
        <v>345.76</v>
      </c>
      <c r="AE809" s="10">
        <v>13.29</v>
      </c>
      <c r="AF809" s="10">
        <v>393.14</v>
      </c>
      <c r="AG809" s="10">
        <v>401.17</v>
      </c>
      <c r="AH809" s="10">
        <v>122.99</v>
      </c>
      <c r="AI809">
        <v>36.18</v>
      </c>
      <c r="AJ809" s="10">
        <v>12.34</v>
      </c>
      <c r="AK809" s="10">
        <v>97.5</v>
      </c>
      <c r="AL809" s="10">
        <v>31.71</v>
      </c>
      <c r="AM809" s="10">
        <v>62.94</v>
      </c>
      <c r="AN809" s="10">
        <v>14.98</v>
      </c>
      <c r="AO809" s="10">
        <v>107.29</v>
      </c>
      <c r="AP809" s="10">
        <v>151.1935</v>
      </c>
    </row>
    <row r="810" spans="1:42" x14ac:dyDescent="0.2">
      <c r="A810" s="9">
        <v>45114</v>
      </c>
      <c r="B810" s="3">
        <v>4411.59</v>
      </c>
      <c r="C810" s="10">
        <v>274.43</v>
      </c>
      <c r="D810" s="10">
        <v>15.34</v>
      </c>
      <c r="E810" s="10">
        <v>103.16</v>
      </c>
      <c r="F810" s="10">
        <v>59.76</v>
      </c>
      <c r="G810" s="10">
        <v>26.7</v>
      </c>
      <c r="I810" s="10">
        <v>84.674999999999997</v>
      </c>
      <c r="J810" s="10">
        <v>5.73</v>
      </c>
      <c r="K810" s="10">
        <v>144.34</v>
      </c>
      <c r="L810" s="10">
        <v>315.17</v>
      </c>
      <c r="M810" s="10">
        <v>42.503</v>
      </c>
      <c r="N810" s="10">
        <v>7.67</v>
      </c>
      <c r="O810" s="10">
        <v>24.05</v>
      </c>
      <c r="P810" s="10">
        <v>102.2501</v>
      </c>
      <c r="Q810" s="10">
        <v>81.87</v>
      </c>
      <c r="R810" s="10">
        <v>10.79</v>
      </c>
      <c r="S810" s="10">
        <v>8.0500000000000007</v>
      </c>
      <c r="T810" s="10">
        <v>91.91</v>
      </c>
      <c r="U810" s="10">
        <v>170.61</v>
      </c>
      <c r="V810" s="10">
        <v>337.22</v>
      </c>
      <c r="W810" s="10">
        <v>190.68</v>
      </c>
      <c r="X810" s="10">
        <v>54.87</v>
      </c>
      <c r="Y810" s="10">
        <v>24.7</v>
      </c>
      <c r="Z810" s="10">
        <v>156.97</v>
      </c>
      <c r="AA810" s="10">
        <v>41.549199999999999</v>
      </c>
      <c r="AB810" s="10">
        <v>39.619999999999997</v>
      </c>
      <c r="AC810" s="10">
        <v>338.18</v>
      </c>
      <c r="AE810" s="10">
        <v>13.28</v>
      </c>
      <c r="AF810" s="10">
        <v>388.68</v>
      </c>
      <c r="AG810" s="10">
        <v>405.28</v>
      </c>
      <c r="AH810" s="10">
        <v>121.99</v>
      </c>
      <c r="AI810">
        <v>36.46</v>
      </c>
      <c r="AJ810" s="10">
        <v>12.33</v>
      </c>
      <c r="AK810" s="10">
        <v>97.7</v>
      </c>
      <c r="AL810" s="10">
        <v>31.23</v>
      </c>
      <c r="AM810" s="10">
        <v>63.38</v>
      </c>
      <c r="AN810" s="10">
        <v>14.98</v>
      </c>
      <c r="AO810" s="10">
        <v>107.84</v>
      </c>
      <c r="AP810" s="10">
        <v>149.5735</v>
      </c>
    </row>
    <row r="811" spans="1:42" x14ac:dyDescent="0.2">
      <c r="A811" s="9">
        <v>45117</v>
      </c>
      <c r="B811" s="3">
        <v>4398.95</v>
      </c>
      <c r="C811" s="10">
        <v>269.61</v>
      </c>
      <c r="D811" s="10">
        <v>16.3</v>
      </c>
      <c r="E811" s="10">
        <v>104.69</v>
      </c>
      <c r="F811" s="10">
        <v>59.31</v>
      </c>
      <c r="G811" s="10">
        <v>26.46</v>
      </c>
      <c r="I811" s="10">
        <v>87.772999999999996</v>
      </c>
      <c r="J811" s="10">
        <v>5.97</v>
      </c>
      <c r="K811" s="10">
        <v>145.15</v>
      </c>
      <c r="L811" s="10">
        <v>316.47000000000003</v>
      </c>
      <c r="M811" s="10">
        <v>42.18</v>
      </c>
      <c r="N811" s="10">
        <v>7.89</v>
      </c>
      <c r="O811" s="10">
        <v>25.31</v>
      </c>
      <c r="P811" s="10">
        <v>103.1104</v>
      </c>
      <c r="Q811" s="10">
        <v>83.34</v>
      </c>
      <c r="R811" s="10">
        <v>11.21</v>
      </c>
      <c r="S811" s="10">
        <v>8.7100000000000009</v>
      </c>
      <c r="T811" s="10">
        <v>93.37</v>
      </c>
      <c r="U811" s="10">
        <v>169.65</v>
      </c>
      <c r="V811" s="10">
        <v>331.83</v>
      </c>
      <c r="W811" s="10">
        <v>188.61</v>
      </c>
      <c r="X811" s="10">
        <v>55.17</v>
      </c>
      <c r="Y811" s="10">
        <v>25.51</v>
      </c>
      <c r="Z811" s="10">
        <v>157.38999999999999</v>
      </c>
      <c r="AA811" s="10">
        <v>41.861800000000002</v>
      </c>
      <c r="AB811" s="10">
        <v>44</v>
      </c>
      <c r="AC811" s="10">
        <v>344.46</v>
      </c>
      <c r="AE811" s="10">
        <v>14.03</v>
      </c>
      <c r="AF811" s="10">
        <v>392.16</v>
      </c>
      <c r="AG811" s="10">
        <v>407.09</v>
      </c>
      <c r="AH811" s="10">
        <v>121.81</v>
      </c>
      <c r="AI811">
        <v>36.479999999999997</v>
      </c>
      <c r="AJ811" s="10">
        <v>12.59</v>
      </c>
      <c r="AK811" s="10">
        <v>97.75</v>
      </c>
      <c r="AL811" s="10">
        <v>31.11</v>
      </c>
      <c r="AM811" s="10">
        <v>63.18</v>
      </c>
      <c r="AN811" s="10">
        <v>15.07</v>
      </c>
      <c r="AO811" s="10">
        <v>109</v>
      </c>
      <c r="AP811" s="10">
        <v>143.97800000000001</v>
      </c>
    </row>
    <row r="812" spans="1:42" x14ac:dyDescent="0.2">
      <c r="A812" s="9">
        <v>45118</v>
      </c>
      <c r="B812" s="3">
        <v>4409.53</v>
      </c>
      <c r="C812" s="10">
        <v>269.79000000000002</v>
      </c>
      <c r="D812" s="10">
        <v>16.489999999999998</v>
      </c>
      <c r="E812" s="10">
        <v>105.97</v>
      </c>
      <c r="F812" s="10">
        <v>59.52</v>
      </c>
      <c r="G812" s="10">
        <v>26.52</v>
      </c>
      <c r="I812" s="10">
        <v>88.204999999999998</v>
      </c>
      <c r="J812" s="10">
        <v>6.18</v>
      </c>
      <c r="K812" s="10">
        <v>147.41999999999999</v>
      </c>
      <c r="L812" s="10">
        <v>320.88</v>
      </c>
      <c r="M812" s="10">
        <v>42.405000000000001</v>
      </c>
      <c r="N812" s="10">
        <v>8.25</v>
      </c>
      <c r="O812" s="10">
        <v>26.18</v>
      </c>
      <c r="P812" s="10">
        <v>105.5395</v>
      </c>
      <c r="Q812" s="10">
        <v>83.8</v>
      </c>
      <c r="R812" s="10">
        <v>11.83</v>
      </c>
      <c r="S812" s="10">
        <v>9.07</v>
      </c>
      <c r="T812" s="10">
        <v>98.47</v>
      </c>
      <c r="U812" s="10">
        <v>172.05</v>
      </c>
      <c r="V812" s="10">
        <v>332.47</v>
      </c>
      <c r="W812" s="10">
        <v>188.08</v>
      </c>
      <c r="X812" s="10">
        <v>56.31</v>
      </c>
      <c r="Y812" s="10">
        <v>24.85</v>
      </c>
      <c r="Z812" s="10">
        <v>160.58000000000001</v>
      </c>
      <c r="AA812" s="10">
        <v>41.065600000000003</v>
      </c>
      <c r="AB812" s="10">
        <v>45.45</v>
      </c>
      <c r="AC812" s="10">
        <v>341.74</v>
      </c>
      <c r="AE812" s="10">
        <v>13.86</v>
      </c>
      <c r="AF812" s="10">
        <v>397.8</v>
      </c>
      <c r="AG812" s="10">
        <v>413.8</v>
      </c>
      <c r="AH812" s="10">
        <v>123.22</v>
      </c>
      <c r="AI812">
        <v>36.619999999999997</v>
      </c>
      <c r="AJ812" s="10">
        <v>12.81</v>
      </c>
      <c r="AK812" s="10">
        <v>98.6</v>
      </c>
      <c r="AL812" s="10">
        <v>30.95</v>
      </c>
      <c r="AM812" s="10">
        <v>64.540000000000006</v>
      </c>
      <c r="AN812" s="10">
        <v>15.23</v>
      </c>
      <c r="AO812" s="10">
        <v>111</v>
      </c>
      <c r="AP812" s="10">
        <v>139.63749999999999</v>
      </c>
    </row>
    <row r="813" spans="1:42" x14ac:dyDescent="0.2">
      <c r="A813" s="9">
        <v>45119</v>
      </c>
      <c r="B813" s="3">
        <v>4439.26</v>
      </c>
      <c r="C813" s="10">
        <v>271.99</v>
      </c>
      <c r="D813" s="10">
        <v>16.59</v>
      </c>
      <c r="E813" s="10">
        <v>106.49</v>
      </c>
      <c r="F813" s="10">
        <v>59.84</v>
      </c>
      <c r="G813" s="10">
        <v>26.76</v>
      </c>
      <c r="I813" s="10">
        <v>88.995000000000005</v>
      </c>
      <c r="J813" s="10">
        <v>6.07</v>
      </c>
      <c r="K813" s="10">
        <v>148.15</v>
      </c>
      <c r="L813" s="10">
        <v>326.39999999999998</v>
      </c>
      <c r="M813" s="10">
        <v>43.902000000000001</v>
      </c>
      <c r="N813" s="10">
        <v>7.57</v>
      </c>
      <c r="O813" s="10">
        <v>26.69</v>
      </c>
      <c r="P813" s="10">
        <v>104.9491</v>
      </c>
      <c r="Q813" s="10">
        <v>86.43</v>
      </c>
      <c r="R813" s="10">
        <v>11.94</v>
      </c>
      <c r="S813" s="10">
        <v>9.1999999999999993</v>
      </c>
      <c r="T813" s="10">
        <v>98.18</v>
      </c>
      <c r="U813" s="10">
        <v>171.93</v>
      </c>
      <c r="V813" s="10">
        <v>337.2</v>
      </c>
      <c r="W813" s="10">
        <v>189.77</v>
      </c>
      <c r="X813" s="10">
        <v>58.59</v>
      </c>
      <c r="Y813" s="10">
        <v>25.91</v>
      </c>
      <c r="Z813" s="10">
        <v>165.79</v>
      </c>
      <c r="AA813" s="10">
        <v>41.52</v>
      </c>
      <c r="AB813" s="10">
        <v>52.01</v>
      </c>
      <c r="AC813" s="10">
        <v>346.06</v>
      </c>
      <c r="AE813" s="10">
        <v>14.72</v>
      </c>
      <c r="AF813" s="10">
        <v>400.69</v>
      </c>
      <c r="AG813" s="10">
        <v>407.67</v>
      </c>
      <c r="AH813" s="10">
        <v>125.24</v>
      </c>
      <c r="AI813">
        <v>37.119999999999997</v>
      </c>
      <c r="AJ813" s="10">
        <v>12.8</v>
      </c>
      <c r="AK813" s="10">
        <v>99</v>
      </c>
      <c r="AL813" s="10">
        <v>30.66</v>
      </c>
      <c r="AM813" s="10">
        <v>66.92</v>
      </c>
      <c r="AN813" s="10">
        <v>15.22</v>
      </c>
      <c r="AO813" s="10">
        <v>109.21</v>
      </c>
      <c r="AP813" s="10">
        <v>138.8725</v>
      </c>
    </row>
    <row r="814" spans="1:42" x14ac:dyDescent="0.2">
      <c r="A814" s="9">
        <v>45120</v>
      </c>
      <c r="B814" s="3">
        <v>4472.16</v>
      </c>
      <c r="C814" s="10">
        <v>277.89999999999998</v>
      </c>
      <c r="D814" s="10">
        <v>16.739999999999998</v>
      </c>
      <c r="E814" s="10">
        <v>104.54</v>
      </c>
      <c r="F814" s="10">
        <v>60.35</v>
      </c>
      <c r="G814" s="10">
        <v>26.71</v>
      </c>
      <c r="I814" s="10">
        <v>89.036000000000001</v>
      </c>
      <c r="J814" s="10">
        <v>6.64</v>
      </c>
      <c r="K814" s="10">
        <v>148.87</v>
      </c>
      <c r="L814" s="10">
        <v>328.68</v>
      </c>
      <c r="M814" s="10">
        <v>45.976999999999997</v>
      </c>
      <c r="N814" s="10">
        <v>7.4</v>
      </c>
      <c r="O814" s="10">
        <v>27.39</v>
      </c>
      <c r="P814" s="10">
        <v>105.2443</v>
      </c>
      <c r="Q814" s="10">
        <v>88.3</v>
      </c>
      <c r="R814" s="10">
        <v>12.45</v>
      </c>
      <c r="S814" s="10">
        <v>9.16</v>
      </c>
      <c r="T814" s="10">
        <v>102.74</v>
      </c>
      <c r="U814" s="10">
        <v>184.22</v>
      </c>
      <c r="V814" s="10">
        <v>342.66</v>
      </c>
      <c r="W814" s="10">
        <v>190.54</v>
      </c>
      <c r="X814" s="10">
        <v>61.21</v>
      </c>
      <c r="Y814" s="10">
        <v>25.52</v>
      </c>
      <c r="Z814" s="10">
        <v>171.1</v>
      </c>
      <c r="AA814" s="10">
        <v>40.977200000000003</v>
      </c>
      <c r="AB814" s="10">
        <v>47.68</v>
      </c>
      <c r="AC814" s="10">
        <v>349.02</v>
      </c>
      <c r="AE814" s="10">
        <v>14.46</v>
      </c>
      <c r="AF814" s="10">
        <v>400.56</v>
      </c>
      <c r="AG814" s="10">
        <v>409.55</v>
      </c>
      <c r="AH814" s="10">
        <v>126.95</v>
      </c>
      <c r="AI814">
        <v>37.14</v>
      </c>
      <c r="AJ814" s="10">
        <v>12.62</v>
      </c>
      <c r="AK814" s="10">
        <v>100.49</v>
      </c>
      <c r="AL814" s="10">
        <v>31.38</v>
      </c>
      <c r="AM814" s="10">
        <v>69.010000000000005</v>
      </c>
      <c r="AN814" s="10">
        <v>15.19</v>
      </c>
      <c r="AO814" s="10">
        <v>107.86</v>
      </c>
      <c r="AP814" s="10">
        <v>139.98599999999999</v>
      </c>
    </row>
    <row r="815" spans="1:42" x14ac:dyDescent="0.2">
      <c r="A815" s="9">
        <v>45121</v>
      </c>
      <c r="B815" s="3">
        <v>4510.04</v>
      </c>
      <c r="C815" s="10">
        <v>281.38</v>
      </c>
      <c r="D815" s="10">
        <v>16.399999999999999</v>
      </c>
      <c r="E815" s="10">
        <v>100.94</v>
      </c>
      <c r="F815" s="10">
        <v>60.9</v>
      </c>
      <c r="G815" s="10">
        <v>26.34</v>
      </c>
      <c r="I815" s="10">
        <v>88.858000000000004</v>
      </c>
      <c r="J815" s="10">
        <v>6.32</v>
      </c>
      <c r="K815" s="10">
        <v>149.77000000000001</v>
      </c>
      <c r="L815" s="10">
        <v>326.19</v>
      </c>
      <c r="M815" s="10">
        <v>45.469000000000001</v>
      </c>
      <c r="N815" s="10">
        <v>7.85</v>
      </c>
      <c r="O815" s="10">
        <v>25.04</v>
      </c>
      <c r="P815" s="10">
        <v>103.9285</v>
      </c>
      <c r="Q815" s="10">
        <v>86.99</v>
      </c>
      <c r="R815" s="10">
        <v>12.38</v>
      </c>
      <c r="S815" s="10">
        <v>9.08</v>
      </c>
      <c r="T815" s="10">
        <v>104.03</v>
      </c>
      <c r="U815" s="10">
        <v>180.79</v>
      </c>
      <c r="V815" s="10">
        <v>345.24</v>
      </c>
      <c r="W815" s="10">
        <v>190.69</v>
      </c>
      <c r="X815" s="10">
        <v>60.56</v>
      </c>
      <c r="Y815" s="10">
        <v>24.82</v>
      </c>
      <c r="Z815" s="10">
        <v>172.03</v>
      </c>
      <c r="AA815" s="10">
        <v>41.119599999999998</v>
      </c>
      <c r="AB815" s="10">
        <v>47.67</v>
      </c>
      <c r="AC815" s="10">
        <v>352.74</v>
      </c>
      <c r="AE815" s="10">
        <v>13.55</v>
      </c>
      <c r="AF815" s="10">
        <v>402.51</v>
      </c>
      <c r="AG815" s="10">
        <v>414.61</v>
      </c>
      <c r="AH815" s="10">
        <v>127.75</v>
      </c>
      <c r="AI815">
        <v>37.020000000000003</v>
      </c>
      <c r="AJ815" s="10">
        <v>12.86</v>
      </c>
      <c r="AK815" s="10">
        <v>99.5</v>
      </c>
      <c r="AL815" s="10">
        <v>32.51</v>
      </c>
      <c r="AM815" s="10">
        <v>68.53</v>
      </c>
      <c r="AN815" s="10">
        <v>14.98</v>
      </c>
      <c r="AO815" s="10">
        <v>108.03</v>
      </c>
      <c r="AP815" s="10">
        <v>144.54400000000001</v>
      </c>
    </row>
    <row r="816" spans="1:42" x14ac:dyDescent="0.2">
      <c r="A816" s="9">
        <v>45124</v>
      </c>
      <c r="B816" s="3">
        <v>4505.42</v>
      </c>
      <c r="C816" s="10">
        <v>290.38</v>
      </c>
      <c r="D816" s="10">
        <v>17.399999999999999</v>
      </c>
      <c r="E816" s="10">
        <v>101.38</v>
      </c>
      <c r="F816" s="10">
        <v>60.81</v>
      </c>
      <c r="G816" s="10">
        <v>26.13</v>
      </c>
      <c r="I816" s="10">
        <v>91.034999999999997</v>
      </c>
      <c r="J816" s="10">
        <v>6.89</v>
      </c>
      <c r="K816" s="10">
        <v>153.38</v>
      </c>
      <c r="L816" s="10">
        <v>327.2</v>
      </c>
      <c r="M816" s="10">
        <v>46.460999999999999</v>
      </c>
      <c r="N816" s="10">
        <v>8.3000000000000007</v>
      </c>
      <c r="O816" s="10">
        <v>25.98</v>
      </c>
      <c r="P816" s="10">
        <v>102.98390000000001</v>
      </c>
      <c r="Q816" s="10">
        <v>88.14</v>
      </c>
      <c r="R816" s="10">
        <v>12.49</v>
      </c>
      <c r="S816" s="10">
        <v>9.48</v>
      </c>
      <c r="T816" s="10">
        <v>104.39</v>
      </c>
      <c r="U816" s="10">
        <v>184.21</v>
      </c>
      <c r="V816" s="10">
        <v>345.73</v>
      </c>
      <c r="W816" s="10">
        <v>193.99</v>
      </c>
      <c r="X816" s="10">
        <v>60.68</v>
      </c>
      <c r="Y816" s="10">
        <v>23.99</v>
      </c>
      <c r="Z816" s="10">
        <v>179.17</v>
      </c>
      <c r="AA816" s="10">
        <v>42.550199999999997</v>
      </c>
      <c r="AB816" s="10">
        <v>47.62</v>
      </c>
      <c r="AC816" s="10">
        <v>357.98</v>
      </c>
      <c r="AE816" s="10">
        <v>14.9</v>
      </c>
      <c r="AF816" s="10">
        <v>402.2</v>
      </c>
      <c r="AG816" s="10">
        <v>420.6</v>
      </c>
      <c r="AH816" s="10">
        <v>127.98</v>
      </c>
      <c r="AI816">
        <v>37.04</v>
      </c>
      <c r="AJ816" s="10">
        <v>13.47</v>
      </c>
      <c r="AK816" s="10">
        <v>98.95</v>
      </c>
      <c r="AL816" s="10">
        <v>33.200000000000003</v>
      </c>
      <c r="AM816" s="10">
        <v>67.319999999999993</v>
      </c>
      <c r="AN816" s="10">
        <v>14.09</v>
      </c>
      <c r="AO816" s="10">
        <v>107.12</v>
      </c>
      <c r="AP816" s="10">
        <v>142.643</v>
      </c>
    </row>
    <row r="817" spans="1:42" x14ac:dyDescent="0.2">
      <c r="A817" s="9">
        <v>45125</v>
      </c>
      <c r="B817" s="3">
        <v>4522.79</v>
      </c>
      <c r="C817" s="10">
        <v>293.33999999999997</v>
      </c>
      <c r="D817" s="10">
        <v>18.079999999999998</v>
      </c>
      <c r="E817" s="10">
        <v>100.92</v>
      </c>
      <c r="F817" s="10">
        <v>60.57</v>
      </c>
      <c r="G817" s="10">
        <v>26.78</v>
      </c>
      <c r="I817" s="10">
        <v>90.343000000000004</v>
      </c>
      <c r="J817" s="10">
        <v>7.83</v>
      </c>
      <c r="K817" s="10">
        <v>153.66</v>
      </c>
      <c r="L817" s="10">
        <v>337.27</v>
      </c>
      <c r="M817" s="10">
        <v>47.494</v>
      </c>
      <c r="N817" s="10">
        <v>8.32</v>
      </c>
      <c r="O817" s="10">
        <v>26.98</v>
      </c>
      <c r="P817" s="10">
        <v>103.414</v>
      </c>
      <c r="Q817" s="10">
        <v>88.5</v>
      </c>
      <c r="R817" s="10">
        <v>12.59</v>
      </c>
      <c r="S817" s="10">
        <v>9.57</v>
      </c>
      <c r="T817" s="10">
        <v>106.88</v>
      </c>
      <c r="U817" s="10">
        <v>188.2</v>
      </c>
      <c r="V817" s="10">
        <v>359.49</v>
      </c>
      <c r="W817" s="10">
        <v>193.73</v>
      </c>
      <c r="X817" s="10">
        <v>61.75</v>
      </c>
      <c r="Y817" s="10">
        <v>24.69</v>
      </c>
      <c r="Z817" s="10">
        <v>179.58</v>
      </c>
      <c r="AA817" s="10">
        <v>43.064</v>
      </c>
      <c r="AB817" s="10">
        <v>51.02</v>
      </c>
      <c r="AC817" s="10">
        <v>358.98</v>
      </c>
      <c r="AE817" s="10">
        <v>15.71</v>
      </c>
      <c r="AF817" s="10">
        <v>398.16</v>
      </c>
      <c r="AG817" s="10">
        <v>431.56</v>
      </c>
      <c r="AH817" s="10">
        <v>124</v>
      </c>
      <c r="AI817">
        <v>37.46</v>
      </c>
      <c r="AJ817" s="10">
        <v>13.89</v>
      </c>
      <c r="AK817" s="10">
        <v>98.35</v>
      </c>
      <c r="AL817" s="10">
        <v>33.83</v>
      </c>
      <c r="AM817" s="10">
        <v>67.16</v>
      </c>
      <c r="AN817" s="10">
        <v>14.17</v>
      </c>
      <c r="AO817" s="10">
        <v>106.73</v>
      </c>
      <c r="AP817" s="10">
        <v>151.66749999999999</v>
      </c>
    </row>
    <row r="818" spans="1:42" x14ac:dyDescent="0.2">
      <c r="A818" s="9">
        <v>45126</v>
      </c>
      <c r="B818" s="3">
        <v>4554.9799999999996</v>
      </c>
      <c r="C818" s="10">
        <v>291.26</v>
      </c>
      <c r="D818" s="10">
        <v>18.05</v>
      </c>
      <c r="E818" s="10">
        <v>101.62</v>
      </c>
      <c r="F818" s="10">
        <v>61.64</v>
      </c>
      <c r="G818" s="10">
        <v>27.33</v>
      </c>
      <c r="I818" s="10">
        <v>90.137</v>
      </c>
      <c r="J818" s="10">
        <v>7.93</v>
      </c>
      <c r="K818" s="10">
        <v>154.25</v>
      </c>
      <c r="L818" s="10">
        <v>340.55</v>
      </c>
      <c r="M818" s="10">
        <v>47.076999999999998</v>
      </c>
      <c r="N818" s="10">
        <v>8.35</v>
      </c>
      <c r="O818" s="10">
        <v>26.72</v>
      </c>
      <c r="P818" s="10">
        <v>103.1104</v>
      </c>
      <c r="Q818" s="10">
        <v>88.91</v>
      </c>
      <c r="R818" s="10">
        <v>13.12</v>
      </c>
      <c r="S818" s="10">
        <v>9.85</v>
      </c>
      <c r="T818" s="10">
        <v>108.17</v>
      </c>
      <c r="U818" s="10">
        <v>185.45</v>
      </c>
      <c r="V818" s="10">
        <v>355.08</v>
      </c>
      <c r="W818" s="10">
        <v>195.1</v>
      </c>
      <c r="X818" s="10">
        <v>61.09</v>
      </c>
      <c r="Y818" s="10">
        <v>24.83</v>
      </c>
      <c r="Z818" s="10">
        <v>179.84</v>
      </c>
      <c r="AA818" s="10">
        <v>42.782600000000002</v>
      </c>
      <c r="AB818" s="10">
        <v>48.52</v>
      </c>
      <c r="AC818" s="10">
        <v>358.57</v>
      </c>
      <c r="AE818" s="10">
        <v>15.52</v>
      </c>
      <c r="AF818" s="10">
        <v>398.27</v>
      </c>
      <c r="AG818" s="10">
        <v>436.17</v>
      </c>
      <c r="AH818" s="10">
        <v>122.78</v>
      </c>
      <c r="AI818">
        <v>37.479999999999997</v>
      </c>
      <c r="AJ818" s="10">
        <v>13.57</v>
      </c>
      <c r="AK818" s="10">
        <v>98.77</v>
      </c>
      <c r="AL818" s="10">
        <v>33.29</v>
      </c>
      <c r="AM818" s="10">
        <v>66.23</v>
      </c>
      <c r="AN818" s="10">
        <v>14.1</v>
      </c>
      <c r="AO818" s="10">
        <v>105.9</v>
      </c>
      <c r="AP818" s="10">
        <v>156.29900000000001</v>
      </c>
    </row>
    <row r="819" spans="1:42" x14ac:dyDescent="0.2">
      <c r="A819" s="9">
        <v>45127</v>
      </c>
      <c r="B819" s="3">
        <v>4565.72</v>
      </c>
      <c r="C819" s="10">
        <v>262.89999999999998</v>
      </c>
      <c r="D819" s="10">
        <v>17.13</v>
      </c>
      <c r="E819" s="10">
        <v>103.41</v>
      </c>
      <c r="F819" s="10">
        <v>62.39</v>
      </c>
      <c r="G819" s="10">
        <v>27.37</v>
      </c>
      <c r="I819" s="10">
        <v>88.834000000000003</v>
      </c>
      <c r="J819" s="10">
        <v>7.81</v>
      </c>
      <c r="K819" s="10">
        <v>156.15</v>
      </c>
      <c r="L819" s="10">
        <v>350.86</v>
      </c>
      <c r="M819" s="10">
        <v>45.52</v>
      </c>
      <c r="N819" s="10">
        <v>8.2799999999999994</v>
      </c>
      <c r="O819" s="10">
        <v>26.07</v>
      </c>
      <c r="P819" s="10">
        <v>103.8104</v>
      </c>
      <c r="Q819" s="10">
        <v>87.95</v>
      </c>
      <c r="R819" s="10">
        <v>12.81</v>
      </c>
      <c r="S819" s="10">
        <v>9.57</v>
      </c>
      <c r="T819" s="10">
        <v>107.51</v>
      </c>
      <c r="U819" s="10">
        <v>176.33</v>
      </c>
      <c r="V819" s="10">
        <v>346.87</v>
      </c>
      <c r="W819" s="10">
        <v>193.13</v>
      </c>
      <c r="X819" s="10">
        <v>60.99</v>
      </c>
      <c r="Y819" s="10">
        <v>25.81</v>
      </c>
      <c r="Z819" s="10">
        <v>172.48</v>
      </c>
      <c r="AA819" s="10">
        <v>41.894199999999998</v>
      </c>
      <c r="AB819" s="10">
        <v>49.56</v>
      </c>
      <c r="AC819" s="10">
        <v>361.82</v>
      </c>
      <c r="AE819" s="10">
        <v>14.92</v>
      </c>
      <c r="AF819" s="10">
        <v>398.06</v>
      </c>
      <c r="AG819" s="10">
        <v>439.63</v>
      </c>
      <c r="AH819" s="10">
        <v>123.76</v>
      </c>
      <c r="AI819">
        <v>37.29</v>
      </c>
      <c r="AJ819" s="10">
        <v>13.68</v>
      </c>
      <c r="AK819" s="10">
        <v>98.18</v>
      </c>
      <c r="AL819" s="10">
        <v>33.090000000000003</v>
      </c>
      <c r="AM819" s="10">
        <v>66.599999999999994</v>
      </c>
      <c r="AN819" s="10">
        <v>14.03</v>
      </c>
      <c r="AO819" s="10">
        <v>108.23</v>
      </c>
      <c r="AP819" s="10">
        <v>158.91749999999999</v>
      </c>
    </row>
    <row r="820" spans="1:42" x14ac:dyDescent="0.2">
      <c r="A820" s="9">
        <v>45128</v>
      </c>
      <c r="B820" s="3">
        <v>4534.87</v>
      </c>
      <c r="C820" s="10">
        <v>260.02</v>
      </c>
      <c r="D820" s="10">
        <v>16.43</v>
      </c>
      <c r="E820" s="10">
        <v>103.89</v>
      </c>
      <c r="F820" s="10">
        <v>62.44</v>
      </c>
      <c r="G820" s="10">
        <v>28.36</v>
      </c>
      <c r="I820" s="10">
        <v>89.674999999999997</v>
      </c>
      <c r="J820" s="10">
        <v>7.5</v>
      </c>
      <c r="K820" s="10">
        <v>154.94999999999999</v>
      </c>
      <c r="L820" s="10">
        <v>351.96</v>
      </c>
      <c r="M820" s="10">
        <v>44.308999999999997</v>
      </c>
      <c r="N820" s="10">
        <v>8.01</v>
      </c>
      <c r="O820" s="10">
        <v>26.18</v>
      </c>
      <c r="P820" s="10">
        <v>106.248</v>
      </c>
      <c r="Q820" s="10">
        <v>87.72</v>
      </c>
      <c r="R820" s="10">
        <v>12.76</v>
      </c>
      <c r="S820" s="10">
        <v>9.43</v>
      </c>
      <c r="T820" s="10">
        <v>104.89</v>
      </c>
      <c r="U820" s="10">
        <v>175.9</v>
      </c>
      <c r="V820" s="10">
        <v>343.77</v>
      </c>
      <c r="W820" s="10">
        <v>191.94</v>
      </c>
      <c r="X820" s="10">
        <v>60.49</v>
      </c>
      <c r="Y820" s="10">
        <v>25.27</v>
      </c>
      <c r="Z820" s="10">
        <v>171.71</v>
      </c>
      <c r="AA820" s="10">
        <v>41.977400000000003</v>
      </c>
      <c r="AB820" s="10">
        <v>48.78</v>
      </c>
      <c r="AC820" s="10">
        <v>362.46</v>
      </c>
      <c r="AE820" s="10">
        <v>14.42</v>
      </c>
      <c r="AF820" s="10">
        <v>397.49</v>
      </c>
      <c r="AG820" s="10">
        <v>436.93</v>
      </c>
      <c r="AH820" s="10">
        <v>125.44</v>
      </c>
      <c r="AI820">
        <v>37.17</v>
      </c>
      <c r="AJ820" s="10">
        <v>13.66</v>
      </c>
      <c r="AK820" s="10">
        <v>97.52</v>
      </c>
      <c r="AL820" s="10">
        <v>33.049999999999997</v>
      </c>
      <c r="AM820" s="10">
        <v>66.48</v>
      </c>
      <c r="AN820" s="10">
        <v>13.93</v>
      </c>
      <c r="AO820" s="10">
        <v>105.87</v>
      </c>
      <c r="AP820" s="10">
        <v>162.13800000000001</v>
      </c>
    </row>
    <row r="821" spans="1:42" x14ac:dyDescent="0.2">
      <c r="A821" s="9">
        <v>45131</v>
      </c>
      <c r="B821" s="3">
        <v>4536.34</v>
      </c>
      <c r="C821" s="10">
        <v>269.06</v>
      </c>
      <c r="D821" s="10">
        <v>16.32</v>
      </c>
      <c r="E821" s="10">
        <v>105.52</v>
      </c>
      <c r="F821" s="10">
        <v>62.46</v>
      </c>
      <c r="G821" s="10">
        <v>28.3</v>
      </c>
      <c r="I821" s="10">
        <v>90.159000000000006</v>
      </c>
      <c r="J821" s="10">
        <v>7.39</v>
      </c>
      <c r="K821" s="10">
        <v>158</v>
      </c>
      <c r="L821" s="10">
        <v>358.93</v>
      </c>
      <c r="M821" s="10">
        <v>44.612000000000002</v>
      </c>
      <c r="N821" s="10">
        <v>7.97</v>
      </c>
      <c r="O821" s="10">
        <v>26.26</v>
      </c>
      <c r="P821" s="10">
        <v>106.27330000000001</v>
      </c>
      <c r="Q821" s="10">
        <v>87.24</v>
      </c>
      <c r="R821" s="10">
        <v>12.74</v>
      </c>
      <c r="S821" s="10">
        <v>9.4499999999999993</v>
      </c>
      <c r="T821" s="10">
        <v>105.13</v>
      </c>
      <c r="U821" s="10">
        <v>174.8</v>
      </c>
      <c r="V821" s="10">
        <v>345.11</v>
      </c>
      <c r="W821" s="10">
        <v>192.75</v>
      </c>
      <c r="X821" s="10">
        <v>60.77</v>
      </c>
      <c r="Y821" s="10">
        <v>25.81</v>
      </c>
      <c r="Z821" s="10">
        <v>163.72</v>
      </c>
      <c r="AA821" s="10">
        <v>41.659799999999997</v>
      </c>
      <c r="AB821" s="10">
        <v>53.28</v>
      </c>
      <c r="AC821" s="10">
        <v>357.05</v>
      </c>
      <c r="AE821" s="10">
        <v>14.39</v>
      </c>
      <c r="AF821" s="10">
        <v>404.79</v>
      </c>
      <c r="AG821" s="10">
        <v>442.59</v>
      </c>
      <c r="AH821" s="10">
        <v>127.01</v>
      </c>
      <c r="AI821">
        <v>37.020000000000003</v>
      </c>
      <c r="AJ821" s="10">
        <v>13.54</v>
      </c>
      <c r="AK821" s="10">
        <v>97.62</v>
      </c>
      <c r="AL821" s="10">
        <v>32.78</v>
      </c>
      <c r="AM821" s="10">
        <v>67.03</v>
      </c>
      <c r="AN821" s="10">
        <v>13.96</v>
      </c>
      <c r="AO821" s="10">
        <v>106.42</v>
      </c>
      <c r="AP821" s="10">
        <v>161.214</v>
      </c>
    </row>
    <row r="822" spans="1:42" x14ac:dyDescent="0.2">
      <c r="A822" s="9">
        <v>45132</v>
      </c>
      <c r="B822" s="3">
        <v>4554.6400000000003</v>
      </c>
      <c r="C822" s="10">
        <v>265.27999999999997</v>
      </c>
      <c r="D822" s="10">
        <v>16.55</v>
      </c>
      <c r="E822" s="10">
        <v>105.68</v>
      </c>
      <c r="F822" s="10">
        <v>62.25</v>
      </c>
      <c r="G822" s="10">
        <v>28.1</v>
      </c>
      <c r="I822" s="10">
        <v>91.799000000000007</v>
      </c>
      <c r="J822" s="10">
        <v>7.62</v>
      </c>
      <c r="K822" s="10">
        <v>156.82</v>
      </c>
      <c r="L822" s="10">
        <v>354.7</v>
      </c>
      <c r="M822" s="10">
        <v>45.679000000000002</v>
      </c>
      <c r="N822" s="10">
        <v>7.99</v>
      </c>
      <c r="O822" s="10">
        <v>26.29</v>
      </c>
      <c r="P822" s="10">
        <v>106.4504</v>
      </c>
      <c r="Q822" s="10">
        <v>88.11</v>
      </c>
      <c r="R822" s="10">
        <v>12.54</v>
      </c>
      <c r="S822" s="10">
        <v>9.33</v>
      </c>
      <c r="T822" s="10">
        <v>104.4</v>
      </c>
      <c r="U822" s="10">
        <v>179.29</v>
      </c>
      <c r="V822" s="10">
        <v>350.98</v>
      </c>
      <c r="W822" s="10">
        <v>193.62</v>
      </c>
      <c r="X822" s="10">
        <v>60.93</v>
      </c>
      <c r="Y822" s="10">
        <v>25.35</v>
      </c>
      <c r="Z822" s="10">
        <v>140.38</v>
      </c>
      <c r="AA822" s="10">
        <v>41.846800000000002</v>
      </c>
      <c r="AB822" s="10">
        <v>51.85</v>
      </c>
      <c r="AC822" s="10">
        <v>358.06</v>
      </c>
      <c r="AE822" s="10">
        <v>15.22</v>
      </c>
      <c r="AF822" s="10">
        <v>401.28</v>
      </c>
      <c r="AG822" s="10">
        <v>446.33</v>
      </c>
      <c r="AH822" s="10">
        <v>127.1</v>
      </c>
      <c r="AI822">
        <v>37.22</v>
      </c>
      <c r="AJ822" s="10">
        <v>13.41</v>
      </c>
      <c r="AK822" s="10">
        <v>97.19</v>
      </c>
      <c r="AL822" s="10">
        <v>32.94</v>
      </c>
      <c r="AM822" s="10">
        <v>69.81</v>
      </c>
      <c r="AN822" s="10">
        <v>13.58</v>
      </c>
      <c r="AO822" s="10">
        <v>106.01</v>
      </c>
      <c r="AP822" s="10">
        <v>165.20699999999999</v>
      </c>
    </row>
    <row r="823" spans="1:42" x14ac:dyDescent="0.2">
      <c r="A823" s="9">
        <v>45133</v>
      </c>
      <c r="B823" s="3">
        <v>4567.46</v>
      </c>
      <c r="C823" s="10">
        <v>264.35000000000002</v>
      </c>
      <c r="D823" s="10">
        <v>16.43</v>
      </c>
      <c r="E823" s="10">
        <v>105.09</v>
      </c>
      <c r="F823" s="10">
        <v>63.05</v>
      </c>
      <c r="G823" s="10">
        <v>28.41</v>
      </c>
      <c r="I823" s="10">
        <v>89.308999999999997</v>
      </c>
      <c r="J823" s="10">
        <v>7.14</v>
      </c>
      <c r="K823" s="10">
        <v>157.76</v>
      </c>
      <c r="L823" s="10">
        <v>357.56</v>
      </c>
      <c r="M823" s="10">
        <v>45.451999999999998</v>
      </c>
      <c r="N823" s="10">
        <v>7.82</v>
      </c>
      <c r="O823" s="10">
        <v>25.88</v>
      </c>
      <c r="P823" s="10">
        <v>107.1251</v>
      </c>
      <c r="Q823" s="10">
        <v>88.36</v>
      </c>
      <c r="R823" s="10">
        <v>12.74</v>
      </c>
      <c r="S823" s="10">
        <v>9.52</v>
      </c>
      <c r="T823" s="10">
        <v>104.71</v>
      </c>
      <c r="U823" s="10">
        <v>170</v>
      </c>
      <c r="V823" s="10">
        <v>337.77</v>
      </c>
      <c r="W823" s="10">
        <v>194.5</v>
      </c>
      <c r="X823" s="10">
        <v>60.68</v>
      </c>
      <c r="Y823" s="10">
        <v>27.15</v>
      </c>
      <c r="Z823" s="10">
        <v>149.13</v>
      </c>
      <c r="AA823" s="10">
        <v>41.757199999999997</v>
      </c>
      <c r="AB823" s="10">
        <v>51.63</v>
      </c>
      <c r="AC823" s="10">
        <v>351.91</v>
      </c>
      <c r="AE823" s="10">
        <v>16.190000000000001</v>
      </c>
      <c r="AF823" s="10">
        <v>402.41</v>
      </c>
      <c r="AG823" s="10">
        <v>432.95</v>
      </c>
      <c r="AH823" s="10">
        <v>129.28</v>
      </c>
      <c r="AI823">
        <v>37.42</v>
      </c>
      <c r="AJ823" s="10">
        <v>13.31</v>
      </c>
      <c r="AK823" s="10">
        <v>98.23</v>
      </c>
      <c r="AL823" s="10">
        <v>32.44</v>
      </c>
      <c r="AM823" s="10">
        <v>67.95</v>
      </c>
      <c r="AN823" s="10">
        <v>13.67</v>
      </c>
      <c r="AO823" s="10">
        <v>105.75</v>
      </c>
      <c r="AP823" s="10">
        <v>165.36199999999999</v>
      </c>
    </row>
    <row r="824" spans="1:42" x14ac:dyDescent="0.2">
      <c r="A824" s="9">
        <v>45134</v>
      </c>
      <c r="B824" s="3">
        <v>4566.75</v>
      </c>
      <c r="C824" s="10">
        <v>255.71</v>
      </c>
      <c r="D824" s="10">
        <v>16.149999999999999</v>
      </c>
      <c r="E824" s="10">
        <v>105.42</v>
      </c>
      <c r="F824" s="10">
        <v>62.44</v>
      </c>
      <c r="G824" s="10">
        <v>28.1</v>
      </c>
      <c r="I824" s="10">
        <v>89.352999999999994</v>
      </c>
      <c r="J824" s="10">
        <v>6.73</v>
      </c>
      <c r="K824" s="10">
        <v>156.02000000000001</v>
      </c>
      <c r="L824" s="10">
        <v>354.51</v>
      </c>
      <c r="M824" s="10">
        <v>45.9</v>
      </c>
      <c r="N824" s="10">
        <v>7.82</v>
      </c>
      <c r="O824" s="10">
        <v>25.32</v>
      </c>
      <c r="P824" s="10">
        <v>106.2058</v>
      </c>
      <c r="Q824" s="10">
        <v>83.25</v>
      </c>
      <c r="R824" s="10">
        <v>12.23</v>
      </c>
      <c r="S824" s="10">
        <v>9.09</v>
      </c>
      <c r="T824" s="10">
        <v>103.28</v>
      </c>
      <c r="U824" s="10">
        <v>168.27</v>
      </c>
      <c r="V824" s="10">
        <v>330.72</v>
      </c>
      <c r="W824" s="10">
        <v>193.22</v>
      </c>
      <c r="X824" s="10">
        <v>59.13</v>
      </c>
      <c r="Y824" s="10">
        <v>26.05</v>
      </c>
      <c r="Z824" s="10">
        <v>144.52000000000001</v>
      </c>
      <c r="AA824" s="10">
        <v>37.659599999999998</v>
      </c>
      <c r="AB824" s="10">
        <v>49.88</v>
      </c>
      <c r="AC824" s="10">
        <v>349.64</v>
      </c>
      <c r="AE824" s="10">
        <v>15.53</v>
      </c>
      <c r="AF824" s="10">
        <v>394.5</v>
      </c>
      <c r="AG824" s="10">
        <v>428.62</v>
      </c>
      <c r="AH824" s="10">
        <v>124.94</v>
      </c>
      <c r="AI824">
        <v>36.840000000000003</v>
      </c>
      <c r="AJ824" s="10">
        <v>13.34</v>
      </c>
      <c r="AK824" s="10">
        <v>98.58</v>
      </c>
      <c r="AL824" s="10">
        <v>33.86</v>
      </c>
      <c r="AM824" s="10">
        <v>67.05</v>
      </c>
      <c r="AN824" s="10">
        <v>13.73</v>
      </c>
      <c r="AO824" s="10">
        <v>105.07</v>
      </c>
      <c r="AP824" s="10">
        <v>161.48599999999999</v>
      </c>
    </row>
    <row r="825" spans="1:42" x14ac:dyDescent="0.2">
      <c r="A825" s="9">
        <v>45135</v>
      </c>
      <c r="B825" s="3">
        <v>4537.41</v>
      </c>
      <c r="C825" s="10">
        <v>266.44</v>
      </c>
      <c r="D825" s="10">
        <v>17.809999999999999</v>
      </c>
      <c r="E825" s="10">
        <v>104.16</v>
      </c>
      <c r="F825" s="10">
        <v>62.48</v>
      </c>
      <c r="G825" s="10">
        <v>27.72</v>
      </c>
      <c r="I825" s="10">
        <v>89.978999999999999</v>
      </c>
      <c r="J825" s="10">
        <v>7.1</v>
      </c>
      <c r="K825" s="10">
        <v>156.91</v>
      </c>
      <c r="L825" s="10">
        <v>353.23</v>
      </c>
      <c r="M825" s="10">
        <v>46.75</v>
      </c>
      <c r="N825" s="10">
        <v>7.5</v>
      </c>
      <c r="O825" s="10">
        <v>25.71</v>
      </c>
      <c r="P825" s="10">
        <v>105.6829</v>
      </c>
      <c r="Q825" s="10">
        <v>82.4</v>
      </c>
      <c r="R825" s="10">
        <v>12.73</v>
      </c>
      <c r="S825" s="10">
        <v>9.5500000000000007</v>
      </c>
      <c r="T825" s="10">
        <v>105.05</v>
      </c>
      <c r="U825" s="10">
        <v>174.83</v>
      </c>
      <c r="V825" s="10">
        <v>338.37</v>
      </c>
      <c r="W825" s="10">
        <v>195.83</v>
      </c>
      <c r="X825" s="10">
        <v>59.95</v>
      </c>
      <c r="Y825" s="10">
        <v>26.94</v>
      </c>
      <c r="Z825" s="10">
        <v>148.6</v>
      </c>
      <c r="AA825" s="10">
        <v>38.250399999999999</v>
      </c>
      <c r="AB825" s="10">
        <v>52.91</v>
      </c>
      <c r="AC825" s="10">
        <v>354.05</v>
      </c>
      <c r="AE825" s="10">
        <v>17.93</v>
      </c>
      <c r="AF825" s="10">
        <v>392.96</v>
      </c>
      <c r="AG825" s="10">
        <v>427.11</v>
      </c>
      <c r="AH825" s="10">
        <v>123.65</v>
      </c>
      <c r="AI825">
        <v>37.119999999999997</v>
      </c>
      <c r="AJ825" s="10">
        <v>13.97</v>
      </c>
      <c r="AK825" s="10">
        <v>99.86</v>
      </c>
      <c r="AL825" s="10">
        <v>34.15</v>
      </c>
      <c r="AM825" s="10">
        <v>66.099999999999994</v>
      </c>
      <c r="AN825" s="10">
        <v>13.26</v>
      </c>
      <c r="AO825" s="10">
        <v>105.91</v>
      </c>
      <c r="AP825" s="10">
        <v>162.554</v>
      </c>
    </row>
    <row r="826" spans="1:42" x14ac:dyDescent="0.2">
      <c r="A826" s="9">
        <v>45138</v>
      </c>
      <c r="B826" s="3">
        <v>4582.2299999999996</v>
      </c>
      <c r="C826" s="10">
        <v>267.43</v>
      </c>
      <c r="D826" s="10">
        <v>19.84</v>
      </c>
      <c r="E826" s="10">
        <v>107.24</v>
      </c>
      <c r="F826" s="10">
        <v>61.93</v>
      </c>
      <c r="G826" s="10">
        <v>28.06</v>
      </c>
      <c r="I826" s="10">
        <v>89.864999999999995</v>
      </c>
      <c r="J826" s="10">
        <v>7.37</v>
      </c>
      <c r="K826" s="10">
        <v>157.96</v>
      </c>
      <c r="L826" s="10">
        <v>355.87</v>
      </c>
      <c r="M826" s="10">
        <v>46.728999999999999</v>
      </c>
      <c r="N826" s="10">
        <v>7.52</v>
      </c>
      <c r="O826" s="10">
        <v>26.1</v>
      </c>
      <c r="P826" s="10">
        <v>105.7756</v>
      </c>
      <c r="Q826" s="10">
        <v>83.31</v>
      </c>
      <c r="R826" s="10">
        <v>12.86</v>
      </c>
      <c r="S826" s="10">
        <v>11.45</v>
      </c>
      <c r="T826" s="10">
        <v>104.79</v>
      </c>
      <c r="U826" s="10">
        <v>177.71</v>
      </c>
      <c r="V826" s="10">
        <v>335.92</v>
      </c>
      <c r="W826" s="10">
        <v>196.45</v>
      </c>
      <c r="X826" s="10">
        <v>59.38</v>
      </c>
      <c r="Y826" s="10">
        <v>27.64</v>
      </c>
      <c r="Z826" s="10">
        <v>149.41</v>
      </c>
      <c r="AA826" s="10">
        <v>39.245600000000003</v>
      </c>
      <c r="AB826" s="10">
        <v>57.11</v>
      </c>
      <c r="AC826" s="10">
        <v>352.34</v>
      </c>
      <c r="AE826" s="10">
        <v>19.25</v>
      </c>
      <c r="AF826" s="10">
        <v>394.28</v>
      </c>
      <c r="AG826" s="10">
        <v>429.6</v>
      </c>
      <c r="AH826" s="10">
        <v>124.75</v>
      </c>
      <c r="AI826">
        <v>37.200000000000003</v>
      </c>
      <c r="AJ826" s="10">
        <v>13.83</v>
      </c>
      <c r="AK826" s="10">
        <v>99.72</v>
      </c>
      <c r="AL826" s="10">
        <v>33.78</v>
      </c>
      <c r="AM826" s="10">
        <v>66.55</v>
      </c>
      <c r="AN826" s="10">
        <v>13.21</v>
      </c>
      <c r="AO826" s="10">
        <v>105</v>
      </c>
      <c r="AP826" s="10">
        <v>163.25399999999999</v>
      </c>
    </row>
    <row r="827" spans="1:42" x14ac:dyDescent="0.2">
      <c r="A827" s="9">
        <v>45139</v>
      </c>
      <c r="B827" s="3">
        <v>4588.96</v>
      </c>
      <c r="C827" s="10">
        <v>261.07</v>
      </c>
      <c r="D827" s="10">
        <v>19.989999999999998</v>
      </c>
      <c r="E827" s="10">
        <v>106.62</v>
      </c>
      <c r="F827" s="10">
        <v>61.77</v>
      </c>
      <c r="G827" s="10">
        <v>27.89</v>
      </c>
      <c r="I827" s="10">
        <v>92</v>
      </c>
      <c r="J827" s="10">
        <v>7.26</v>
      </c>
      <c r="K827" s="10">
        <v>157.18</v>
      </c>
      <c r="L827" s="10">
        <v>357.72</v>
      </c>
      <c r="M827" s="10">
        <v>46.506999999999998</v>
      </c>
      <c r="N827" s="10">
        <v>7.49</v>
      </c>
      <c r="O827" s="10">
        <v>25.81</v>
      </c>
      <c r="P827" s="10">
        <v>106.7372</v>
      </c>
      <c r="Q827" s="10">
        <v>83.01</v>
      </c>
      <c r="R827" s="10">
        <v>12.87</v>
      </c>
      <c r="S827" s="10">
        <v>10.35</v>
      </c>
      <c r="T827" s="10">
        <v>106.08</v>
      </c>
      <c r="U827" s="10">
        <v>176.58</v>
      </c>
      <c r="V827" s="10">
        <v>336.34</v>
      </c>
      <c r="W827" s="10">
        <v>195.60499999999999</v>
      </c>
      <c r="X827" s="10">
        <v>59.73</v>
      </c>
      <c r="Y827" s="10">
        <v>27.3</v>
      </c>
      <c r="Z827" s="10">
        <v>150.84</v>
      </c>
      <c r="AA827" s="10">
        <v>39.1</v>
      </c>
      <c r="AB827" s="10">
        <v>56.99</v>
      </c>
      <c r="AC827" s="10">
        <v>347.74</v>
      </c>
      <c r="AE827" s="10">
        <v>19.86</v>
      </c>
      <c r="AF827" s="10">
        <v>397.07</v>
      </c>
      <c r="AG827" s="10">
        <v>433.44</v>
      </c>
      <c r="AH827" s="10">
        <v>124.18</v>
      </c>
      <c r="AI827">
        <v>36.840000000000003</v>
      </c>
      <c r="AJ827" s="10">
        <v>13.75</v>
      </c>
      <c r="AK827" s="10">
        <v>98.25</v>
      </c>
      <c r="AL827" s="10">
        <v>33.729999999999997</v>
      </c>
      <c r="AM827" s="10">
        <v>65.569999999999993</v>
      </c>
      <c r="AN827" s="10">
        <v>13.42</v>
      </c>
      <c r="AO827" s="10">
        <v>104.06</v>
      </c>
      <c r="AP827" s="10">
        <v>164.357</v>
      </c>
    </row>
    <row r="828" spans="1:42" x14ac:dyDescent="0.2">
      <c r="A828" s="9">
        <v>45140</v>
      </c>
      <c r="B828" s="3">
        <v>4576.7299999999996</v>
      </c>
      <c r="C828" s="10">
        <v>254.11</v>
      </c>
      <c r="D828" s="10">
        <v>18.97</v>
      </c>
      <c r="E828" s="10">
        <v>105.29</v>
      </c>
      <c r="F828" s="10">
        <v>61.96</v>
      </c>
      <c r="G828" s="10">
        <v>27.99</v>
      </c>
      <c r="I828" s="10">
        <v>89.23</v>
      </c>
      <c r="J828" s="10">
        <v>6.98</v>
      </c>
      <c r="K828" s="10">
        <v>155.4</v>
      </c>
      <c r="L828" s="10">
        <v>351.1</v>
      </c>
      <c r="M828" s="10">
        <v>44.268999999999998</v>
      </c>
      <c r="N828" s="10">
        <v>7.4</v>
      </c>
      <c r="O828" s="10">
        <v>25.03</v>
      </c>
      <c r="P828" s="10">
        <v>107.52160000000001</v>
      </c>
      <c r="Q828" s="10">
        <v>83.43</v>
      </c>
      <c r="R828" s="10">
        <v>12.44</v>
      </c>
      <c r="S828" s="10">
        <v>10.08</v>
      </c>
      <c r="T828" s="10">
        <v>102.89</v>
      </c>
      <c r="U828" s="10">
        <v>164.6</v>
      </c>
      <c r="V828" s="10">
        <v>327.5</v>
      </c>
      <c r="W828" s="10">
        <v>192.58</v>
      </c>
      <c r="X828" s="10">
        <v>58.91</v>
      </c>
      <c r="Y828" s="10">
        <v>25.91</v>
      </c>
      <c r="Z828" s="10">
        <v>146.51</v>
      </c>
      <c r="AA828" s="10">
        <v>38.737200000000001</v>
      </c>
      <c r="AB828" s="10">
        <v>55.32</v>
      </c>
      <c r="AC828" s="10">
        <v>358.4</v>
      </c>
      <c r="AE828" s="10">
        <v>18.329999999999998</v>
      </c>
      <c r="AF828" s="10">
        <v>390.02</v>
      </c>
      <c r="AG828" s="10">
        <v>430.53</v>
      </c>
      <c r="AH828" s="10">
        <v>123.68</v>
      </c>
      <c r="AI828">
        <v>36.67</v>
      </c>
      <c r="AJ828" s="10">
        <v>13.47</v>
      </c>
      <c r="AK828" s="10">
        <v>97.94</v>
      </c>
      <c r="AL828" s="10">
        <v>33.64</v>
      </c>
      <c r="AM828" s="10">
        <v>63.82</v>
      </c>
      <c r="AN828" s="10">
        <v>13.04</v>
      </c>
      <c r="AO828" s="10">
        <v>105.77</v>
      </c>
      <c r="AP828" s="10">
        <v>167.52199999999999</v>
      </c>
    </row>
    <row r="829" spans="1:42" x14ac:dyDescent="0.2">
      <c r="A829" s="9">
        <v>45141</v>
      </c>
      <c r="B829" s="3">
        <v>4513.3900000000003</v>
      </c>
      <c r="C829" s="10">
        <v>259.32</v>
      </c>
      <c r="D829" s="10">
        <v>18.71</v>
      </c>
      <c r="E829" s="10">
        <v>107.12</v>
      </c>
      <c r="F829" s="10">
        <v>61.64</v>
      </c>
      <c r="G829" s="10">
        <v>27.94</v>
      </c>
      <c r="I829" s="10">
        <v>88.498000000000005</v>
      </c>
      <c r="J829" s="10">
        <v>7.03</v>
      </c>
      <c r="K829" s="10">
        <v>156.35</v>
      </c>
      <c r="L829" s="10">
        <v>353.16</v>
      </c>
      <c r="M829" s="10">
        <v>44.515000000000001</v>
      </c>
      <c r="N829" s="10">
        <v>7.12</v>
      </c>
      <c r="O829" s="10">
        <v>24.88</v>
      </c>
      <c r="P829" s="10">
        <v>107.4962</v>
      </c>
      <c r="Q829" s="10">
        <v>83.61</v>
      </c>
      <c r="R829" s="10">
        <v>11.54</v>
      </c>
      <c r="S829" s="10">
        <v>10.050000000000001</v>
      </c>
      <c r="T829" s="10">
        <v>102.61</v>
      </c>
      <c r="U829" s="10">
        <v>161.05000000000001</v>
      </c>
      <c r="V829" s="10">
        <v>326.66000000000003</v>
      </c>
      <c r="W829" s="10">
        <v>191.17</v>
      </c>
      <c r="X829" s="10">
        <v>59.24</v>
      </c>
      <c r="Y829" s="10">
        <v>26.5</v>
      </c>
      <c r="Z829" s="10">
        <v>145.41999999999999</v>
      </c>
      <c r="AA829" s="10">
        <v>38.458399999999997</v>
      </c>
      <c r="AB829" s="10">
        <v>55.68</v>
      </c>
      <c r="AC829" s="10">
        <v>347.74</v>
      </c>
      <c r="AE829" s="10">
        <v>18.29</v>
      </c>
      <c r="AF829" s="10">
        <v>393.01</v>
      </c>
      <c r="AG829" s="10">
        <v>423.94</v>
      </c>
      <c r="AH829" s="10">
        <v>123.81</v>
      </c>
      <c r="AI829">
        <v>36.65</v>
      </c>
      <c r="AJ829" s="10">
        <v>13.55</v>
      </c>
      <c r="AK829" s="10">
        <v>97.42</v>
      </c>
      <c r="AL829" s="10">
        <v>33.61</v>
      </c>
      <c r="AM829" s="10">
        <v>64.06</v>
      </c>
      <c r="AN829" s="10">
        <v>13.1</v>
      </c>
      <c r="AO829" s="10">
        <v>105.88</v>
      </c>
      <c r="AP829" s="10">
        <v>170.40450000000001</v>
      </c>
    </row>
    <row r="830" spans="1:42" x14ac:dyDescent="0.2">
      <c r="A830" s="9">
        <v>45142</v>
      </c>
      <c r="B830" s="3">
        <v>4501.8900000000003</v>
      </c>
      <c r="C830" s="10">
        <v>253.86</v>
      </c>
      <c r="D830" s="10">
        <v>18.2</v>
      </c>
      <c r="E830" s="10">
        <v>107.42</v>
      </c>
      <c r="F830" s="10">
        <v>60.71</v>
      </c>
      <c r="G830" s="10">
        <v>28.54</v>
      </c>
      <c r="I830" s="10">
        <v>88.165000000000006</v>
      </c>
      <c r="J830" s="10">
        <v>6.83</v>
      </c>
      <c r="K830" s="10">
        <v>156.02000000000001</v>
      </c>
      <c r="L830" s="10">
        <v>353.22</v>
      </c>
      <c r="M830" s="10">
        <v>44.68</v>
      </c>
      <c r="N830" s="10">
        <v>7.19</v>
      </c>
      <c r="O830" s="10">
        <v>24.99</v>
      </c>
      <c r="P830" s="10">
        <v>107.3107</v>
      </c>
      <c r="Q830" s="10">
        <v>83.92</v>
      </c>
      <c r="R830" s="10">
        <v>11.28</v>
      </c>
      <c r="S830" s="10">
        <v>9.5</v>
      </c>
      <c r="T830" s="10">
        <v>102.73</v>
      </c>
      <c r="U830" s="10">
        <v>166.67</v>
      </c>
      <c r="V830" s="10">
        <v>327.78</v>
      </c>
      <c r="W830" s="10">
        <v>181.99</v>
      </c>
      <c r="X830" s="10">
        <v>60.19</v>
      </c>
      <c r="Y830" s="10">
        <v>25.26</v>
      </c>
      <c r="Z830" s="10">
        <v>144.12</v>
      </c>
      <c r="AA830" s="10">
        <v>37.812199999999997</v>
      </c>
      <c r="AB830" s="10">
        <v>53.44</v>
      </c>
      <c r="AC830" s="10">
        <v>340.48</v>
      </c>
      <c r="AE830" s="10">
        <v>17.39</v>
      </c>
      <c r="AF830" s="10">
        <v>391.35</v>
      </c>
      <c r="AG830" s="10">
        <v>424.04</v>
      </c>
      <c r="AH830" s="10">
        <v>122.24</v>
      </c>
      <c r="AI830">
        <v>36.770000000000003</v>
      </c>
      <c r="AJ830" s="10">
        <v>13.92</v>
      </c>
      <c r="AK830" s="10">
        <v>96.21</v>
      </c>
      <c r="AL830" s="10">
        <v>33.380000000000003</v>
      </c>
      <c r="AM830" s="10">
        <v>64.040000000000006</v>
      </c>
      <c r="AN830" s="10">
        <v>12.89</v>
      </c>
      <c r="AO830" s="10">
        <v>105.62</v>
      </c>
      <c r="AP830" s="10">
        <v>166.71700000000001</v>
      </c>
    </row>
    <row r="831" spans="1:42" x14ac:dyDescent="0.2">
      <c r="A831" s="9">
        <v>45145</v>
      </c>
      <c r="B831" s="3">
        <v>4478.03</v>
      </c>
      <c r="C831" s="10">
        <v>251.45</v>
      </c>
      <c r="D831" s="10">
        <v>17.989999999999998</v>
      </c>
      <c r="E831" s="10">
        <v>107.2</v>
      </c>
      <c r="F831" s="10">
        <v>61.19</v>
      </c>
      <c r="G831" s="10">
        <v>28.7</v>
      </c>
      <c r="I831" s="10">
        <v>89.706000000000003</v>
      </c>
      <c r="J831" s="10">
        <v>6.59</v>
      </c>
      <c r="K831" s="10">
        <v>156.76</v>
      </c>
      <c r="L831" s="10">
        <v>355.56</v>
      </c>
      <c r="M831" s="10">
        <v>45.416499999999999</v>
      </c>
      <c r="N831" s="10">
        <v>7.36</v>
      </c>
      <c r="O831" s="10">
        <v>24.98</v>
      </c>
      <c r="P831" s="10">
        <v>108.3734</v>
      </c>
      <c r="Q831" s="10">
        <v>84.94</v>
      </c>
      <c r="R831" s="10">
        <v>11.34</v>
      </c>
      <c r="S831" s="10">
        <v>9.39</v>
      </c>
      <c r="T831" s="10">
        <v>103.93</v>
      </c>
      <c r="U831" s="10">
        <v>166.67</v>
      </c>
      <c r="V831" s="10">
        <v>330.11</v>
      </c>
      <c r="W831" s="10">
        <v>178.85</v>
      </c>
      <c r="X831" s="10">
        <v>61.81</v>
      </c>
      <c r="Y831" s="10">
        <v>24.28</v>
      </c>
      <c r="Z831" s="10">
        <v>141.99</v>
      </c>
      <c r="AA831" s="10">
        <v>37.799999999999997</v>
      </c>
      <c r="AB831" s="10">
        <v>52.96</v>
      </c>
      <c r="AC831" s="10">
        <v>345.32</v>
      </c>
      <c r="AE831" s="10">
        <v>15.58</v>
      </c>
      <c r="AF831" s="10">
        <v>396.87</v>
      </c>
      <c r="AG831" s="10">
        <v>431.31</v>
      </c>
      <c r="AH831" s="10">
        <v>124.43</v>
      </c>
      <c r="AI831">
        <v>36.69</v>
      </c>
      <c r="AJ831" s="10">
        <v>13.98</v>
      </c>
      <c r="AK831" s="10">
        <v>97.21</v>
      </c>
      <c r="AL831" s="10">
        <v>33.67</v>
      </c>
      <c r="AM831" s="10">
        <v>64.05</v>
      </c>
      <c r="AN831" s="10">
        <v>12.94</v>
      </c>
      <c r="AO831" s="10">
        <v>107.56</v>
      </c>
      <c r="AP831" s="10">
        <v>168.64449999999999</v>
      </c>
    </row>
    <row r="832" spans="1:42" x14ac:dyDescent="0.2">
      <c r="A832" s="9">
        <v>45146</v>
      </c>
      <c r="B832" s="3">
        <v>4518.4399999999996</v>
      </c>
      <c r="C832" s="10">
        <v>249.7</v>
      </c>
      <c r="D832" s="10">
        <v>17.04</v>
      </c>
      <c r="E832" s="10">
        <v>107.73</v>
      </c>
      <c r="F832" s="10">
        <v>60.92</v>
      </c>
      <c r="G832" s="10">
        <v>28.82</v>
      </c>
      <c r="I832" s="10">
        <v>88.316000000000003</v>
      </c>
      <c r="J832" s="10">
        <v>6.66</v>
      </c>
      <c r="K832" s="10">
        <v>155.88</v>
      </c>
      <c r="L832" s="10">
        <v>348.26</v>
      </c>
      <c r="M832" s="10">
        <v>44.664000000000001</v>
      </c>
      <c r="N832" s="10">
        <v>7.13</v>
      </c>
      <c r="O832" s="10">
        <v>25.79</v>
      </c>
      <c r="P832" s="10">
        <v>113.3244</v>
      </c>
      <c r="Q832" s="10">
        <v>85.05</v>
      </c>
      <c r="R832" s="10">
        <v>11.1</v>
      </c>
      <c r="S832" s="10">
        <v>9.31</v>
      </c>
      <c r="T832" s="10">
        <v>103.77</v>
      </c>
      <c r="U832" s="10">
        <v>156.33000000000001</v>
      </c>
      <c r="V832" s="10">
        <v>326.05</v>
      </c>
      <c r="W832" s="10">
        <v>179.8</v>
      </c>
      <c r="X832" s="10">
        <v>61.19</v>
      </c>
      <c r="Y832" s="10">
        <v>24.8</v>
      </c>
      <c r="Z832" s="10">
        <v>138.37</v>
      </c>
      <c r="AA832" s="10">
        <v>37.226999999999997</v>
      </c>
      <c r="AB832" s="10">
        <v>50.51</v>
      </c>
      <c r="AC832" s="10">
        <v>344.47</v>
      </c>
      <c r="AE832" s="10">
        <v>15.33</v>
      </c>
      <c r="AF832" s="10">
        <v>393.19</v>
      </c>
      <c r="AG832" s="10">
        <v>430.46</v>
      </c>
      <c r="AH832" s="10">
        <v>123.42</v>
      </c>
      <c r="AI832">
        <v>36.46</v>
      </c>
      <c r="AJ832" s="10">
        <v>14.33</v>
      </c>
      <c r="AK832" s="10">
        <v>97.15</v>
      </c>
      <c r="AL832" s="10">
        <v>33.880000000000003</v>
      </c>
      <c r="AM832" s="10">
        <v>63.57</v>
      </c>
      <c r="AN832" s="10">
        <v>12.88</v>
      </c>
      <c r="AO832" s="10">
        <v>107.04</v>
      </c>
      <c r="AP832" s="10">
        <v>169.20099999999999</v>
      </c>
    </row>
    <row r="833" spans="1:42" x14ac:dyDescent="0.2">
      <c r="A833" s="9">
        <v>45147</v>
      </c>
      <c r="B833" s="3">
        <v>4499.38</v>
      </c>
      <c r="C833" s="10">
        <v>242.19</v>
      </c>
      <c r="D833" s="10">
        <v>15.25</v>
      </c>
      <c r="E833" s="10">
        <v>109.56</v>
      </c>
      <c r="F833" s="10">
        <v>61.06</v>
      </c>
      <c r="G833" s="10">
        <v>30.31</v>
      </c>
      <c r="I833" s="10">
        <v>85.072999999999993</v>
      </c>
      <c r="J833" s="10">
        <v>6.45</v>
      </c>
      <c r="K833" s="10">
        <v>153.79</v>
      </c>
      <c r="L833" s="10">
        <v>342.69</v>
      </c>
      <c r="M833" s="10">
        <v>42.554000000000002</v>
      </c>
      <c r="N833" s="10">
        <v>7.99</v>
      </c>
      <c r="O833" s="10">
        <v>25.49</v>
      </c>
      <c r="P833" s="10">
        <v>115.0197</v>
      </c>
      <c r="Q833" s="10">
        <v>84.08</v>
      </c>
      <c r="R833" s="10">
        <v>10.8</v>
      </c>
      <c r="S833" s="10">
        <v>8.99</v>
      </c>
      <c r="T833" s="10">
        <v>100.09</v>
      </c>
      <c r="U833" s="10">
        <v>154.07</v>
      </c>
      <c r="V833" s="10">
        <v>322.23</v>
      </c>
      <c r="W833" s="10">
        <v>178.19</v>
      </c>
      <c r="X833" s="10">
        <v>61.57</v>
      </c>
      <c r="Y833" s="10">
        <v>22.35</v>
      </c>
      <c r="Z833" s="10">
        <v>139.09</v>
      </c>
      <c r="AA833" s="10">
        <v>37.011400000000002</v>
      </c>
      <c r="AB833" s="10">
        <v>48.06</v>
      </c>
      <c r="AC833" s="10">
        <v>345.11</v>
      </c>
      <c r="AE833" s="10">
        <v>14.49</v>
      </c>
      <c r="AF833" s="10">
        <v>393.67</v>
      </c>
      <c r="AG833" s="10">
        <v>436.09</v>
      </c>
      <c r="AH833" s="10">
        <v>122.6</v>
      </c>
      <c r="AI833">
        <v>36.28</v>
      </c>
      <c r="AJ833" s="10">
        <v>14.12</v>
      </c>
      <c r="AK833" s="10">
        <v>97.12</v>
      </c>
      <c r="AL833" s="10">
        <v>34.020000000000003</v>
      </c>
      <c r="AM833" s="10">
        <v>63.7</v>
      </c>
      <c r="AN833" s="10">
        <v>12.73</v>
      </c>
      <c r="AO833" s="10">
        <v>109.3</v>
      </c>
      <c r="AP833" s="10">
        <v>170.661</v>
      </c>
    </row>
    <row r="834" spans="1:42" x14ac:dyDescent="0.2">
      <c r="A834" s="9">
        <v>45148</v>
      </c>
      <c r="B834" s="3">
        <v>4467.71</v>
      </c>
      <c r="C834" s="10">
        <v>245.34</v>
      </c>
      <c r="D834" s="10">
        <v>15.41</v>
      </c>
      <c r="E834" s="10">
        <v>110.12</v>
      </c>
      <c r="F834" s="10">
        <v>60.92</v>
      </c>
      <c r="G834" s="10">
        <v>30.69</v>
      </c>
      <c r="I834" s="10">
        <v>84.29</v>
      </c>
      <c r="J834" s="10">
        <v>6.23</v>
      </c>
      <c r="K834" s="10">
        <v>153.56</v>
      </c>
      <c r="L834" s="10">
        <v>340.4</v>
      </c>
      <c r="M834" s="10">
        <v>42.387999999999998</v>
      </c>
      <c r="N834" s="10">
        <v>7.32</v>
      </c>
      <c r="O834" s="10">
        <v>25.26</v>
      </c>
      <c r="P834" s="10">
        <v>115.29810000000001</v>
      </c>
      <c r="Q834" s="10">
        <v>84.3</v>
      </c>
      <c r="R834" s="10">
        <v>10.73</v>
      </c>
      <c r="S834" s="10">
        <v>8.7200000000000006</v>
      </c>
      <c r="T834" s="10">
        <v>100.2</v>
      </c>
      <c r="U834" s="10">
        <v>155.02000000000001</v>
      </c>
      <c r="V834" s="10">
        <v>322.93</v>
      </c>
      <c r="W834" s="10">
        <v>177.97</v>
      </c>
      <c r="X834" s="10">
        <v>62.31</v>
      </c>
      <c r="Y834" s="10">
        <v>21.91</v>
      </c>
      <c r="Z834" s="10">
        <v>136.43</v>
      </c>
      <c r="AA834" s="10">
        <v>36.914200000000001</v>
      </c>
      <c r="AB834" s="10">
        <v>48.09</v>
      </c>
      <c r="AC834" s="10">
        <v>347.38</v>
      </c>
      <c r="AE834" s="10">
        <v>14.19</v>
      </c>
      <c r="AF834" s="10">
        <v>397.14</v>
      </c>
      <c r="AG834" s="10">
        <v>434.57</v>
      </c>
      <c r="AH834" s="10">
        <v>122.16</v>
      </c>
      <c r="AI834">
        <v>36.24</v>
      </c>
      <c r="AJ834" s="10">
        <v>15.02</v>
      </c>
      <c r="AK834" s="10">
        <v>96.84</v>
      </c>
      <c r="AL834" s="10">
        <v>34.369999999999997</v>
      </c>
      <c r="AM834" s="10">
        <v>61.35</v>
      </c>
      <c r="AN834" s="10">
        <v>12.16</v>
      </c>
      <c r="AO834" s="10">
        <v>114</v>
      </c>
      <c r="AP834" s="10">
        <v>169.6695</v>
      </c>
    </row>
    <row r="835" spans="1:42" x14ac:dyDescent="0.2">
      <c r="A835" s="9">
        <v>45149</v>
      </c>
      <c r="B835" s="3">
        <v>4468.83</v>
      </c>
      <c r="C835" s="10">
        <v>242.65</v>
      </c>
      <c r="D835" s="10">
        <v>15.41</v>
      </c>
      <c r="E835" s="10">
        <v>111.83</v>
      </c>
      <c r="F835" s="10">
        <v>61.17</v>
      </c>
      <c r="G835" s="10">
        <v>30.14</v>
      </c>
      <c r="I835" s="10">
        <v>82.975999999999999</v>
      </c>
      <c r="J835" s="10">
        <v>6.32</v>
      </c>
      <c r="K835" s="10">
        <v>154.44999999999999</v>
      </c>
      <c r="L835" s="10">
        <v>340.73</v>
      </c>
      <c r="M835" s="10">
        <v>40.854999999999997</v>
      </c>
      <c r="N835" s="10">
        <v>7.5</v>
      </c>
      <c r="O835" s="10">
        <v>25.87</v>
      </c>
      <c r="P835" s="10">
        <v>115.0956</v>
      </c>
      <c r="Q835" s="10">
        <v>84.53</v>
      </c>
      <c r="R835" s="10">
        <v>10.72</v>
      </c>
      <c r="S835" s="10">
        <v>8.65</v>
      </c>
      <c r="T835" s="10">
        <v>98.37</v>
      </c>
      <c r="U835" s="10">
        <v>153.37</v>
      </c>
      <c r="V835" s="10">
        <v>321.01</v>
      </c>
      <c r="W835" s="10">
        <v>177.79</v>
      </c>
      <c r="X835" s="10">
        <v>61.91</v>
      </c>
      <c r="Y835" s="10">
        <v>21.57</v>
      </c>
      <c r="Z835" s="10">
        <v>138.68</v>
      </c>
      <c r="AA835" s="10">
        <v>36.930999999999997</v>
      </c>
      <c r="AB835" s="10">
        <v>48.48</v>
      </c>
      <c r="AC835" s="10">
        <v>349.86</v>
      </c>
      <c r="AE835" s="10">
        <v>15.71</v>
      </c>
      <c r="AF835" s="10">
        <v>394.98</v>
      </c>
      <c r="AG835" s="10">
        <v>435.07</v>
      </c>
      <c r="AH835" s="10">
        <v>123.51</v>
      </c>
      <c r="AI835">
        <v>36.24</v>
      </c>
      <c r="AJ835" s="10">
        <v>14.88</v>
      </c>
      <c r="AK835" s="10">
        <v>96.16</v>
      </c>
      <c r="AL835" s="10">
        <v>34.6</v>
      </c>
      <c r="AM835" s="10">
        <v>61.02</v>
      </c>
      <c r="AN835" s="10">
        <v>12.14</v>
      </c>
      <c r="AO835" s="10">
        <v>111.7</v>
      </c>
      <c r="AP835" s="10">
        <v>171.0685</v>
      </c>
    </row>
    <row r="836" spans="1:42" x14ac:dyDescent="0.2">
      <c r="A836" s="9">
        <v>45152</v>
      </c>
      <c r="B836" s="3">
        <v>4464.05</v>
      </c>
      <c r="C836" s="10">
        <v>239.76</v>
      </c>
      <c r="D836" s="10">
        <v>15.72</v>
      </c>
      <c r="E836" s="10">
        <v>111.92</v>
      </c>
      <c r="F836" s="10">
        <v>60.88</v>
      </c>
      <c r="G836" s="10">
        <v>30.32</v>
      </c>
      <c r="I836" s="10">
        <v>85.41</v>
      </c>
      <c r="J836" s="10">
        <v>6.31</v>
      </c>
      <c r="K836" s="10">
        <v>154.77000000000001</v>
      </c>
      <c r="L836" s="10">
        <v>337.74</v>
      </c>
      <c r="M836" s="10">
        <v>43.753</v>
      </c>
      <c r="N836" s="10">
        <v>6.94</v>
      </c>
      <c r="O836" s="10">
        <v>25.49</v>
      </c>
      <c r="P836" s="10">
        <v>115.5258</v>
      </c>
      <c r="Q836" s="10">
        <v>84.65</v>
      </c>
      <c r="R836" s="10">
        <v>10.65</v>
      </c>
      <c r="S836" s="10">
        <v>8.68</v>
      </c>
      <c r="T836" s="10">
        <v>98.04</v>
      </c>
      <c r="U836" s="10">
        <v>152.86000000000001</v>
      </c>
      <c r="V836" s="10">
        <v>324.04000000000002</v>
      </c>
      <c r="W836" s="10">
        <v>179.46</v>
      </c>
      <c r="X836" s="10">
        <v>61.78</v>
      </c>
      <c r="Y836" s="10">
        <v>21.56</v>
      </c>
      <c r="Z836" s="10">
        <v>139.38</v>
      </c>
      <c r="AA836" s="10">
        <v>37.001600000000003</v>
      </c>
      <c r="AB836" s="10">
        <v>47.85</v>
      </c>
      <c r="AC836" s="10">
        <v>349.37</v>
      </c>
      <c r="AE836" s="10">
        <v>14.88</v>
      </c>
      <c r="AF836" s="10">
        <v>398.58</v>
      </c>
      <c r="AG836" s="10">
        <v>437.64</v>
      </c>
      <c r="AH836" s="10">
        <v>123.48</v>
      </c>
      <c r="AI836">
        <v>36.14</v>
      </c>
      <c r="AJ836" s="10">
        <v>14.86</v>
      </c>
      <c r="AK836" s="10">
        <v>95.85</v>
      </c>
      <c r="AL836" s="10">
        <v>34.99</v>
      </c>
      <c r="AM836" s="10">
        <v>59.94</v>
      </c>
      <c r="AN836" s="10">
        <v>12.2</v>
      </c>
      <c r="AO836" s="10">
        <v>111.75</v>
      </c>
      <c r="AP836" s="10">
        <v>171.03700000000001</v>
      </c>
    </row>
    <row r="837" spans="1:42" x14ac:dyDescent="0.2">
      <c r="A837" s="9">
        <v>45153</v>
      </c>
      <c r="B837" s="3">
        <v>4489.72</v>
      </c>
      <c r="C837" s="10">
        <v>232.96</v>
      </c>
      <c r="D837" s="10">
        <v>15.37</v>
      </c>
      <c r="E837" s="10">
        <v>108.16</v>
      </c>
      <c r="F837" s="10">
        <v>60.47</v>
      </c>
      <c r="G837" s="10">
        <v>30.24</v>
      </c>
      <c r="I837" s="10">
        <v>84.251999999999995</v>
      </c>
      <c r="J837" s="10">
        <v>6.09</v>
      </c>
      <c r="K837" s="10">
        <v>150.83000000000001</v>
      </c>
      <c r="L837" s="10">
        <v>332.21</v>
      </c>
      <c r="M837" s="10">
        <v>43.94</v>
      </c>
      <c r="N837" s="10">
        <v>7.56</v>
      </c>
      <c r="O837" s="10">
        <v>25.25</v>
      </c>
      <c r="P837" s="10">
        <v>115.045</v>
      </c>
      <c r="Q837" s="10">
        <v>83.28</v>
      </c>
      <c r="R837" s="10">
        <v>10.41</v>
      </c>
      <c r="S837" s="10">
        <v>8.3699999999999992</v>
      </c>
      <c r="T837" s="10">
        <v>97.47</v>
      </c>
      <c r="U837" s="10">
        <v>151.1</v>
      </c>
      <c r="V837" s="10">
        <v>321.86</v>
      </c>
      <c r="W837" s="10">
        <v>177.45</v>
      </c>
      <c r="X837" s="10">
        <v>60.45</v>
      </c>
      <c r="Y837" s="10">
        <v>20.78</v>
      </c>
      <c r="Z837" s="10">
        <v>133.43</v>
      </c>
      <c r="AA837" s="10">
        <v>36.963200000000001</v>
      </c>
      <c r="AB837" s="10">
        <v>46.39</v>
      </c>
      <c r="AC837" s="10">
        <v>349.78</v>
      </c>
      <c r="AE837" s="10">
        <v>15.56</v>
      </c>
      <c r="AF837" s="10">
        <v>394.45</v>
      </c>
      <c r="AG837" s="10">
        <v>431.68</v>
      </c>
      <c r="AH837" s="10">
        <v>122.69</v>
      </c>
      <c r="AI837">
        <v>36.03</v>
      </c>
      <c r="AJ837" s="10">
        <v>14.98</v>
      </c>
      <c r="AK837" s="10">
        <v>94.63</v>
      </c>
      <c r="AL837" s="10">
        <v>34.75</v>
      </c>
      <c r="AM837" s="10">
        <v>58.74</v>
      </c>
      <c r="AN837" s="10">
        <v>11.98</v>
      </c>
      <c r="AO837" s="10">
        <v>112.9</v>
      </c>
      <c r="AP837" s="10">
        <v>170.417</v>
      </c>
    </row>
    <row r="838" spans="1:42" x14ac:dyDescent="0.2">
      <c r="A838" s="9">
        <v>45154</v>
      </c>
      <c r="B838" s="3">
        <v>4437.8599999999997</v>
      </c>
      <c r="C838" s="10">
        <v>225.6</v>
      </c>
      <c r="D838" s="10">
        <v>15.45</v>
      </c>
      <c r="E838" s="10">
        <v>106.34</v>
      </c>
      <c r="F838" s="10">
        <v>60.48</v>
      </c>
      <c r="G838" s="10">
        <v>30.07</v>
      </c>
      <c r="I838" s="10">
        <v>83.299000000000007</v>
      </c>
      <c r="J838" s="10">
        <v>5.88</v>
      </c>
      <c r="K838" s="10">
        <v>150.19</v>
      </c>
      <c r="L838" s="10">
        <v>329.11</v>
      </c>
      <c r="M838" s="10">
        <v>43.485999999999997</v>
      </c>
      <c r="N838" s="10">
        <v>7.39</v>
      </c>
      <c r="O838" s="10">
        <v>25.27</v>
      </c>
      <c r="P838" s="10">
        <v>114.0329</v>
      </c>
      <c r="Q838" s="10">
        <v>82.37</v>
      </c>
      <c r="R838" s="10">
        <v>10.19</v>
      </c>
      <c r="S838" s="10">
        <v>8.26</v>
      </c>
      <c r="T838" s="10">
        <v>96.9</v>
      </c>
      <c r="U838" s="10">
        <v>149.69</v>
      </c>
      <c r="V838" s="10">
        <v>320.39999999999998</v>
      </c>
      <c r="W838" s="10">
        <v>176.57</v>
      </c>
      <c r="X838" s="10">
        <v>59.14</v>
      </c>
      <c r="Y838" s="10">
        <v>21.04</v>
      </c>
      <c r="Z838" s="10">
        <v>134.35</v>
      </c>
      <c r="AA838" s="10">
        <v>37.337800000000001</v>
      </c>
      <c r="AB838" s="10">
        <v>46.93</v>
      </c>
      <c r="AC838" s="10">
        <v>343.41</v>
      </c>
      <c r="AE838" s="10">
        <v>13.69</v>
      </c>
      <c r="AF838" s="10">
        <v>394.37</v>
      </c>
      <c r="AG838" s="10">
        <v>423.94</v>
      </c>
      <c r="AH838" s="10">
        <v>121.85</v>
      </c>
      <c r="AI838">
        <v>35.83</v>
      </c>
      <c r="AJ838" s="10">
        <v>14.74</v>
      </c>
      <c r="AK838" s="10">
        <v>93.99</v>
      </c>
      <c r="AL838" s="10">
        <v>34.700000000000003</v>
      </c>
      <c r="AM838" s="10">
        <v>58.36</v>
      </c>
      <c r="AN838" s="10">
        <v>11.81</v>
      </c>
      <c r="AO838" s="10">
        <v>112.76</v>
      </c>
      <c r="AP838" s="10">
        <v>167.07900000000001</v>
      </c>
    </row>
    <row r="839" spans="1:42" x14ac:dyDescent="0.2">
      <c r="A839" s="9">
        <v>45155</v>
      </c>
      <c r="B839" s="3">
        <v>4404.33</v>
      </c>
      <c r="C839" s="10">
        <v>219.22</v>
      </c>
      <c r="D839" s="10">
        <v>14.15</v>
      </c>
      <c r="E839" s="10">
        <v>108.4</v>
      </c>
      <c r="F839" s="10">
        <v>60.61</v>
      </c>
      <c r="G839" s="10">
        <v>29.71</v>
      </c>
      <c r="I839" s="10">
        <v>82.71</v>
      </c>
      <c r="J839" s="10">
        <v>5.56</v>
      </c>
      <c r="K839" s="10">
        <v>148.63</v>
      </c>
      <c r="L839" s="10">
        <v>327.52</v>
      </c>
      <c r="M839" s="10">
        <v>43.343499999999999</v>
      </c>
      <c r="N839" s="10">
        <v>7.16</v>
      </c>
      <c r="O839" s="10">
        <v>24.98</v>
      </c>
      <c r="P839" s="10">
        <v>112.1773</v>
      </c>
      <c r="Q839" s="10">
        <v>82.26</v>
      </c>
      <c r="R839" s="10">
        <v>10.07</v>
      </c>
      <c r="S839" s="10">
        <v>8.11</v>
      </c>
      <c r="T839" s="10">
        <v>96.8</v>
      </c>
      <c r="U839" s="10">
        <v>146.94</v>
      </c>
      <c r="V839" s="10">
        <v>316.88</v>
      </c>
      <c r="W839" s="10">
        <v>174</v>
      </c>
      <c r="X839" s="10">
        <v>59.15</v>
      </c>
      <c r="Y839" s="10">
        <v>20.95</v>
      </c>
      <c r="Z839" s="10">
        <v>131.57</v>
      </c>
      <c r="AA839" s="10">
        <v>36.970799999999997</v>
      </c>
      <c r="AB839" s="10">
        <v>42.37</v>
      </c>
      <c r="AC839" s="10">
        <v>343.87</v>
      </c>
      <c r="AE839" s="10">
        <v>13.01</v>
      </c>
      <c r="AF839" s="10">
        <v>392.62</v>
      </c>
      <c r="AG839" s="10">
        <v>419.16</v>
      </c>
      <c r="AH839" s="10">
        <v>120.2</v>
      </c>
      <c r="AI839">
        <v>35.770000000000003</v>
      </c>
      <c r="AJ839" s="10">
        <v>14.24</v>
      </c>
      <c r="AK839" s="10">
        <v>93.4</v>
      </c>
      <c r="AL839" s="10">
        <v>34.299999999999997</v>
      </c>
      <c r="AM839" s="10">
        <v>59.56</v>
      </c>
      <c r="AN839" s="10">
        <v>11.83</v>
      </c>
      <c r="AO839" s="10">
        <v>109.49</v>
      </c>
      <c r="AP839" s="10">
        <v>170.01750000000001</v>
      </c>
    </row>
    <row r="840" spans="1:42" x14ac:dyDescent="0.2">
      <c r="A840" s="9">
        <v>45156</v>
      </c>
      <c r="B840" s="3">
        <v>4370.3599999999997</v>
      </c>
      <c r="C840" s="10">
        <v>215.49</v>
      </c>
      <c r="D840" s="10">
        <v>14.4</v>
      </c>
      <c r="E840" s="10">
        <v>110.04</v>
      </c>
      <c r="F840" s="10">
        <v>60.95</v>
      </c>
      <c r="G840" s="10">
        <v>29.86</v>
      </c>
      <c r="I840" s="10">
        <v>82.584000000000003</v>
      </c>
      <c r="J840" s="10">
        <v>5.86</v>
      </c>
      <c r="K840" s="10">
        <v>148.97</v>
      </c>
      <c r="L840" s="10">
        <v>324.93</v>
      </c>
      <c r="M840" s="10">
        <v>43.298999999999999</v>
      </c>
      <c r="N840" s="10">
        <v>7.16</v>
      </c>
      <c r="O840" s="10">
        <v>25.06</v>
      </c>
      <c r="P840" s="10">
        <v>112.6412</v>
      </c>
      <c r="Q840" s="10">
        <v>82.29</v>
      </c>
      <c r="R840" s="10">
        <v>10.25</v>
      </c>
      <c r="S840" s="10">
        <v>8.2200000000000006</v>
      </c>
      <c r="T840" s="10">
        <v>98.72</v>
      </c>
      <c r="U840" s="10">
        <v>147.63</v>
      </c>
      <c r="V840" s="10">
        <v>316.48</v>
      </c>
      <c r="W840" s="10">
        <v>174.49</v>
      </c>
      <c r="X840" s="10">
        <v>60.2</v>
      </c>
      <c r="Y840" s="10">
        <v>20.78</v>
      </c>
      <c r="Z840" s="10">
        <v>131.87</v>
      </c>
      <c r="AA840" s="10">
        <v>36.984000000000002</v>
      </c>
      <c r="AB840" s="10">
        <v>43.11</v>
      </c>
      <c r="AC840" s="10">
        <v>344.82</v>
      </c>
      <c r="AE840" s="10">
        <v>13.42</v>
      </c>
      <c r="AF840" s="10">
        <v>392.17</v>
      </c>
      <c r="AG840" s="10">
        <v>397.02</v>
      </c>
      <c r="AH840" s="10">
        <v>121.47</v>
      </c>
      <c r="AI840">
        <v>35.78</v>
      </c>
      <c r="AJ840" s="10">
        <v>14.44</v>
      </c>
      <c r="AK840" s="10">
        <v>94.36</v>
      </c>
      <c r="AL840" s="10">
        <v>34.75</v>
      </c>
      <c r="AM840" s="10">
        <v>59.33</v>
      </c>
      <c r="AN840" s="10">
        <v>11.96</v>
      </c>
      <c r="AO840" s="10">
        <v>112.33</v>
      </c>
      <c r="AP840" s="10">
        <v>168.87100000000001</v>
      </c>
    </row>
    <row r="841" spans="1:42" x14ac:dyDescent="0.2">
      <c r="A841" s="9">
        <v>45159</v>
      </c>
      <c r="B841" s="3">
        <v>4369.71</v>
      </c>
      <c r="C841" s="10">
        <v>231.28</v>
      </c>
      <c r="D841" s="10">
        <v>14.5</v>
      </c>
      <c r="E841" s="10">
        <v>108.71</v>
      </c>
      <c r="F841" s="10">
        <v>60.43</v>
      </c>
      <c r="G841" s="10">
        <v>30</v>
      </c>
      <c r="I841" s="10">
        <v>86.513999999999996</v>
      </c>
      <c r="J841" s="10">
        <v>5.88</v>
      </c>
      <c r="K841" s="10">
        <v>149.47999999999999</v>
      </c>
      <c r="L841" s="10">
        <v>322.06</v>
      </c>
      <c r="M841" s="10">
        <v>46.966999999999999</v>
      </c>
      <c r="N841" s="10">
        <v>7.01</v>
      </c>
      <c r="O841" s="10">
        <v>24.9</v>
      </c>
      <c r="P841" s="10">
        <v>114.8426</v>
      </c>
      <c r="Q841" s="10">
        <v>81.489999999999995</v>
      </c>
      <c r="R841" s="10">
        <v>10.39</v>
      </c>
      <c r="S841" s="10">
        <v>8.2899999999999991</v>
      </c>
      <c r="T841" s="10">
        <v>98.79</v>
      </c>
      <c r="U841" s="10">
        <v>151.88</v>
      </c>
      <c r="V841" s="10">
        <v>321.88</v>
      </c>
      <c r="W841" s="10">
        <v>175.84</v>
      </c>
      <c r="X841" s="10">
        <v>59.86</v>
      </c>
      <c r="Y841" s="10">
        <v>21.18</v>
      </c>
      <c r="Z841" s="10">
        <v>132.49</v>
      </c>
      <c r="AA841" s="10">
        <v>37.322600000000001</v>
      </c>
      <c r="AB841" s="10">
        <v>41.69</v>
      </c>
      <c r="AC841" s="10">
        <v>350.74</v>
      </c>
      <c r="AE841" s="10">
        <v>14.42</v>
      </c>
      <c r="AF841" s="10">
        <v>393.2</v>
      </c>
      <c r="AG841" s="10">
        <v>390.79</v>
      </c>
      <c r="AH841" s="10">
        <v>120.14</v>
      </c>
      <c r="AI841">
        <v>35.869999999999997</v>
      </c>
      <c r="AJ841" s="10">
        <v>14.6</v>
      </c>
      <c r="AK841" s="10">
        <v>94.33</v>
      </c>
      <c r="AL841" s="10">
        <v>35.159999999999997</v>
      </c>
      <c r="AM841" s="10">
        <v>59.95</v>
      </c>
      <c r="AN841" s="10">
        <v>11.97</v>
      </c>
      <c r="AO841" s="10">
        <v>113.88</v>
      </c>
      <c r="AP841" s="10">
        <v>173.315</v>
      </c>
    </row>
    <row r="842" spans="1:42" x14ac:dyDescent="0.2">
      <c r="A842" s="9">
        <v>45160</v>
      </c>
      <c r="B842" s="3">
        <v>4399.7700000000004</v>
      </c>
      <c r="C842" s="10">
        <v>233.19</v>
      </c>
      <c r="D842" s="10">
        <v>14.67</v>
      </c>
      <c r="E842" s="10">
        <v>108.1</v>
      </c>
      <c r="F842" s="10">
        <v>60.06</v>
      </c>
      <c r="G842" s="10">
        <v>29.66</v>
      </c>
      <c r="I842" s="10">
        <v>85.578999999999994</v>
      </c>
      <c r="J842" s="10">
        <v>5.83</v>
      </c>
      <c r="K842" s="10">
        <v>146.38</v>
      </c>
      <c r="L842" s="10">
        <v>318.79000000000002</v>
      </c>
      <c r="M842" s="10">
        <v>45.667999999999999</v>
      </c>
      <c r="N842" s="10">
        <v>6.92</v>
      </c>
      <c r="O842" s="10">
        <v>25.22</v>
      </c>
      <c r="P842" s="10">
        <v>115.03660000000001</v>
      </c>
      <c r="Q842" s="10">
        <v>80.95</v>
      </c>
      <c r="R842" s="10">
        <v>10.38</v>
      </c>
      <c r="S842" s="10">
        <v>8.15</v>
      </c>
      <c r="T842" s="10">
        <v>98.26</v>
      </c>
      <c r="U842" s="10">
        <v>152.58000000000001</v>
      </c>
      <c r="V842" s="10">
        <v>322.45999999999998</v>
      </c>
      <c r="W842" s="10">
        <v>177.23</v>
      </c>
      <c r="X842" s="10">
        <v>59.04</v>
      </c>
      <c r="Y842" s="10">
        <v>20.079999999999998</v>
      </c>
      <c r="Z842" s="10">
        <v>133.44</v>
      </c>
      <c r="AA842" s="10">
        <v>37.440800000000003</v>
      </c>
      <c r="AB842" s="10">
        <v>42.75</v>
      </c>
      <c r="AC842" s="10">
        <v>350.4</v>
      </c>
      <c r="AE842" s="10">
        <v>14.92</v>
      </c>
      <c r="AF842" s="10">
        <v>397.84</v>
      </c>
      <c r="AG842" s="10">
        <v>385.21</v>
      </c>
      <c r="AH842" s="10">
        <v>121.02</v>
      </c>
      <c r="AI842">
        <v>35.94</v>
      </c>
      <c r="AJ842" s="10">
        <v>14.42</v>
      </c>
      <c r="AK842" s="10">
        <v>94.03</v>
      </c>
      <c r="AL842" s="10">
        <v>35.450000000000003</v>
      </c>
      <c r="AM842" s="10">
        <v>60.32</v>
      </c>
      <c r="AN842" s="10">
        <v>11.87</v>
      </c>
      <c r="AO842" s="10">
        <v>115.14</v>
      </c>
      <c r="AP842" s="10">
        <v>169.0915</v>
      </c>
    </row>
    <row r="843" spans="1:42" x14ac:dyDescent="0.2">
      <c r="A843" s="9">
        <v>45161</v>
      </c>
      <c r="B843" s="3">
        <v>4387.55</v>
      </c>
      <c r="C843" s="10">
        <v>236.86</v>
      </c>
      <c r="D843" s="10">
        <v>15.3</v>
      </c>
      <c r="E843" s="10">
        <v>107.15</v>
      </c>
      <c r="F843" s="10">
        <v>60.27</v>
      </c>
      <c r="G843" s="10">
        <v>30.33</v>
      </c>
      <c r="I843" s="10">
        <v>87.658000000000001</v>
      </c>
      <c r="J843" s="10">
        <v>5.93</v>
      </c>
      <c r="K843" s="10">
        <v>147.37</v>
      </c>
      <c r="L843" s="10">
        <v>322.33</v>
      </c>
      <c r="M843" s="10">
        <v>47.116</v>
      </c>
      <c r="N843" s="10">
        <v>6.85</v>
      </c>
      <c r="O843" s="10">
        <v>26.24</v>
      </c>
      <c r="P843" s="10">
        <v>114.8257</v>
      </c>
      <c r="Q843" s="10">
        <v>83.17</v>
      </c>
      <c r="R843" s="10">
        <v>10.5</v>
      </c>
      <c r="S843" s="10">
        <v>8.43</v>
      </c>
      <c r="T843" s="10">
        <v>99.7</v>
      </c>
      <c r="U843" s="10">
        <v>155.69999999999999</v>
      </c>
      <c r="V843" s="10">
        <v>327</v>
      </c>
      <c r="W843" s="10">
        <v>181.12</v>
      </c>
      <c r="X843" s="10">
        <v>60.22</v>
      </c>
      <c r="Y843" s="10">
        <v>20.32</v>
      </c>
      <c r="Z843" s="10">
        <v>138.24</v>
      </c>
      <c r="AA843" s="10">
        <v>37.898200000000003</v>
      </c>
      <c r="AB843" s="10">
        <v>44.84</v>
      </c>
      <c r="AC843" s="10">
        <v>350.6</v>
      </c>
      <c r="AE843" s="10">
        <v>16.100000000000001</v>
      </c>
      <c r="AF843" s="10">
        <v>401.06</v>
      </c>
      <c r="AG843" s="10">
        <v>394.28</v>
      </c>
      <c r="AH843" s="10">
        <v>123.07</v>
      </c>
      <c r="AI843">
        <v>36.31</v>
      </c>
      <c r="AJ843" s="10">
        <v>14.14</v>
      </c>
      <c r="AK843" s="10">
        <v>94.32</v>
      </c>
      <c r="AL843" s="10">
        <v>35.19</v>
      </c>
      <c r="AM843" s="10">
        <v>61.69</v>
      </c>
      <c r="AN843" s="10">
        <v>11.96</v>
      </c>
      <c r="AO843" s="10">
        <v>115.14</v>
      </c>
      <c r="AP843" s="10">
        <v>169.5675</v>
      </c>
    </row>
    <row r="844" spans="1:42" x14ac:dyDescent="0.2">
      <c r="A844" s="9">
        <v>45162</v>
      </c>
      <c r="B844" s="3">
        <v>4436.01</v>
      </c>
      <c r="C844" s="10">
        <v>230.04</v>
      </c>
      <c r="D844" s="10">
        <v>14.14</v>
      </c>
      <c r="E844" s="10">
        <v>106.35</v>
      </c>
      <c r="F844" s="10">
        <v>60.11</v>
      </c>
      <c r="G844" s="10">
        <v>30.01</v>
      </c>
      <c r="I844" s="10">
        <v>85.445999999999998</v>
      </c>
      <c r="J844" s="10">
        <v>5.65</v>
      </c>
      <c r="K844" s="10">
        <v>147.22999999999999</v>
      </c>
      <c r="L844" s="10">
        <v>319.95999999999998</v>
      </c>
      <c r="M844" s="10">
        <v>47.162999999999997</v>
      </c>
      <c r="N844" s="10">
        <v>6.34</v>
      </c>
      <c r="O844" s="10">
        <v>25.87</v>
      </c>
      <c r="P844" s="10">
        <v>113.181</v>
      </c>
      <c r="Q844" s="10">
        <v>83.56</v>
      </c>
      <c r="R844" s="10">
        <v>10.37</v>
      </c>
      <c r="S844" s="10">
        <v>8.1199999999999992</v>
      </c>
      <c r="T844" s="10">
        <v>99.02</v>
      </c>
      <c r="U844" s="10">
        <v>147.66999999999999</v>
      </c>
      <c r="V844" s="10">
        <v>319.97000000000003</v>
      </c>
      <c r="W844" s="10">
        <v>176.38</v>
      </c>
      <c r="X844" s="10">
        <v>59.55</v>
      </c>
      <c r="Y844" s="10">
        <v>19.64</v>
      </c>
      <c r="Z844" s="10">
        <v>135.76</v>
      </c>
      <c r="AA844" s="10">
        <v>37.446399999999997</v>
      </c>
      <c r="AB844" s="10">
        <v>42.65</v>
      </c>
      <c r="AC844" s="10">
        <v>346.77</v>
      </c>
      <c r="AE844" s="10">
        <v>14.62</v>
      </c>
      <c r="AF844" s="10">
        <v>397.67</v>
      </c>
      <c r="AG844" s="10">
        <v>386.64</v>
      </c>
      <c r="AH844" s="10">
        <v>121.74</v>
      </c>
      <c r="AI844">
        <v>36.299999999999997</v>
      </c>
      <c r="AJ844" s="10">
        <v>13.85</v>
      </c>
      <c r="AK844" s="10">
        <v>94.08</v>
      </c>
      <c r="AL844" s="10">
        <v>34.76</v>
      </c>
      <c r="AM844" s="10">
        <v>60.79</v>
      </c>
      <c r="AN844" s="10">
        <v>11.75</v>
      </c>
      <c r="AO844" s="10">
        <v>113.76</v>
      </c>
      <c r="AP844" s="10">
        <v>172.21199999999999</v>
      </c>
    </row>
    <row r="845" spans="1:42" x14ac:dyDescent="0.2">
      <c r="A845" s="9">
        <v>45163</v>
      </c>
      <c r="B845" s="3">
        <v>4376.3100000000004</v>
      </c>
      <c r="C845" s="10">
        <v>238.59</v>
      </c>
      <c r="D845" s="10">
        <v>14.53</v>
      </c>
      <c r="E845" s="10">
        <v>108.25</v>
      </c>
      <c r="F845" s="10">
        <v>60.39</v>
      </c>
      <c r="G845" s="10">
        <v>30.12</v>
      </c>
      <c r="I845" s="10">
        <v>85.182000000000002</v>
      </c>
      <c r="J845" s="10">
        <v>5.79</v>
      </c>
      <c r="K845" s="10">
        <v>147.05000000000001</v>
      </c>
      <c r="L845" s="10">
        <v>320.14999999999998</v>
      </c>
      <c r="M845" s="10">
        <v>46.018000000000001</v>
      </c>
      <c r="N845" s="10">
        <v>6.31</v>
      </c>
      <c r="O845" s="10">
        <v>26.12</v>
      </c>
      <c r="P845" s="10">
        <v>113.52679999999999</v>
      </c>
      <c r="Q845" s="10">
        <v>82.58</v>
      </c>
      <c r="R845" s="10">
        <v>10.54</v>
      </c>
      <c r="S845" s="10">
        <v>8.2899999999999991</v>
      </c>
      <c r="T845" s="10">
        <v>99.66</v>
      </c>
      <c r="U845" s="10">
        <v>152.55000000000001</v>
      </c>
      <c r="V845" s="10">
        <v>322.98</v>
      </c>
      <c r="W845" s="10">
        <v>178.61</v>
      </c>
      <c r="X845" s="10">
        <v>59.5</v>
      </c>
      <c r="Y845" s="10">
        <v>20.07</v>
      </c>
      <c r="Z845" s="10">
        <v>137.22</v>
      </c>
      <c r="AA845" s="10">
        <v>37.535600000000002</v>
      </c>
      <c r="AB845" s="10">
        <v>41.62</v>
      </c>
      <c r="AC845" s="10">
        <v>350.06</v>
      </c>
      <c r="AE845" s="10">
        <v>14.67</v>
      </c>
      <c r="AF845" s="10">
        <v>402.89</v>
      </c>
      <c r="AG845" s="10">
        <v>390.21</v>
      </c>
      <c r="AH845" s="10">
        <v>122.66</v>
      </c>
      <c r="AI845">
        <v>36.26</v>
      </c>
      <c r="AJ845" s="10">
        <v>14.24</v>
      </c>
      <c r="AK845" s="10">
        <v>95.07</v>
      </c>
      <c r="AL845" s="10">
        <v>35.01</v>
      </c>
      <c r="AM845" s="10">
        <v>60.71</v>
      </c>
      <c r="AN845" s="10">
        <v>11.91</v>
      </c>
      <c r="AO845" s="10">
        <v>113.69</v>
      </c>
      <c r="AP845" s="10">
        <v>174.17099999999999</v>
      </c>
    </row>
    <row r="846" spans="1:42" x14ac:dyDescent="0.2">
      <c r="A846" s="9">
        <v>45166</v>
      </c>
      <c r="B846" s="3">
        <v>4405.71</v>
      </c>
      <c r="C846" s="10">
        <v>238.82</v>
      </c>
      <c r="D846" s="10">
        <v>14.64</v>
      </c>
      <c r="E846" s="10">
        <v>109.16</v>
      </c>
      <c r="F846" s="10">
        <v>60.56</v>
      </c>
      <c r="G846" s="10">
        <v>29.97</v>
      </c>
      <c r="I846" s="10">
        <v>86.108000000000004</v>
      </c>
      <c r="J846" s="10">
        <v>5.93</v>
      </c>
      <c r="K846" s="10">
        <v>147.56</v>
      </c>
      <c r="L846" s="10">
        <v>325.97000000000003</v>
      </c>
      <c r="M846" s="10">
        <v>46.835000000000001</v>
      </c>
      <c r="N846" s="10">
        <v>6.33</v>
      </c>
      <c r="O846" s="10">
        <v>27.31</v>
      </c>
      <c r="P846" s="10">
        <v>114.0498</v>
      </c>
      <c r="Q846" s="10">
        <v>84.59</v>
      </c>
      <c r="R846" s="10">
        <v>10.55</v>
      </c>
      <c r="S846" s="10">
        <v>8.23</v>
      </c>
      <c r="T846" s="10">
        <v>100.88</v>
      </c>
      <c r="U846" s="10">
        <v>148.75</v>
      </c>
      <c r="V846" s="10">
        <v>323.7</v>
      </c>
      <c r="W846" s="10">
        <v>180.19</v>
      </c>
      <c r="X846" s="10">
        <v>60.64</v>
      </c>
      <c r="Y846" s="10">
        <v>20.53</v>
      </c>
      <c r="Z846" s="10">
        <v>141.26</v>
      </c>
      <c r="AA846" s="10">
        <v>37.985399999999998</v>
      </c>
      <c r="AB846" s="10">
        <v>41.93</v>
      </c>
      <c r="AC846" s="10">
        <v>351.6</v>
      </c>
      <c r="AE846" s="10">
        <v>15.27</v>
      </c>
      <c r="AF846" s="10">
        <v>407.44</v>
      </c>
      <c r="AG846" s="10">
        <v>394.69</v>
      </c>
      <c r="AH846" s="10">
        <v>124</v>
      </c>
      <c r="AI846">
        <v>36.369999999999997</v>
      </c>
      <c r="AJ846" s="10">
        <v>14.21</v>
      </c>
      <c r="AK846" s="10">
        <v>95.88</v>
      </c>
      <c r="AL846" s="10">
        <v>34.76</v>
      </c>
      <c r="AM846" s="10">
        <v>61.72</v>
      </c>
      <c r="AN846" s="10">
        <v>11.9</v>
      </c>
      <c r="AO846" s="10">
        <v>115.93</v>
      </c>
      <c r="AP846" s="10">
        <v>176.15799999999999</v>
      </c>
    </row>
    <row r="847" spans="1:42" x14ac:dyDescent="0.2">
      <c r="A847" s="9">
        <v>45167</v>
      </c>
      <c r="B847" s="3">
        <v>4433.3100000000004</v>
      </c>
      <c r="C847" s="10">
        <v>257.18</v>
      </c>
      <c r="D847" s="10">
        <v>15.4</v>
      </c>
      <c r="E847" s="10">
        <v>109.81</v>
      </c>
      <c r="F847" s="10">
        <v>60.5</v>
      </c>
      <c r="G847" s="10">
        <v>30.42</v>
      </c>
      <c r="I847" s="10">
        <v>88.992999999999995</v>
      </c>
      <c r="J847" s="10">
        <v>6.17</v>
      </c>
      <c r="K847" s="10">
        <v>148.76</v>
      </c>
      <c r="L847" s="10">
        <v>332.55</v>
      </c>
      <c r="M847" s="10">
        <v>48.783999999999999</v>
      </c>
      <c r="N847" s="10">
        <v>6.38</v>
      </c>
      <c r="O847" s="10">
        <v>26.72</v>
      </c>
      <c r="P847" s="10">
        <v>114.3197</v>
      </c>
      <c r="Q847" s="10">
        <v>85.7</v>
      </c>
      <c r="R847" s="10">
        <v>11.02</v>
      </c>
      <c r="S847" s="10">
        <v>8.4600000000000009</v>
      </c>
      <c r="T847" s="10">
        <v>104.3</v>
      </c>
      <c r="U847" s="10">
        <v>153.30000000000001</v>
      </c>
      <c r="V847" s="10">
        <v>328.41</v>
      </c>
      <c r="W847" s="10">
        <v>184.12</v>
      </c>
      <c r="X847" s="10">
        <v>61.72</v>
      </c>
      <c r="Y847" s="10">
        <v>22.31</v>
      </c>
      <c r="Z847" s="10">
        <v>144.51</v>
      </c>
      <c r="AA847" s="10">
        <v>38.061599999999999</v>
      </c>
      <c r="AB847" s="10">
        <v>44.6</v>
      </c>
      <c r="AC847" s="10">
        <v>351.26</v>
      </c>
      <c r="AE847" s="10">
        <v>16.5</v>
      </c>
      <c r="AF847" s="10">
        <v>411.65</v>
      </c>
      <c r="AG847" s="10">
        <v>404.1</v>
      </c>
      <c r="AH847" s="10">
        <v>125.1</v>
      </c>
      <c r="AI847">
        <v>36.700000000000003</v>
      </c>
      <c r="AJ847" s="10">
        <v>14.11</v>
      </c>
      <c r="AK847" s="10">
        <v>96.25</v>
      </c>
      <c r="AL847" s="10">
        <v>35.04</v>
      </c>
      <c r="AM847" s="10">
        <v>62.33</v>
      </c>
      <c r="AN847" s="10">
        <v>12.05</v>
      </c>
      <c r="AO847" s="10">
        <v>115.34</v>
      </c>
      <c r="AP847" s="10">
        <v>176.1645</v>
      </c>
    </row>
    <row r="848" spans="1:42" x14ac:dyDescent="0.2">
      <c r="A848" s="9">
        <v>45168</v>
      </c>
      <c r="B848" s="3">
        <v>4497.63</v>
      </c>
      <c r="C848" s="10">
        <v>256.89999999999998</v>
      </c>
      <c r="D848" s="10">
        <v>16.329999999999998</v>
      </c>
      <c r="E848" s="10">
        <v>110.88</v>
      </c>
      <c r="F848" s="10">
        <v>60.47</v>
      </c>
      <c r="G848" s="10">
        <v>31.33</v>
      </c>
      <c r="I848" s="10">
        <v>89.227999999999994</v>
      </c>
      <c r="J848" s="10">
        <v>6.38</v>
      </c>
      <c r="K848" s="10">
        <v>148.16</v>
      </c>
      <c r="L848" s="10">
        <v>328.58</v>
      </c>
      <c r="M848" s="10">
        <v>49.264000000000003</v>
      </c>
      <c r="N848" s="10">
        <v>6.35</v>
      </c>
      <c r="O848" s="10">
        <v>26.93</v>
      </c>
      <c r="P848" s="10">
        <v>114.21</v>
      </c>
      <c r="Q848" s="10">
        <v>84.68</v>
      </c>
      <c r="R848" s="10">
        <v>11.06</v>
      </c>
      <c r="S848" s="10">
        <v>8.74</v>
      </c>
      <c r="T848" s="10">
        <v>104.89</v>
      </c>
      <c r="U848" s="10">
        <v>155.34</v>
      </c>
      <c r="V848" s="10">
        <v>328.79</v>
      </c>
      <c r="W848" s="10">
        <v>187.65</v>
      </c>
      <c r="X848" s="10">
        <v>61.87</v>
      </c>
      <c r="Y848" s="10">
        <v>22.88</v>
      </c>
      <c r="Z848" s="10">
        <v>149.44999999999999</v>
      </c>
      <c r="AA848" s="10">
        <v>38.7714</v>
      </c>
      <c r="AB848" s="10">
        <v>45.5</v>
      </c>
      <c r="AC848" s="10">
        <v>350.76</v>
      </c>
      <c r="AE848" s="10">
        <v>17.12</v>
      </c>
      <c r="AF848" s="10">
        <v>413.91</v>
      </c>
      <c r="AG848" s="10">
        <v>413.27</v>
      </c>
      <c r="AH848" s="10">
        <v>125.7</v>
      </c>
      <c r="AI848">
        <v>36.81</v>
      </c>
      <c r="AJ848" s="10">
        <v>14.44</v>
      </c>
      <c r="AK848" s="10">
        <v>96.76</v>
      </c>
      <c r="AL848" s="10">
        <v>35.229999999999997</v>
      </c>
      <c r="AM848" s="10">
        <v>62.75</v>
      </c>
      <c r="AN848" s="10">
        <v>12.03</v>
      </c>
      <c r="AO848" s="10">
        <v>110.05</v>
      </c>
      <c r="AP848" s="10">
        <v>171.36850000000001</v>
      </c>
    </row>
    <row r="849" spans="1:42" x14ac:dyDescent="0.2">
      <c r="A849" s="9">
        <v>45169</v>
      </c>
      <c r="B849" s="3">
        <v>4514.87</v>
      </c>
      <c r="C849" s="10">
        <v>258.08</v>
      </c>
      <c r="D849" s="10">
        <v>14.98</v>
      </c>
      <c r="E849" s="10">
        <v>111.19</v>
      </c>
      <c r="F849" s="10">
        <v>59.83</v>
      </c>
      <c r="G849" s="10">
        <v>31.42</v>
      </c>
      <c r="I849" s="10">
        <v>92.289000000000001</v>
      </c>
      <c r="J849" s="10">
        <v>6.31</v>
      </c>
      <c r="K849" s="10">
        <v>146.33000000000001</v>
      </c>
      <c r="L849" s="10">
        <v>327.71</v>
      </c>
      <c r="M849" s="10">
        <v>49.354999999999997</v>
      </c>
      <c r="N849" s="10">
        <v>6.27</v>
      </c>
      <c r="O849" s="10">
        <v>26.8</v>
      </c>
      <c r="P849" s="10">
        <v>113.7124</v>
      </c>
      <c r="Q849" s="10">
        <v>85.05</v>
      </c>
      <c r="R849" s="10">
        <v>10.89</v>
      </c>
      <c r="S849" s="10">
        <v>8.66</v>
      </c>
      <c r="T849" s="10">
        <v>106.37</v>
      </c>
      <c r="U849" s="10">
        <v>156.85</v>
      </c>
      <c r="V849" s="10">
        <v>327.76</v>
      </c>
      <c r="W849" s="10">
        <v>187.87</v>
      </c>
      <c r="X849" s="10">
        <v>62.81</v>
      </c>
      <c r="Y849" s="10">
        <v>22.73</v>
      </c>
      <c r="Z849" s="10">
        <v>153.97</v>
      </c>
      <c r="AA849" s="10">
        <v>38.532800000000002</v>
      </c>
      <c r="AB849" s="10">
        <v>44.41</v>
      </c>
      <c r="AC849" s="10">
        <v>348.34</v>
      </c>
      <c r="AE849" s="10">
        <v>17.190000000000001</v>
      </c>
      <c r="AF849" s="10">
        <v>412.64</v>
      </c>
      <c r="AG849" s="10">
        <v>410.94</v>
      </c>
      <c r="AH849" s="10">
        <v>124.2</v>
      </c>
      <c r="AI849">
        <v>36.75</v>
      </c>
      <c r="AJ849" s="10">
        <v>14.04</v>
      </c>
      <c r="AK849" s="10">
        <v>96.06</v>
      </c>
      <c r="AL849" s="10">
        <v>34.83</v>
      </c>
      <c r="AM849" s="10">
        <v>62.5</v>
      </c>
      <c r="AN849" s="10">
        <v>12.13</v>
      </c>
      <c r="AO849" s="10">
        <v>96.55</v>
      </c>
      <c r="AP849" s="10">
        <v>169.48949999999999</v>
      </c>
    </row>
    <row r="850" spans="1:42" x14ac:dyDescent="0.2">
      <c r="A850" s="9">
        <v>45170</v>
      </c>
      <c r="B850" s="3">
        <v>4507.66</v>
      </c>
      <c r="C850" s="10">
        <v>245.01</v>
      </c>
      <c r="D850" s="10">
        <v>15.18</v>
      </c>
      <c r="E850" s="10">
        <v>113.52</v>
      </c>
      <c r="F850" s="10">
        <v>59.31</v>
      </c>
      <c r="G850" s="10">
        <v>31.79</v>
      </c>
      <c r="I850" s="10">
        <v>87.251999999999995</v>
      </c>
      <c r="J850" s="10">
        <v>6.34</v>
      </c>
      <c r="K850" s="10">
        <v>146.82</v>
      </c>
      <c r="L850" s="10">
        <v>327.39999999999998</v>
      </c>
      <c r="M850" s="10">
        <v>48.509</v>
      </c>
      <c r="N850" s="10">
        <v>6.58</v>
      </c>
      <c r="O850" s="10">
        <v>26.74</v>
      </c>
      <c r="P850" s="10">
        <v>114.18470000000001</v>
      </c>
      <c r="Q850" s="10">
        <v>86.02</v>
      </c>
      <c r="R850" s="10">
        <v>11.11</v>
      </c>
      <c r="S850" s="10">
        <v>8.7899999999999991</v>
      </c>
      <c r="T850" s="10">
        <v>104.49</v>
      </c>
      <c r="U850" s="10">
        <v>157.08000000000001</v>
      </c>
      <c r="V850" s="10">
        <v>328.66</v>
      </c>
      <c r="W850" s="10">
        <v>189.46</v>
      </c>
      <c r="X850" s="10">
        <v>62.2</v>
      </c>
      <c r="Y850" s="10">
        <v>23.31</v>
      </c>
      <c r="Z850" s="10">
        <v>157.56</v>
      </c>
      <c r="AA850" s="10">
        <v>38.772199999999998</v>
      </c>
      <c r="AB850" s="10">
        <v>43.82</v>
      </c>
      <c r="AC850" s="10">
        <v>351.1</v>
      </c>
      <c r="AE850" s="10">
        <v>17.510000000000002</v>
      </c>
      <c r="AF850" s="10">
        <v>415.57</v>
      </c>
      <c r="AG850" s="10">
        <v>418.9</v>
      </c>
      <c r="AH850" s="10">
        <v>124.59</v>
      </c>
      <c r="AI850">
        <v>36.76</v>
      </c>
      <c r="AJ850" s="10">
        <v>13.92</v>
      </c>
      <c r="AK850" s="10">
        <v>95.68</v>
      </c>
      <c r="AL850" s="10">
        <v>34.57</v>
      </c>
      <c r="AM850" s="10">
        <v>63.85</v>
      </c>
      <c r="AN850" s="10">
        <v>12.14</v>
      </c>
      <c r="AO850" s="10">
        <v>104.58</v>
      </c>
      <c r="AP850" s="10">
        <v>171.86799999999999</v>
      </c>
    </row>
    <row r="851" spans="1:42" x14ac:dyDescent="0.2">
      <c r="A851" s="9">
        <v>45174</v>
      </c>
      <c r="B851" s="3">
        <v>4515.7700000000004</v>
      </c>
      <c r="C851" s="10">
        <v>256.49</v>
      </c>
      <c r="D851" s="10">
        <v>15.21</v>
      </c>
      <c r="E851" s="10">
        <v>113.53</v>
      </c>
      <c r="F851" s="10">
        <v>58.82</v>
      </c>
      <c r="G851" s="10">
        <v>32.5</v>
      </c>
      <c r="I851" s="10">
        <v>87.216999999999999</v>
      </c>
      <c r="J851" s="10">
        <v>6.53</v>
      </c>
      <c r="K851" s="10">
        <v>145.19999999999999</v>
      </c>
      <c r="L851" s="10">
        <v>323.75</v>
      </c>
      <c r="M851" s="10">
        <v>48.548000000000002</v>
      </c>
      <c r="N851" s="10">
        <v>6.35</v>
      </c>
      <c r="O851" s="10">
        <v>25.27</v>
      </c>
      <c r="P851" s="10">
        <v>111.8737</v>
      </c>
      <c r="Q851" s="10">
        <v>85.87</v>
      </c>
      <c r="R851" s="10">
        <v>10.82</v>
      </c>
      <c r="S851" s="10">
        <v>8.75</v>
      </c>
      <c r="T851" s="10">
        <v>108.24</v>
      </c>
      <c r="U851" s="10">
        <v>159.38</v>
      </c>
      <c r="V851" s="10">
        <v>333.55</v>
      </c>
      <c r="W851" s="10">
        <v>189.7</v>
      </c>
      <c r="X851" s="10">
        <v>61.98</v>
      </c>
      <c r="Y851" s="10">
        <v>23.39</v>
      </c>
      <c r="Z851" s="10">
        <v>159.32</v>
      </c>
      <c r="AA851" s="10">
        <v>39.029800000000002</v>
      </c>
      <c r="AB851" s="10">
        <v>42.15</v>
      </c>
      <c r="AC851" s="10">
        <v>348.26</v>
      </c>
      <c r="AE851" s="10">
        <v>18.97</v>
      </c>
      <c r="AF851" s="10">
        <v>411.5</v>
      </c>
      <c r="AG851" s="10">
        <v>414.43</v>
      </c>
      <c r="AH851" s="10">
        <v>122.05</v>
      </c>
      <c r="AI851">
        <v>36.479999999999997</v>
      </c>
      <c r="AJ851" s="10">
        <v>12.94</v>
      </c>
      <c r="AK851" s="10">
        <v>94.51</v>
      </c>
      <c r="AL851" s="10">
        <v>34</v>
      </c>
      <c r="AM851" s="10">
        <v>63.4</v>
      </c>
      <c r="AN851" s="10">
        <v>12.09</v>
      </c>
      <c r="AO851" s="10">
        <v>100.07</v>
      </c>
      <c r="AP851" s="10">
        <v>172.18600000000001</v>
      </c>
    </row>
    <row r="852" spans="1:42" x14ac:dyDescent="0.2">
      <c r="A852" s="9">
        <v>45175</v>
      </c>
      <c r="B852" s="3">
        <v>4496.83</v>
      </c>
      <c r="C852" s="10">
        <v>251.92</v>
      </c>
      <c r="D852" s="10">
        <v>15.3</v>
      </c>
      <c r="E852" s="10">
        <v>114.51</v>
      </c>
      <c r="F852" s="10">
        <v>58.78</v>
      </c>
      <c r="G852" s="10">
        <v>32.81</v>
      </c>
      <c r="I852" s="10">
        <v>87.227000000000004</v>
      </c>
      <c r="J852" s="10">
        <v>6.41</v>
      </c>
      <c r="K852" s="10">
        <v>144.96</v>
      </c>
      <c r="L852" s="10">
        <v>321.13</v>
      </c>
      <c r="M852" s="10">
        <v>47.061</v>
      </c>
      <c r="N852" s="10">
        <v>6.42</v>
      </c>
      <c r="O852" s="10">
        <v>25.89</v>
      </c>
      <c r="P852" s="10">
        <v>111.48569999999999</v>
      </c>
      <c r="Q852" s="10">
        <v>85.84</v>
      </c>
      <c r="R852" s="10">
        <v>10.79</v>
      </c>
      <c r="S852" s="10">
        <v>8.5399999999999991</v>
      </c>
      <c r="T852" s="10">
        <v>107.9</v>
      </c>
      <c r="U852" s="10">
        <v>157.49</v>
      </c>
      <c r="V852" s="10">
        <v>332.88</v>
      </c>
      <c r="W852" s="10">
        <v>182.91</v>
      </c>
      <c r="X852" s="10">
        <v>61.72</v>
      </c>
      <c r="Y852" s="10">
        <v>23.26</v>
      </c>
      <c r="Z852" s="10">
        <v>160.47</v>
      </c>
      <c r="AA852" s="10">
        <v>39.0824</v>
      </c>
      <c r="AB852" s="10">
        <v>42.53</v>
      </c>
      <c r="AC852" s="10">
        <v>344.32</v>
      </c>
      <c r="AE852" s="10">
        <v>19.579999999999998</v>
      </c>
      <c r="AF852" s="10">
        <v>413.18</v>
      </c>
      <c r="AG852" s="10">
        <v>414.29</v>
      </c>
      <c r="AH852" s="10">
        <v>121.38</v>
      </c>
      <c r="AI852">
        <v>36.29</v>
      </c>
      <c r="AJ852" s="10">
        <v>12.9</v>
      </c>
      <c r="AK852" s="10">
        <v>93.55</v>
      </c>
      <c r="AL852" s="10">
        <v>34.200000000000003</v>
      </c>
      <c r="AM852" s="10">
        <v>63.31</v>
      </c>
      <c r="AN852" s="10">
        <v>12.07</v>
      </c>
      <c r="AO852" s="10">
        <v>100</v>
      </c>
      <c r="AP852" s="10">
        <v>175.3535</v>
      </c>
    </row>
    <row r="853" spans="1:42" x14ac:dyDescent="0.2">
      <c r="A853" s="9">
        <v>45176</v>
      </c>
      <c r="B853" s="3">
        <v>4465.4799999999996</v>
      </c>
      <c r="C853" s="10">
        <v>251.49</v>
      </c>
      <c r="D853" s="10">
        <v>15.21</v>
      </c>
      <c r="E853" s="10">
        <v>113.95</v>
      </c>
      <c r="F853" s="10">
        <v>58.33</v>
      </c>
      <c r="G853" s="10">
        <v>33.369999999999997</v>
      </c>
      <c r="I853" s="10">
        <v>85.703000000000003</v>
      </c>
      <c r="J853" s="10">
        <v>6.32</v>
      </c>
      <c r="K853" s="10">
        <v>143.72</v>
      </c>
      <c r="L853" s="10">
        <v>321.95999999999998</v>
      </c>
      <c r="M853" s="10">
        <v>46.241</v>
      </c>
      <c r="N853" s="10">
        <v>6.59</v>
      </c>
      <c r="O853" s="10">
        <v>25.46</v>
      </c>
      <c r="P853" s="10">
        <v>111.0724</v>
      </c>
      <c r="Q853" s="10">
        <v>85</v>
      </c>
      <c r="R853" s="10">
        <v>10.74</v>
      </c>
      <c r="S853" s="10">
        <v>8.57</v>
      </c>
      <c r="T853" s="10">
        <v>109.39</v>
      </c>
      <c r="U853" s="10">
        <v>159.84</v>
      </c>
      <c r="V853" s="10">
        <v>329.91</v>
      </c>
      <c r="W853" s="10">
        <v>177.56</v>
      </c>
      <c r="X853" s="10">
        <v>61.38</v>
      </c>
      <c r="Y853" s="10">
        <v>23.42</v>
      </c>
      <c r="Z853" s="10">
        <v>160.1</v>
      </c>
      <c r="AA853" s="10">
        <v>39.336799999999997</v>
      </c>
      <c r="AB853" s="10">
        <v>41.01</v>
      </c>
      <c r="AC853" s="10">
        <v>343.96</v>
      </c>
      <c r="AE853" s="10">
        <v>17.489999999999998</v>
      </c>
      <c r="AF853" s="10">
        <v>414.62</v>
      </c>
      <c r="AG853" s="10">
        <v>411.73</v>
      </c>
      <c r="AH853" s="10">
        <v>123.31</v>
      </c>
      <c r="AI853">
        <v>36.340000000000003</v>
      </c>
      <c r="AJ853" s="10">
        <v>12.92</v>
      </c>
      <c r="AK853" s="10">
        <v>93.28</v>
      </c>
      <c r="AL853" s="10">
        <v>34.31</v>
      </c>
      <c r="AM853" s="10">
        <v>61.24</v>
      </c>
      <c r="AN853" s="10">
        <v>11.96</v>
      </c>
      <c r="AO853" s="10">
        <v>99.41</v>
      </c>
      <c r="AP853" s="10">
        <v>178.07849999999999</v>
      </c>
    </row>
    <row r="854" spans="1:42" x14ac:dyDescent="0.2">
      <c r="A854" s="9">
        <v>45177</v>
      </c>
      <c r="B854" s="3">
        <v>4451.1400000000003</v>
      </c>
      <c r="C854" s="10">
        <v>248.5</v>
      </c>
      <c r="D854" s="10">
        <v>15.13</v>
      </c>
      <c r="E854" s="10">
        <v>115.61</v>
      </c>
      <c r="F854" s="10">
        <v>58.33</v>
      </c>
      <c r="G854" s="10">
        <v>34.06</v>
      </c>
      <c r="I854" s="10">
        <v>85.754999999999995</v>
      </c>
      <c r="J854" s="10">
        <v>6.2</v>
      </c>
      <c r="K854" s="10">
        <v>143.83000000000001</v>
      </c>
      <c r="L854" s="10">
        <v>325.52</v>
      </c>
      <c r="M854" s="10">
        <v>45.572000000000003</v>
      </c>
      <c r="N854" s="10">
        <v>6.45</v>
      </c>
      <c r="O854" s="10">
        <v>24.85</v>
      </c>
      <c r="P854" s="10">
        <v>110.27119999999999</v>
      </c>
      <c r="Q854" s="10">
        <v>85.24</v>
      </c>
      <c r="R854" s="10">
        <v>10.74</v>
      </c>
      <c r="S854" s="10">
        <v>8.5500000000000007</v>
      </c>
      <c r="T854" s="10">
        <v>112.67</v>
      </c>
      <c r="U854" s="10">
        <v>165.95</v>
      </c>
      <c r="V854" s="10">
        <v>334.27</v>
      </c>
      <c r="W854" s="10">
        <v>178.18</v>
      </c>
      <c r="X854" s="10">
        <v>62.82</v>
      </c>
      <c r="Y854" s="10">
        <v>23.1</v>
      </c>
      <c r="Z854" s="10">
        <v>155.47</v>
      </c>
      <c r="AA854" s="10">
        <v>38.902000000000001</v>
      </c>
      <c r="AB854" s="10">
        <v>39.18</v>
      </c>
      <c r="AC854" s="10">
        <v>343.05</v>
      </c>
      <c r="AE854" s="10">
        <v>19.34</v>
      </c>
      <c r="AF854" s="10">
        <v>414.84</v>
      </c>
      <c r="AG854" s="10">
        <v>399.66</v>
      </c>
      <c r="AH854" s="10">
        <v>122.48</v>
      </c>
      <c r="AI854">
        <v>36.35</v>
      </c>
      <c r="AJ854" s="10">
        <v>12.74</v>
      </c>
      <c r="AK854" s="10">
        <v>93.67</v>
      </c>
      <c r="AL854" s="10">
        <v>34.33</v>
      </c>
      <c r="AM854" s="10">
        <v>61.22</v>
      </c>
      <c r="AN854" s="10">
        <v>12.3</v>
      </c>
      <c r="AO854" s="10">
        <v>98.05</v>
      </c>
      <c r="AP854" s="10">
        <v>175.22800000000001</v>
      </c>
    </row>
    <row r="855" spans="1:42" x14ac:dyDescent="0.2">
      <c r="A855" s="9">
        <v>45180</v>
      </c>
      <c r="B855" s="3">
        <v>4457.49</v>
      </c>
      <c r="C855" s="10">
        <v>273.58</v>
      </c>
      <c r="D855" s="10">
        <v>15.79</v>
      </c>
      <c r="E855" s="10">
        <v>114.16</v>
      </c>
      <c r="F855" s="10">
        <v>58.88</v>
      </c>
      <c r="G855" s="10">
        <v>33.69</v>
      </c>
      <c r="I855" s="10">
        <v>85.914000000000001</v>
      </c>
      <c r="J855" s="10">
        <v>6.04</v>
      </c>
      <c r="K855" s="10">
        <v>144.46</v>
      </c>
      <c r="L855" s="10">
        <v>324.64999999999998</v>
      </c>
      <c r="M855" s="10">
        <v>45.177999999999997</v>
      </c>
      <c r="N855" s="10">
        <v>6.57</v>
      </c>
      <c r="O855" s="10">
        <v>24.65</v>
      </c>
      <c r="P855" s="10">
        <v>110.7941</v>
      </c>
      <c r="Q855" s="10">
        <v>85.36</v>
      </c>
      <c r="R855" s="10">
        <v>10.84</v>
      </c>
      <c r="S855" s="10">
        <v>8.9</v>
      </c>
      <c r="T855" s="10">
        <v>113.5</v>
      </c>
      <c r="U855" s="10">
        <v>170.17</v>
      </c>
      <c r="V855" s="10">
        <v>337.94</v>
      </c>
      <c r="W855" s="10">
        <v>179.36</v>
      </c>
      <c r="X855" s="10">
        <v>63.2</v>
      </c>
      <c r="Y855" s="10">
        <v>23.41</v>
      </c>
      <c r="Z855" s="10">
        <v>157.66</v>
      </c>
      <c r="AA855" s="10">
        <v>38.976999999999997</v>
      </c>
      <c r="AB855" s="10">
        <v>37.56</v>
      </c>
      <c r="AC855" s="10">
        <v>347.22</v>
      </c>
      <c r="AE855" s="10">
        <v>19.68</v>
      </c>
      <c r="AF855" s="10">
        <v>416.69</v>
      </c>
      <c r="AG855" s="10">
        <v>400.37</v>
      </c>
      <c r="AH855" s="10">
        <v>122.16</v>
      </c>
      <c r="AI855">
        <v>36.409999999999997</v>
      </c>
      <c r="AJ855" s="10">
        <v>12.78</v>
      </c>
      <c r="AK855" s="10">
        <v>94.53</v>
      </c>
      <c r="AL855" s="10">
        <v>34.57</v>
      </c>
      <c r="AM855" s="10">
        <v>63.28</v>
      </c>
      <c r="AN855" s="10">
        <v>12.22</v>
      </c>
      <c r="AO855" s="10">
        <v>100.65</v>
      </c>
      <c r="AP855" s="10">
        <v>179.0205</v>
      </c>
    </row>
    <row r="856" spans="1:42" x14ac:dyDescent="0.2">
      <c r="A856" s="9">
        <v>45181</v>
      </c>
      <c r="B856" s="3">
        <v>4487.46</v>
      </c>
      <c r="C856" s="10">
        <v>267.48</v>
      </c>
      <c r="D856" s="10">
        <v>15.59</v>
      </c>
      <c r="E856" s="10">
        <v>117.49</v>
      </c>
      <c r="F856" s="10">
        <v>58.3</v>
      </c>
      <c r="G856" s="10">
        <v>33.700000000000003</v>
      </c>
      <c r="I856" s="10">
        <v>84.451999999999998</v>
      </c>
      <c r="J856" s="10">
        <v>5.3049999999999997</v>
      </c>
      <c r="K856" s="10">
        <v>146.34</v>
      </c>
      <c r="L856" s="10">
        <v>330.9</v>
      </c>
      <c r="M856" s="10">
        <v>44.87</v>
      </c>
      <c r="N856" s="10">
        <v>6.5</v>
      </c>
      <c r="O856" s="10">
        <v>25.63</v>
      </c>
      <c r="P856" s="10">
        <v>110.80249999999999</v>
      </c>
      <c r="Q856" s="10">
        <v>84.76</v>
      </c>
      <c r="R856" s="10">
        <v>10.8</v>
      </c>
      <c r="S856" s="10">
        <v>9</v>
      </c>
      <c r="T856" s="10">
        <v>112.54</v>
      </c>
      <c r="U856" s="10">
        <v>166.83</v>
      </c>
      <c r="V856" s="10">
        <v>331.77</v>
      </c>
      <c r="W856" s="10">
        <v>176.3</v>
      </c>
      <c r="X856" s="10">
        <v>63.79</v>
      </c>
      <c r="Y856" s="10">
        <v>23.58</v>
      </c>
      <c r="Z856" s="10">
        <v>154.65</v>
      </c>
      <c r="AA856" s="10">
        <v>38.660200000000003</v>
      </c>
      <c r="AB856" s="10">
        <v>35.99</v>
      </c>
      <c r="AC856" s="10">
        <v>346.55</v>
      </c>
      <c r="AE856" s="10">
        <v>19.309999999999999</v>
      </c>
      <c r="AF856" s="10">
        <v>416.27</v>
      </c>
      <c r="AG856" s="10">
        <v>402.26</v>
      </c>
      <c r="AH856" s="10">
        <v>121.98</v>
      </c>
      <c r="AI856">
        <v>36.229999999999997</v>
      </c>
      <c r="AJ856" s="10">
        <v>12.93</v>
      </c>
      <c r="AK856" s="10">
        <v>94.45</v>
      </c>
      <c r="AL856" s="10">
        <v>34.67</v>
      </c>
      <c r="AM856" s="10">
        <v>63.19</v>
      </c>
      <c r="AN856" s="10">
        <v>12.45</v>
      </c>
      <c r="AO856" s="10">
        <v>103.05</v>
      </c>
      <c r="AP856" s="10">
        <v>179.00200000000001</v>
      </c>
    </row>
    <row r="857" spans="1:42" x14ac:dyDescent="0.2">
      <c r="A857" s="9">
        <v>45182</v>
      </c>
      <c r="B857" s="3">
        <v>4461.8999999999996</v>
      </c>
      <c r="C857" s="10">
        <v>271.3</v>
      </c>
      <c r="D857" s="10">
        <v>15.6</v>
      </c>
      <c r="E857" s="10">
        <v>116.44</v>
      </c>
      <c r="F857" s="10">
        <v>58.44</v>
      </c>
      <c r="G857" s="10">
        <v>33.18</v>
      </c>
      <c r="I857" s="10">
        <v>85.293000000000006</v>
      </c>
      <c r="J857" s="10">
        <v>5.3650000000000002</v>
      </c>
      <c r="K857" s="10">
        <v>146.41</v>
      </c>
      <c r="L857" s="10">
        <v>334.98</v>
      </c>
      <c r="M857" s="10">
        <v>45.484999999999999</v>
      </c>
      <c r="N857" s="10">
        <v>6.37</v>
      </c>
      <c r="O857" s="10">
        <v>26.42</v>
      </c>
      <c r="P857" s="10">
        <v>110.64230000000001</v>
      </c>
      <c r="Q857" s="10">
        <v>79.069999999999993</v>
      </c>
      <c r="R857" s="10">
        <v>10.62</v>
      </c>
      <c r="S857" s="10">
        <v>8.8000000000000007</v>
      </c>
      <c r="T857" s="10">
        <v>112.75</v>
      </c>
      <c r="U857" s="10">
        <v>165.34</v>
      </c>
      <c r="V857" s="10">
        <v>336.06</v>
      </c>
      <c r="W857" s="10">
        <v>174.21</v>
      </c>
      <c r="X857" s="10">
        <v>63.22</v>
      </c>
      <c r="Y857" s="10">
        <v>23.25</v>
      </c>
      <c r="Z857" s="10">
        <v>155.49</v>
      </c>
      <c r="AA857" s="10">
        <v>38.660800000000002</v>
      </c>
      <c r="AB857" s="10">
        <v>35.64</v>
      </c>
      <c r="AC857" s="10">
        <v>346.84</v>
      </c>
      <c r="AE857" s="10">
        <v>18.690000000000001</v>
      </c>
      <c r="AF857" s="10">
        <v>416.3</v>
      </c>
      <c r="AG857" s="10">
        <v>402.23</v>
      </c>
      <c r="AH857" s="10">
        <v>121.24</v>
      </c>
      <c r="AI857">
        <v>36.15</v>
      </c>
      <c r="AJ857" s="10">
        <v>12.73</v>
      </c>
      <c r="AK857" s="10">
        <v>95.25</v>
      </c>
      <c r="AL857" s="10">
        <v>34.58</v>
      </c>
      <c r="AM857" s="10">
        <v>63.11</v>
      </c>
      <c r="AN857" s="10">
        <v>12.64</v>
      </c>
      <c r="AO857" s="10">
        <v>101</v>
      </c>
      <c r="AP857" s="10">
        <v>178.6285</v>
      </c>
    </row>
    <row r="858" spans="1:42" x14ac:dyDescent="0.2">
      <c r="A858" s="9">
        <v>45183</v>
      </c>
      <c r="B858" s="3">
        <v>4467.4399999999996</v>
      </c>
      <c r="C858" s="10">
        <v>276.04000000000002</v>
      </c>
      <c r="D858" s="10">
        <v>15.83</v>
      </c>
      <c r="E858" s="10">
        <v>118.52</v>
      </c>
      <c r="F858" s="10">
        <v>58.46</v>
      </c>
      <c r="G858" s="10">
        <v>33.04</v>
      </c>
      <c r="I858" s="10">
        <v>87.164000000000001</v>
      </c>
      <c r="J858" s="10">
        <v>5.26</v>
      </c>
      <c r="K858" s="10">
        <v>149.25</v>
      </c>
      <c r="L858" s="10">
        <v>344.57</v>
      </c>
      <c r="M858" s="10">
        <v>45.581000000000003</v>
      </c>
      <c r="N858" s="10">
        <v>6.24</v>
      </c>
      <c r="O858" s="10">
        <v>27.4</v>
      </c>
      <c r="P858" s="10">
        <v>113.02079999999999</v>
      </c>
      <c r="Q858" s="10">
        <v>79.75</v>
      </c>
      <c r="R858" s="10">
        <v>10.57</v>
      </c>
      <c r="S858" s="10">
        <v>9.0500000000000007</v>
      </c>
      <c r="T858" s="10">
        <v>112.71</v>
      </c>
      <c r="U858" s="10">
        <v>162.97999999999999</v>
      </c>
      <c r="V858" s="10">
        <v>338.7</v>
      </c>
      <c r="W858" s="10">
        <v>175.74</v>
      </c>
      <c r="X858" s="10">
        <v>63.72</v>
      </c>
      <c r="Y858" s="10">
        <v>24.11</v>
      </c>
      <c r="Z858" s="10">
        <v>157.15</v>
      </c>
      <c r="AA858" s="10">
        <v>38.7224</v>
      </c>
      <c r="AB858" s="10">
        <v>36.06</v>
      </c>
      <c r="AC858" s="10">
        <v>349.41500000000002</v>
      </c>
      <c r="AE858" s="10">
        <v>18.03</v>
      </c>
      <c r="AF858" s="10">
        <v>413.34</v>
      </c>
      <c r="AG858" s="10">
        <v>411.68</v>
      </c>
      <c r="AH858" s="10">
        <v>124.33</v>
      </c>
      <c r="AI858">
        <v>36.17</v>
      </c>
      <c r="AJ858" s="10">
        <v>12.81</v>
      </c>
      <c r="AK858" s="10">
        <v>96.31</v>
      </c>
      <c r="AL858" s="10">
        <v>34.78</v>
      </c>
      <c r="AM858" s="10">
        <v>66.03</v>
      </c>
      <c r="AN858" s="10">
        <v>12.62</v>
      </c>
      <c r="AO858" s="10">
        <v>100.76</v>
      </c>
      <c r="AP858" s="10">
        <v>183.82849999999999</v>
      </c>
    </row>
    <row r="859" spans="1:42" x14ac:dyDescent="0.2">
      <c r="A859" s="9">
        <v>45184</v>
      </c>
      <c r="B859" s="3">
        <v>4505.1000000000004</v>
      </c>
      <c r="C859" s="10">
        <v>274.39</v>
      </c>
      <c r="D859" s="10">
        <v>15.33</v>
      </c>
      <c r="E859" s="10">
        <v>116.7</v>
      </c>
      <c r="F859" s="10">
        <v>57.94</v>
      </c>
      <c r="G859" s="10">
        <v>32.909999999999997</v>
      </c>
      <c r="I859" s="10">
        <v>85.168000000000006</v>
      </c>
      <c r="J859" s="10">
        <v>5.12</v>
      </c>
      <c r="K859" s="10">
        <v>148.81</v>
      </c>
      <c r="L859" s="10">
        <v>342.54</v>
      </c>
      <c r="M859" s="10">
        <v>43.9</v>
      </c>
      <c r="N859" s="10">
        <v>6.15</v>
      </c>
      <c r="O859" s="10">
        <v>27.18</v>
      </c>
      <c r="P859" s="10">
        <v>111.51949999999999</v>
      </c>
      <c r="Q859" s="10">
        <v>78.42</v>
      </c>
      <c r="R859" s="10">
        <v>10.67</v>
      </c>
      <c r="S859" s="10">
        <v>9.07</v>
      </c>
      <c r="T859" s="10">
        <v>113.79</v>
      </c>
      <c r="U859" s="10">
        <v>162.41</v>
      </c>
      <c r="V859" s="10">
        <v>330.22</v>
      </c>
      <c r="W859" s="10">
        <v>175.01</v>
      </c>
      <c r="X859" s="10">
        <v>64.400000000000006</v>
      </c>
      <c r="Y859" s="10">
        <v>24.18</v>
      </c>
      <c r="Z859" s="10">
        <v>158.58000000000001</v>
      </c>
      <c r="AA859" s="10">
        <v>38.25</v>
      </c>
      <c r="AB859" s="10">
        <v>35.42</v>
      </c>
      <c r="AC859" s="10">
        <v>348.9</v>
      </c>
      <c r="AE859" s="10">
        <v>17.079999999999998</v>
      </c>
      <c r="AF859" s="10">
        <v>414.31</v>
      </c>
      <c r="AG859" s="10">
        <v>412.11</v>
      </c>
      <c r="AH859" s="10">
        <v>123.18</v>
      </c>
      <c r="AI859">
        <v>36.42</v>
      </c>
      <c r="AJ859" s="10">
        <v>12.46</v>
      </c>
      <c r="AK859" s="10">
        <v>95.79</v>
      </c>
      <c r="AL859" s="10">
        <v>34.840000000000003</v>
      </c>
      <c r="AM859" s="10">
        <v>65.849999999999994</v>
      </c>
      <c r="AN859" s="10">
        <v>12.61</v>
      </c>
      <c r="AO859" s="10">
        <v>100.11</v>
      </c>
      <c r="AP859" s="10">
        <v>184.803</v>
      </c>
    </row>
    <row r="860" spans="1:42" x14ac:dyDescent="0.2">
      <c r="A860" s="9">
        <v>45187</v>
      </c>
      <c r="B860" s="3">
        <v>4450.32</v>
      </c>
      <c r="C860" s="10">
        <v>265.27999999999997</v>
      </c>
      <c r="D860" s="10">
        <v>15.46</v>
      </c>
      <c r="E860" s="10">
        <v>117.64</v>
      </c>
      <c r="F860" s="10">
        <v>58.3</v>
      </c>
      <c r="G860" s="10">
        <v>33.49</v>
      </c>
      <c r="I860" s="10">
        <v>85</v>
      </c>
      <c r="J860" s="10">
        <v>5.04</v>
      </c>
      <c r="K860" s="10">
        <v>149.12</v>
      </c>
      <c r="L860" s="10">
        <v>343.32</v>
      </c>
      <c r="M860" s="10">
        <v>43.966000000000001</v>
      </c>
      <c r="N860" s="10">
        <v>6.07</v>
      </c>
      <c r="O860" s="10">
        <v>27.93</v>
      </c>
      <c r="P860" s="10">
        <v>112.3629</v>
      </c>
      <c r="Q860" s="10">
        <v>78.930000000000007</v>
      </c>
      <c r="R860" s="10">
        <v>10.6</v>
      </c>
      <c r="S860" s="10">
        <v>8.67</v>
      </c>
      <c r="T860" s="10">
        <v>114.37</v>
      </c>
      <c r="U860" s="10">
        <v>161.44999999999999</v>
      </c>
      <c r="V860" s="10">
        <v>329.06</v>
      </c>
      <c r="W860" s="10">
        <v>177.97</v>
      </c>
      <c r="X860" s="10">
        <v>64.459999999999994</v>
      </c>
      <c r="Y860" s="10">
        <v>23.71</v>
      </c>
      <c r="Z860" s="10">
        <v>159.24</v>
      </c>
      <c r="AA860" s="10">
        <v>38.767200000000003</v>
      </c>
      <c r="AB860" s="10">
        <v>34.36</v>
      </c>
      <c r="AC860" s="10">
        <v>352</v>
      </c>
      <c r="AE860" s="10">
        <v>16.16</v>
      </c>
      <c r="AF860" s="10">
        <v>417.13</v>
      </c>
      <c r="AG860" s="10">
        <v>410.84</v>
      </c>
      <c r="AH860" s="10">
        <v>122.73</v>
      </c>
      <c r="AI860">
        <v>36.619999999999997</v>
      </c>
      <c r="AJ860" s="10">
        <v>12.62</v>
      </c>
      <c r="AK860" s="10">
        <v>96.96</v>
      </c>
      <c r="AL860" s="10">
        <v>34.49</v>
      </c>
      <c r="AM860" s="10">
        <v>65.27</v>
      </c>
      <c r="AN860" s="10">
        <v>12.34</v>
      </c>
      <c r="AO860" s="10">
        <v>104.13</v>
      </c>
      <c r="AP860" s="10">
        <v>177.45</v>
      </c>
    </row>
    <row r="861" spans="1:42" x14ac:dyDescent="0.2">
      <c r="A861" s="9">
        <v>45188</v>
      </c>
      <c r="B861" s="3">
        <v>4453.53</v>
      </c>
      <c r="C861" s="10">
        <v>266.5</v>
      </c>
      <c r="D861" s="10">
        <v>15.15</v>
      </c>
      <c r="E861" s="10">
        <v>117.33</v>
      </c>
      <c r="F861" s="10">
        <v>58.18</v>
      </c>
      <c r="G861" s="10">
        <v>33.15</v>
      </c>
      <c r="I861" s="10">
        <v>84.92</v>
      </c>
      <c r="J861" s="10">
        <v>4.66</v>
      </c>
      <c r="K861" s="10">
        <v>148.93</v>
      </c>
      <c r="L861" s="10">
        <v>341.89</v>
      </c>
      <c r="M861" s="10">
        <v>43.52</v>
      </c>
      <c r="N861" s="10">
        <v>6.13</v>
      </c>
      <c r="O861" s="10">
        <v>27.12</v>
      </c>
      <c r="P861" s="10">
        <v>111.5954</v>
      </c>
      <c r="Q861" s="10">
        <v>78.38</v>
      </c>
      <c r="R861" s="10">
        <v>10.47</v>
      </c>
      <c r="S861" s="10">
        <v>8.6199999999999992</v>
      </c>
      <c r="T861" s="10">
        <v>115.12</v>
      </c>
      <c r="U861" s="10">
        <v>159.74</v>
      </c>
      <c r="V861" s="10">
        <v>328.65</v>
      </c>
      <c r="W861" s="10">
        <v>179.07</v>
      </c>
      <c r="X861" s="10">
        <v>63.43</v>
      </c>
      <c r="Y861" s="10">
        <v>22.74</v>
      </c>
      <c r="Z861" s="10">
        <v>160.16999999999999</v>
      </c>
      <c r="AA861" s="10">
        <v>38.493400000000001</v>
      </c>
      <c r="AB861" s="10">
        <v>33.299999999999997</v>
      </c>
      <c r="AC861" s="10">
        <v>358.26</v>
      </c>
      <c r="AE861" s="10">
        <v>15.78</v>
      </c>
      <c r="AF861" s="10">
        <v>413.53</v>
      </c>
      <c r="AG861" s="10">
        <v>398.69</v>
      </c>
      <c r="AH861" s="10">
        <v>121.57</v>
      </c>
      <c r="AI861">
        <v>36.58</v>
      </c>
      <c r="AJ861" s="10">
        <v>12.71</v>
      </c>
      <c r="AK861" s="10">
        <v>97.32</v>
      </c>
      <c r="AL861" s="10">
        <v>34.1</v>
      </c>
      <c r="AM861" s="10">
        <v>65.41</v>
      </c>
      <c r="AN861" s="10">
        <v>12.56</v>
      </c>
      <c r="AO861" s="10">
        <v>105.5</v>
      </c>
      <c r="AP861" s="10">
        <v>177.035</v>
      </c>
    </row>
    <row r="862" spans="1:42" x14ac:dyDescent="0.2">
      <c r="A862" s="9">
        <v>45189</v>
      </c>
      <c r="B862" s="3">
        <v>4443.95</v>
      </c>
      <c r="C862" s="10">
        <v>262.58999999999997</v>
      </c>
      <c r="D862" s="10">
        <v>14.74</v>
      </c>
      <c r="E862" s="10">
        <v>116.4</v>
      </c>
      <c r="F862" s="10">
        <v>58.44</v>
      </c>
      <c r="G862" s="10">
        <v>32.340000000000003</v>
      </c>
      <c r="I862" s="10">
        <v>83.057000000000002</v>
      </c>
      <c r="J862" s="10">
        <v>4.42</v>
      </c>
      <c r="K862" s="10">
        <v>148.30000000000001</v>
      </c>
      <c r="L862" s="10">
        <v>336.7</v>
      </c>
      <c r="M862" s="10">
        <v>42.238999999999997</v>
      </c>
      <c r="N862" s="10">
        <v>5.92</v>
      </c>
      <c r="O862" s="10">
        <v>27</v>
      </c>
      <c r="P862" s="10">
        <v>112.3207</v>
      </c>
      <c r="Q862" s="10">
        <v>78.09</v>
      </c>
      <c r="R862" s="10">
        <v>10.220000000000001</v>
      </c>
      <c r="S862" s="10">
        <v>8.32</v>
      </c>
      <c r="T862" s="10">
        <v>114.22</v>
      </c>
      <c r="U862" s="10">
        <v>158.63</v>
      </c>
      <c r="V862" s="10">
        <v>320.77</v>
      </c>
      <c r="W862" s="10">
        <v>175.49</v>
      </c>
      <c r="X862" s="10">
        <v>63.63</v>
      </c>
      <c r="Y862" s="10">
        <v>22.4</v>
      </c>
      <c r="Z862" s="10">
        <v>160.77000000000001</v>
      </c>
      <c r="AA862" s="10">
        <v>38.409599999999998</v>
      </c>
      <c r="AB862" s="10">
        <v>31.73</v>
      </c>
      <c r="AC862" s="10">
        <v>352.31</v>
      </c>
      <c r="AE862" s="10">
        <v>14.8</v>
      </c>
      <c r="AF862" s="10">
        <v>410.52</v>
      </c>
      <c r="AG862" s="10">
        <v>402.33</v>
      </c>
      <c r="AH862" s="10">
        <v>120.91</v>
      </c>
      <c r="AI862">
        <v>36.61</v>
      </c>
      <c r="AJ862" s="10">
        <v>12.18</v>
      </c>
      <c r="AK862" s="10">
        <v>97.71</v>
      </c>
      <c r="AL862" s="10">
        <v>34.06</v>
      </c>
      <c r="AM862" s="10">
        <v>65.52</v>
      </c>
      <c r="AN862" s="10">
        <v>12.36</v>
      </c>
      <c r="AO862" s="10">
        <v>104.73</v>
      </c>
      <c r="AP862" s="10">
        <v>177.28399999999999</v>
      </c>
    </row>
    <row r="863" spans="1:42" x14ac:dyDescent="0.2">
      <c r="A863" s="9">
        <v>45190</v>
      </c>
      <c r="B863" s="3">
        <v>4402.2</v>
      </c>
      <c r="C863" s="10">
        <v>255.7</v>
      </c>
      <c r="D863" s="10">
        <v>14</v>
      </c>
      <c r="E863" s="10">
        <v>114.76</v>
      </c>
      <c r="F863" s="10">
        <v>57.54</v>
      </c>
      <c r="G863" s="10">
        <v>33.450000000000003</v>
      </c>
      <c r="I863" s="10">
        <v>80.835999999999999</v>
      </c>
      <c r="J863" s="10">
        <v>4.4800000000000004</v>
      </c>
      <c r="K863" s="10">
        <v>147.13999999999999</v>
      </c>
      <c r="L863" s="10">
        <v>330.24</v>
      </c>
      <c r="M863" s="10">
        <v>41.017000000000003</v>
      </c>
      <c r="N863" s="10">
        <v>5.75</v>
      </c>
      <c r="O863" s="10">
        <v>27.55</v>
      </c>
      <c r="P863" s="10">
        <v>110.5917</v>
      </c>
      <c r="Q863" s="10">
        <v>75.180000000000007</v>
      </c>
      <c r="R863" s="10">
        <v>9.83</v>
      </c>
      <c r="S863" s="10">
        <v>7.95</v>
      </c>
      <c r="T863" s="10">
        <v>111.13</v>
      </c>
      <c r="U863" s="10">
        <v>149.03</v>
      </c>
      <c r="V863" s="10">
        <v>319.52999999999997</v>
      </c>
      <c r="W863" s="10">
        <v>173.93</v>
      </c>
      <c r="X863" s="10">
        <v>61.38</v>
      </c>
      <c r="Y863" s="10">
        <v>21.53</v>
      </c>
      <c r="Z863" s="10">
        <v>154.06</v>
      </c>
      <c r="AA863" s="10">
        <v>37.3202</v>
      </c>
      <c r="AB863" s="10">
        <v>30.39</v>
      </c>
      <c r="AC863" s="10">
        <v>354.28</v>
      </c>
      <c r="AE863" s="10">
        <v>13.53</v>
      </c>
      <c r="AF863" s="10">
        <v>403.36</v>
      </c>
      <c r="AG863" s="10">
        <v>387.64</v>
      </c>
      <c r="AH863" s="10">
        <v>114.55</v>
      </c>
      <c r="AI863">
        <v>36.340000000000003</v>
      </c>
      <c r="AJ863" s="10">
        <v>12.13</v>
      </c>
      <c r="AK863" s="10">
        <v>95.92</v>
      </c>
      <c r="AL863" s="10">
        <v>33.06</v>
      </c>
      <c r="AM863" s="10">
        <v>63.74</v>
      </c>
      <c r="AN863" s="10">
        <v>12.2</v>
      </c>
      <c r="AO863" s="10">
        <v>85.97</v>
      </c>
      <c r="AP863" s="10">
        <v>176.25749999999999</v>
      </c>
    </row>
    <row r="864" spans="1:42" x14ac:dyDescent="0.2">
      <c r="A864" s="9">
        <v>45191</v>
      </c>
      <c r="B864" s="3">
        <v>4330</v>
      </c>
      <c r="C864" s="10">
        <v>244.88</v>
      </c>
      <c r="D864" s="10">
        <v>14.13</v>
      </c>
      <c r="E864" s="10">
        <v>114.94</v>
      </c>
      <c r="F864" s="10">
        <v>57.6</v>
      </c>
      <c r="G864" s="10">
        <v>33.22</v>
      </c>
      <c r="I864" s="10">
        <v>82.908000000000001</v>
      </c>
      <c r="J864" s="10">
        <v>4.4800000000000004</v>
      </c>
      <c r="K864" s="10">
        <v>145.72999999999999</v>
      </c>
      <c r="L864" s="10">
        <v>327.89</v>
      </c>
      <c r="M864" s="10">
        <v>41.61</v>
      </c>
      <c r="N864" s="10">
        <v>5.55</v>
      </c>
      <c r="O864" s="10">
        <v>27.41</v>
      </c>
      <c r="P864" s="10">
        <v>111.51949999999999</v>
      </c>
      <c r="Q864" s="10">
        <v>75.17</v>
      </c>
      <c r="R864" s="10">
        <v>9.6999999999999993</v>
      </c>
      <c r="S864" s="10">
        <v>7.54</v>
      </c>
      <c r="T864" s="10">
        <v>111.18</v>
      </c>
      <c r="U864" s="10">
        <v>149.69999999999999</v>
      </c>
      <c r="V864" s="10">
        <v>317.01</v>
      </c>
      <c r="W864" s="10">
        <v>174.79</v>
      </c>
      <c r="X864" s="10">
        <v>62.16</v>
      </c>
      <c r="Y864" s="10">
        <v>20.59</v>
      </c>
      <c r="Z864" s="10">
        <v>156.35</v>
      </c>
      <c r="AA864" s="10">
        <v>37.511600000000001</v>
      </c>
      <c r="AB864" s="10">
        <v>30.89</v>
      </c>
      <c r="AC864" s="10">
        <v>349.53</v>
      </c>
      <c r="AE864" s="10">
        <v>13.28</v>
      </c>
      <c r="AF864" s="10">
        <v>402.22</v>
      </c>
      <c r="AG864" s="10">
        <v>380.87</v>
      </c>
      <c r="AH864" s="10">
        <v>114.07</v>
      </c>
      <c r="AI864">
        <v>36.46</v>
      </c>
      <c r="AJ864" s="10">
        <v>12.1</v>
      </c>
      <c r="AK864" s="10">
        <v>94.93</v>
      </c>
      <c r="AL864" s="10">
        <v>33.29</v>
      </c>
      <c r="AM864" s="10">
        <v>64.069999999999993</v>
      </c>
      <c r="AN864" s="10">
        <v>12.43</v>
      </c>
      <c r="AO864" s="10">
        <v>83.79</v>
      </c>
      <c r="AP864" s="10">
        <v>173.625</v>
      </c>
    </row>
    <row r="865" spans="1:42" x14ac:dyDescent="0.2">
      <c r="A865" s="9">
        <v>45194</v>
      </c>
      <c r="B865" s="3">
        <v>4320.0600000000004</v>
      </c>
      <c r="C865" s="10">
        <v>246.99</v>
      </c>
      <c r="D865" s="10">
        <v>14.22</v>
      </c>
      <c r="E865" s="10">
        <v>116.23</v>
      </c>
      <c r="F865" s="10">
        <v>57</v>
      </c>
      <c r="G865" s="10">
        <v>33.659999999999997</v>
      </c>
      <c r="I865" s="10">
        <v>83.388999999999996</v>
      </c>
      <c r="J865" s="10">
        <v>4.3499999999999996</v>
      </c>
      <c r="K865" s="10">
        <v>146.44999999999999</v>
      </c>
      <c r="L865" s="10">
        <v>328.84</v>
      </c>
      <c r="M865" s="10">
        <v>42.222000000000001</v>
      </c>
      <c r="N865" s="10">
        <v>5.57</v>
      </c>
      <c r="O865" s="10">
        <v>27.4</v>
      </c>
      <c r="P865" s="10">
        <v>111.5616</v>
      </c>
      <c r="Q865" s="10">
        <v>74.98</v>
      </c>
      <c r="R865" s="10">
        <v>9.68</v>
      </c>
      <c r="S865" s="10">
        <v>7.51</v>
      </c>
      <c r="T865" s="10">
        <v>110.3</v>
      </c>
      <c r="U865" s="10">
        <v>149.74</v>
      </c>
      <c r="V865" s="10">
        <v>317.54000000000002</v>
      </c>
      <c r="W865" s="10">
        <v>176.08</v>
      </c>
      <c r="X865" s="10">
        <v>63.55</v>
      </c>
      <c r="Y865" s="10">
        <v>21.13</v>
      </c>
      <c r="Z865" s="10">
        <v>155.52000000000001</v>
      </c>
      <c r="AA865" s="10">
        <v>37.193800000000003</v>
      </c>
      <c r="AB865" s="10">
        <v>32.42</v>
      </c>
      <c r="AC865" s="10">
        <v>350.67</v>
      </c>
      <c r="AE865" s="10">
        <v>13.41</v>
      </c>
      <c r="AF865" s="10">
        <v>402.49</v>
      </c>
      <c r="AG865" s="10">
        <v>384.39</v>
      </c>
      <c r="AH865" s="10">
        <v>113.25</v>
      </c>
      <c r="AI865">
        <v>36.270000000000003</v>
      </c>
      <c r="AJ865" s="10">
        <v>12.13</v>
      </c>
      <c r="AK865" s="10">
        <v>93.72</v>
      </c>
      <c r="AL865" s="10">
        <v>34.020000000000003</v>
      </c>
      <c r="AM865" s="10">
        <v>63.07</v>
      </c>
      <c r="AN865" s="10">
        <v>12.58</v>
      </c>
      <c r="AO865" s="10">
        <v>82.17</v>
      </c>
      <c r="AP865" s="10">
        <v>174.10249999999999</v>
      </c>
    </row>
    <row r="866" spans="1:42" x14ac:dyDescent="0.2">
      <c r="A866" s="9">
        <v>45195</v>
      </c>
      <c r="B866" s="3">
        <v>4337.4399999999996</v>
      </c>
      <c r="C866" s="10">
        <v>244.12</v>
      </c>
      <c r="D866" s="10">
        <v>13.96</v>
      </c>
      <c r="E866" s="10">
        <v>116.41</v>
      </c>
      <c r="F866" s="10">
        <v>56.53</v>
      </c>
      <c r="G866" s="10">
        <v>32.99</v>
      </c>
      <c r="I866" s="10">
        <v>81.619</v>
      </c>
      <c r="J866" s="10">
        <v>4.24</v>
      </c>
      <c r="K866" s="10">
        <v>144.93</v>
      </c>
      <c r="L866" s="10">
        <v>323.82</v>
      </c>
      <c r="M866" s="10">
        <v>41.911000000000001</v>
      </c>
      <c r="N866" s="10">
        <v>5.44</v>
      </c>
      <c r="O866" s="10">
        <v>27.55</v>
      </c>
      <c r="P866" s="10">
        <v>110.7941</v>
      </c>
      <c r="Q866" s="10">
        <v>73.67</v>
      </c>
      <c r="R866" s="10">
        <v>9.5299999999999994</v>
      </c>
      <c r="S866" s="10">
        <v>7.4</v>
      </c>
      <c r="T866" s="10">
        <v>105.94</v>
      </c>
      <c r="U866" s="10">
        <v>147.05000000000001</v>
      </c>
      <c r="V866" s="10">
        <v>312.14</v>
      </c>
      <c r="W866" s="10">
        <v>171.96</v>
      </c>
      <c r="X866" s="10">
        <v>61.51</v>
      </c>
      <c r="Y866" s="10">
        <v>22.26</v>
      </c>
      <c r="Z866" s="10">
        <v>152.36000000000001</v>
      </c>
      <c r="AA866" s="10">
        <v>36.952399999999997</v>
      </c>
      <c r="AB866" s="10">
        <v>32.29</v>
      </c>
      <c r="AC866" s="10">
        <v>351.69</v>
      </c>
      <c r="AE866" s="10">
        <v>13.1</v>
      </c>
      <c r="AF866" s="10">
        <v>395.38</v>
      </c>
      <c r="AG866" s="10">
        <v>379.63</v>
      </c>
      <c r="AH866" s="10">
        <v>111.5</v>
      </c>
      <c r="AI866">
        <v>35.979999999999997</v>
      </c>
      <c r="AJ866" s="10">
        <v>12.14</v>
      </c>
      <c r="AK866" s="10">
        <v>91.07</v>
      </c>
      <c r="AL866" s="10">
        <v>33.53</v>
      </c>
      <c r="AM866" s="10">
        <v>62.01</v>
      </c>
      <c r="AN866" s="10">
        <v>12.43</v>
      </c>
      <c r="AO866" s="10">
        <v>81.06</v>
      </c>
      <c r="AP866" s="10">
        <v>178.8115</v>
      </c>
    </row>
    <row r="867" spans="1:42" x14ac:dyDescent="0.2">
      <c r="A867" s="9">
        <v>45196</v>
      </c>
      <c r="B867" s="3">
        <v>4273.53</v>
      </c>
      <c r="C867" s="10">
        <v>240.5</v>
      </c>
      <c r="D867" s="10">
        <v>14.85</v>
      </c>
      <c r="E867" s="10">
        <v>120.2</v>
      </c>
      <c r="F867" s="10">
        <v>55.95</v>
      </c>
      <c r="G867" s="10">
        <v>33.32</v>
      </c>
      <c r="I867" s="10">
        <v>81.680999999999997</v>
      </c>
      <c r="J867" s="10">
        <v>4.3</v>
      </c>
      <c r="K867" s="10">
        <v>145.78</v>
      </c>
      <c r="L867" s="10">
        <v>321.95</v>
      </c>
      <c r="M867" s="10">
        <v>42.468000000000004</v>
      </c>
      <c r="N867" s="10">
        <v>5.46</v>
      </c>
      <c r="O867" s="10">
        <v>30.33</v>
      </c>
      <c r="P867" s="10">
        <v>114.8595</v>
      </c>
      <c r="Q867" s="10">
        <v>73.489999999999995</v>
      </c>
      <c r="R867" s="10">
        <v>9.57</v>
      </c>
      <c r="S867" s="10">
        <v>7.6</v>
      </c>
      <c r="T867" s="10">
        <v>106.55</v>
      </c>
      <c r="U867" s="10">
        <v>147.52000000000001</v>
      </c>
      <c r="V867" s="10">
        <v>312.79000000000002</v>
      </c>
      <c r="W867" s="10">
        <v>170.43</v>
      </c>
      <c r="X867" s="10">
        <v>62.09</v>
      </c>
      <c r="Y867" s="10">
        <v>23.05</v>
      </c>
      <c r="Z867" s="10">
        <v>153.75</v>
      </c>
      <c r="AA867" s="10">
        <v>36.121600000000001</v>
      </c>
      <c r="AB867" s="10">
        <v>31.42</v>
      </c>
      <c r="AC867" s="10">
        <v>349.65</v>
      </c>
      <c r="AE867" s="10">
        <v>14.24</v>
      </c>
      <c r="AF867" s="10">
        <v>395.48</v>
      </c>
      <c r="AG867" s="10">
        <v>384.36</v>
      </c>
      <c r="AH867" s="10">
        <v>111.25</v>
      </c>
      <c r="AI867">
        <v>35.54</v>
      </c>
      <c r="AJ867" s="10">
        <v>12.17</v>
      </c>
      <c r="AK867" s="10">
        <v>90.32</v>
      </c>
      <c r="AL867" s="10">
        <v>32.869999999999997</v>
      </c>
      <c r="AM867" s="10">
        <v>62.32</v>
      </c>
      <c r="AN867" s="10">
        <v>12.39</v>
      </c>
      <c r="AO867" s="10">
        <v>80.819999999999993</v>
      </c>
      <c r="AP867" s="10">
        <v>174.44900000000001</v>
      </c>
    </row>
    <row r="868" spans="1:42" x14ac:dyDescent="0.2">
      <c r="A868" s="9">
        <v>45197</v>
      </c>
      <c r="B868" s="3">
        <v>4274.51</v>
      </c>
      <c r="C868" s="10">
        <v>246.38</v>
      </c>
      <c r="D868" s="10">
        <v>15.77</v>
      </c>
      <c r="E868" s="10">
        <v>119.47</v>
      </c>
      <c r="F868" s="10">
        <v>55.81</v>
      </c>
      <c r="G868" s="10">
        <v>33.43</v>
      </c>
      <c r="I868" s="10">
        <v>83.2</v>
      </c>
      <c r="J868" s="10">
        <v>4.34</v>
      </c>
      <c r="K868" s="10">
        <v>147.59</v>
      </c>
      <c r="L868" s="10">
        <v>325.2</v>
      </c>
      <c r="M868" s="10">
        <v>43.088999999999999</v>
      </c>
      <c r="N868" s="10">
        <v>5.54</v>
      </c>
      <c r="O868" s="10">
        <v>31.1</v>
      </c>
      <c r="P868" s="10">
        <v>114.6317</v>
      </c>
      <c r="Q868" s="10">
        <v>73.3</v>
      </c>
      <c r="R868" s="10">
        <v>9.68</v>
      </c>
      <c r="S868" s="10">
        <v>7.77</v>
      </c>
      <c r="T868" s="10">
        <v>108.23</v>
      </c>
      <c r="U868" s="10">
        <v>151.12</v>
      </c>
      <c r="V868" s="10">
        <v>313.64</v>
      </c>
      <c r="W868" s="10">
        <v>170.69</v>
      </c>
      <c r="X868" s="10">
        <v>62.55</v>
      </c>
      <c r="Y868" s="10">
        <v>23.08</v>
      </c>
      <c r="Z868" s="10">
        <v>153.53</v>
      </c>
      <c r="AA868" s="10">
        <v>36.7746</v>
      </c>
      <c r="AB868" s="10">
        <v>31.19</v>
      </c>
      <c r="AC868" s="10">
        <v>352.5</v>
      </c>
      <c r="AE868" s="10">
        <v>15.39</v>
      </c>
      <c r="AF868" s="10">
        <v>399.44</v>
      </c>
      <c r="AG868" s="10">
        <v>384.73</v>
      </c>
      <c r="AH868" s="10">
        <v>112.13</v>
      </c>
      <c r="AI868">
        <v>35.35</v>
      </c>
      <c r="AJ868" s="10">
        <v>11.94</v>
      </c>
      <c r="AK868" s="10">
        <v>93.05</v>
      </c>
      <c r="AL868" s="10">
        <v>33.01</v>
      </c>
      <c r="AM868" s="10">
        <v>63.79</v>
      </c>
      <c r="AN868" s="10">
        <v>12.56</v>
      </c>
      <c r="AO868" s="10">
        <v>82.47</v>
      </c>
      <c r="AP868" s="10">
        <v>175.9495</v>
      </c>
    </row>
    <row r="869" spans="1:42" x14ac:dyDescent="0.2">
      <c r="A869" s="9">
        <v>45198</v>
      </c>
      <c r="B869" s="3">
        <v>4299.7</v>
      </c>
      <c r="C869" s="10">
        <v>250.22</v>
      </c>
      <c r="D869" s="10">
        <v>16</v>
      </c>
      <c r="E869" s="10">
        <v>117.58</v>
      </c>
      <c r="F869" s="10">
        <v>55.98</v>
      </c>
      <c r="G869" s="10">
        <v>33.18</v>
      </c>
      <c r="I869" s="10">
        <v>83.058000000000007</v>
      </c>
      <c r="J869" s="10">
        <v>4.38</v>
      </c>
      <c r="K869" s="10">
        <v>145.02000000000001</v>
      </c>
      <c r="L869" s="10">
        <v>323.57</v>
      </c>
      <c r="M869" s="10">
        <v>43.499000000000002</v>
      </c>
      <c r="N869" s="10">
        <v>5.57</v>
      </c>
      <c r="O869" s="10">
        <v>30.39</v>
      </c>
      <c r="P869" s="10">
        <v>115.1294</v>
      </c>
      <c r="Q869" s="10">
        <v>73.86</v>
      </c>
      <c r="R869" s="10">
        <v>9.81</v>
      </c>
      <c r="S869" s="10">
        <v>7.99</v>
      </c>
      <c r="T869" s="10">
        <v>107.14</v>
      </c>
      <c r="U869" s="10">
        <v>152.77000000000001</v>
      </c>
      <c r="V869" s="10">
        <v>315.75</v>
      </c>
      <c r="W869" s="10">
        <v>171.21</v>
      </c>
      <c r="X869" s="10">
        <v>61.6</v>
      </c>
      <c r="Y869" s="10">
        <v>24.28</v>
      </c>
      <c r="Z869" s="10">
        <v>154.63999999999999</v>
      </c>
      <c r="AA869" s="10">
        <v>36.636600000000001</v>
      </c>
      <c r="AB869" s="10">
        <v>30.63</v>
      </c>
      <c r="AC869" s="10">
        <v>347.74</v>
      </c>
      <c r="AE869" s="10">
        <v>14.88</v>
      </c>
      <c r="AF869" s="10">
        <v>395.91</v>
      </c>
      <c r="AG869" s="10">
        <v>377.38</v>
      </c>
      <c r="AH869" s="10">
        <v>112.21</v>
      </c>
      <c r="AI869">
        <v>34.99</v>
      </c>
      <c r="AJ869" s="10">
        <v>11.69</v>
      </c>
      <c r="AK869" s="10">
        <v>92.58</v>
      </c>
      <c r="AL869" s="10">
        <v>32.35</v>
      </c>
      <c r="AM869" s="10">
        <v>63.64</v>
      </c>
      <c r="AN869" s="10">
        <v>12.42</v>
      </c>
      <c r="AO869" s="10">
        <v>84.06</v>
      </c>
      <c r="AP869" s="10">
        <v>173.85</v>
      </c>
    </row>
    <row r="870" spans="1:42" x14ac:dyDescent="0.2">
      <c r="A870" s="9">
        <v>45201</v>
      </c>
      <c r="B870" s="3">
        <v>4288.05</v>
      </c>
      <c r="C870" s="10">
        <v>251.6</v>
      </c>
      <c r="D870" s="10">
        <v>15.88</v>
      </c>
      <c r="E870" s="10">
        <v>115.63</v>
      </c>
      <c r="F870" s="10">
        <v>55.48</v>
      </c>
      <c r="G870" s="10">
        <v>32.53</v>
      </c>
      <c r="I870" s="10">
        <v>83.495000000000005</v>
      </c>
      <c r="J870" s="10">
        <v>4.3899999999999997</v>
      </c>
      <c r="K870" s="10">
        <v>143.77000000000001</v>
      </c>
      <c r="L870" s="10">
        <v>318.5</v>
      </c>
      <c r="M870" s="10">
        <v>44.781999999999996</v>
      </c>
      <c r="N870" s="10">
        <v>5.57</v>
      </c>
      <c r="O870" s="10">
        <v>30.4</v>
      </c>
      <c r="P870" s="10">
        <v>113.3244</v>
      </c>
      <c r="Q870" s="10">
        <v>73.03</v>
      </c>
      <c r="R870" s="10">
        <v>9.73</v>
      </c>
      <c r="S870" s="10">
        <v>7.84</v>
      </c>
      <c r="T870" s="10">
        <v>107.16</v>
      </c>
      <c r="U870" s="10">
        <v>151.16999999999999</v>
      </c>
      <c r="V870" s="10">
        <v>321.8</v>
      </c>
      <c r="W870" s="10">
        <v>173.75</v>
      </c>
      <c r="X870" s="10">
        <v>60.99</v>
      </c>
      <c r="Y870" s="10">
        <v>23.66</v>
      </c>
      <c r="Z870" s="10">
        <v>158.11000000000001</v>
      </c>
      <c r="AA870" s="10">
        <v>37.342599999999997</v>
      </c>
      <c r="AB870" s="10">
        <v>31</v>
      </c>
      <c r="AC870" s="10">
        <v>347.83</v>
      </c>
      <c r="AE870" s="10">
        <v>14.81</v>
      </c>
      <c r="AF870" s="10">
        <v>395.85</v>
      </c>
      <c r="AG870" s="10">
        <v>373.84</v>
      </c>
      <c r="AH870" s="10">
        <v>109.5</v>
      </c>
      <c r="AI870">
        <v>34.64</v>
      </c>
      <c r="AJ870" s="10">
        <v>11.78</v>
      </c>
      <c r="AK870" s="10">
        <v>91.41</v>
      </c>
      <c r="AL870" s="10">
        <v>33.24</v>
      </c>
      <c r="AM870" s="10">
        <v>62.7</v>
      </c>
      <c r="AN870" s="10">
        <v>12.31</v>
      </c>
      <c r="AO870" s="10">
        <v>85</v>
      </c>
      <c r="AP870" s="10">
        <v>169.2</v>
      </c>
    </row>
    <row r="871" spans="1:42" x14ac:dyDescent="0.2">
      <c r="A871" s="9">
        <v>45202</v>
      </c>
      <c r="B871" s="3">
        <v>4288.3900000000003</v>
      </c>
      <c r="C871" s="10">
        <v>246.53</v>
      </c>
      <c r="D871" s="10">
        <v>14.9</v>
      </c>
      <c r="E871" s="10">
        <v>115.83</v>
      </c>
      <c r="F871" s="10">
        <v>54.88</v>
      </c>
      <c r="G871" s="10">
        <v>32</v>
      </c>
      <c r="I871" s="10">
        <v>81.483000000000004</v>
      </c>
      <c r="J871" s="10">
        <v>4.17</v>
      </c>
      <c r="K871" s="10">
        <v>142.71</v>
      </c>
      <c r="L871" s="10">
        <v>306.12</v>
      </c>
      <c r="M871" s="10">
        <v>43.517000000000003</v>
      </c>
      <c r="N871" s="10">
        <v>5.56</v>
      </c>
      <c r="O871" s="10">
        <v>29.45</v>
      </c>
      <c r="P871" s="10">
        <v>112.3038</v>
      </c>
      <c r="Q871" s="10">
        <v>71.33</v>
      </c>
      <c r="R871" s="10">
        <v>9.5299999999999994</v>
      </c>
      <c r="S871" s="10">
        <v>7.28</v>
      </c>
      <c r="T871" s="10">
        <v>103.22</v>
      </c>
      <c r="U871" s="10">
        <v>148.79</v>
      </c>
      <c r="V871" s="10">
        <v>313.39</v>
      </c>
      <c r="W871" s="10">
        <v>172.4</v>
      </c>
      <c r="X871" s="10">
        <v>59</v>
      </c>
      <c r="Y871" s="10">
        <v>21.69</v>
      </c>
      <c r="Z871" s="10">
        <v>154.51</v>
      </c>
      <c r="AA871" s="10">
        <v>36.7438</v>
      </c>
      <c r="AB871" s="10">
        <v>29.98</v>
      </c>
      <c r="AC871" s="10">
        <v>345.15</v>
      </c>
      <c r="AE871" s="10">
        <v>13.92</v>
      </c>
      <c r="AF871" s="10">
        <v>391.06</v>
      </c>
      <c r="AG871" s="10">
        <v>372.78</v>
      </c>
      <c r="AH871" s="10">
        <v>107.5</v>
      </c>
      <c r="AI871">
        <v>34.53</v>
      </c>
      <c r="AJ871" s="10">
        <v>11.91</v>
      </c>
      <c r="AK871" s="10">
        <v>90.27</v>
      </c>
      <c r="AL871" s="10">
        <v>32.479999999999997</v>
      </c>
      <c r="AM871" s="10">
        <v>61.39</v>
      </c>
      <c r="AN871" s="10">
        <v>12.07</v>
      </c>
      <c r="AO871" s="10">
        <v>84.49</v>
      </c>
      <c r="AP871" s="10">
        <v>165.63749999999999</v>
      </c>
    </row>
    <row r="872" spans="1:42" x14ac:dyDescent="0.2">
      <c r="A872" s="9">
        <v>45203</v>
      </c>
      <c r="B872" s="3">
        <v>4229.45</v>
      </c>
      <c r="C872" s="10">
        <v>261.16000000000003</v>
      </c>
      <c r="D872" s="10">
        <v>15.73</v>
      </c>
      <c r="E872" s="10">
        <v>111.5</v>
      </c>
      <c r="F872" s="10">
        <v>55.04</v>
      </c>
      <c r="G872" s="10">
        <v>31.39</v>
      </c>
      <c r="I872" s="10">
        <v>82.381</v>
      </c>
      <c r="J872" s="10">
        <v>4.3099999999999996</v>
      </c>
      <c r="K872" s="10">
        <v>143.35</v>
      </c>
      <c r="L872" s="10">
        <v>308.60000000000002</v>
      </c>
      <c r="M872" s="10">
        <v>44.040999999999997</v>
      </c>
      <c r="N872" s="10">
        <v>5.57</v>
      </c>
      <c r="O872" s="10">
        <v>28.73</v>
      </c>
      <c r="P872" s="10">
        <v>113.8389</v>
      </c>
      <c r="Q872" s="10">
        <v>71.17</v>
      </c>
      <c r="R872" s="10">
        <v>9.68</v>
      </c>
      <c r="S872" s="10">
        <v>7.47</v>
      </c>
      <c r="T872" s="10">
        <v>104.24</v>
      </c>
      <c r="U872" s="10">
        <v>151.96</v>
      </c>
      <c r="V872" s="10">
        <v>318.95499999999998</v>
      </c>
      <c r="W872" s="10">
        <v>173.66</v>
      </c>
      <c r="X872" s="10">
        <v>59.77</v>
      </c>
      <c r="Y872" s="10">
        <v>23.69</v>
      </c>
      <c r="Z872" s="10">
        <v>159.58000000000001</v>
      </c>
      <c r="AA872" s="10">
        <v>37.159799999999997</v>
      </c>
      <c r="AB872" s="10">
        <v>31.26</v>
      </c>
      <c r="AC872" s="10">
        <v>352.97</v>
      </c>
      <c r="AE872" s="10">
        <v>14.77</v>
      </c>
      <c r="AF872" s="10">
        <v>393.76</v>
      </c>
      <c r="AG872" s="10">
        <v>377</v>
      </c>
      <c r="AH872" s="10">
        <v>108.42</v>
      </c>
      <c r="AI872">
        <v>34.520000000000003</v>
      </c>
      <c r="AJ872" s="10">
        <v>12.09</v>
      </c>
      <c r="AK872" s="10">
        <v>91.33</v>
      </c>
      <c r="AL872" s="10">
        <v>32.29</v>
      </c>
      <c r="AM872" s="10">
        <v>60.48</v>
      </c>
      <c r="AN872" s="10">
        <v>11.99</v>
      </c>
      <c r="AO872" s="10">
        <v>83.43</v>
      </c>
      <c r="AP872" s="10">
        <v>165.90549999999999</v>
      </c>
    </row>
    <row r="873" spans="1:42" x14ac:dyDescent="0.2">
      <c r="A873" s="9">
        <v>45204</v>
      </c>
      <c r="B873" s="3">
        <v>4263.75</v>
      </c>
      <c r="C873" s="10">
        <v>260.05</v>
      </c>
      <c r="D873" s="10">
        <v>15.81</v>
      </c>
      <c r="E873" s="10">
        <v>108.99</v>
      </c>
      <c r="F873" s="10">
        <v>52.38</v>
      </c>
      <c r="G873" s="10">
        <v>31.83</v>
      </c>
      <c r="I873" s="10">
        <v>82.385999999999996</v>
      </c>
      <c r="J873" s="10">
        <v>4.45</v>
      </c>
      <c r="K873" s="10">
        <v>142.9</v>
      </c>
      <c r="L873" s="10">
        <v>310.5</v>
      </c>
      <c r="M873" s="10">
        <v>44.688000000000002</v>
      </c>
      <c r="N873" s="10">
        <v>5.52</v>
      </c>
      <c r="O873" s="10">
        <v>29.12</v>
      </c>
      <c r="P873" s="10">
        <v>113.3497</v>
      </c>
      <c r="Q873" s="10">
        <v>72.290000000000006</v>
      </c>
      <c r="R873" s="10">
        <v>9.73</v>
      </c>
      <c r="S873" s="10">
        <v>7.65</v>
      </c>
      <c r="T873" s="10">
        <v>104.19</v>
      </c>
      <c r="U873" s="10">
        <v>150.25</v>
      </c>
      <c r="V873" s="10">
        <v>319.36</v>
      </c>
      <c r="W873" s="10">
        <v>174.91</v>
      </c>
      <c r="X873" s="10">
        <v>60.42</v>
      </c>
      <c r="Y873" s="10">
        <v>18.27</v>
      </c>
      <c r="Z873" s="10">
        <v>157.31</v>
      </c>
      <c r="AA873" s="10">
        <v>37.2316</v>
      </c>
      <c r="AB873" s="10">
        <v>30.63</v>
      </c>
      <c r="AC873" s="10">
        <v>355.14</v>
      </c>
      <c r="AE873" s="10">
        <v>14.69</v>
      </c>
      <c r="AF873" s="10">
        <v>394.2</v>
      </c>
      <c r="AG873" s="10">
        <v>375.69</v>
      </c>
      <c r="AH873" s="10">
        <v>109.03</v>
      </c>
      <c r="AI873">
        <v>34.47</v>
      </c>
      <c r="AJ873" s="10">
        <v>12.53</v>
      </c>
      <c r="AK873" s="10">
        <v>91.98</v>
      </c>
      <c r="AL873" s="10">
        <v>32.520000000000003</v>
      </c>
      <c r="AM873" s="10">
        <v>60.9</v>
      </c>
      <c r="AN873" s="10">
        <v>11.9</v>
      </c>
      <c r="AO873" s="10">
        <v>82.17</v>
      </c>
      <c r="AP873" s="10">
        <v>168.6215</v>
      </c>
    </row>
    <row r="874" spans="1:42" x14ac:dyDescent="0.2">
      <c r="A874" s="9">
        <v>45205</v>
      </c>
      <c r="B874" s="3">
        <v>4258.1899999999996</v>
      </c>
      <c r="C874" s="10">
        <v>260.52999999999997</v>
      </c>
      <c r="D874" s="10">
        <v>16.61</v>
      </c>
      <c r="E874" s="10">
        <v>107.17</v>
      </c>
      <c r="F874" s="10">
        <v>53.14</v>
      </c>
      <c r="G874" s="10">
        <v>31.54</v>
      </c>
      <c r="I874" s="10">
        <v>84.525999999999996</v>
      </c>
      <c r="J874" s="10">
        <v>4.5</v>
      </c>
      <c r="K874" s="10">
        <v>145.1</v>
      </c>
      <c r="L874" s="10">
        <v>312.48</v>
      </c>
      <c r="M874" s="10">
        <v>45.762</v>
      </c>
      <c r="N874" s="10">
        <v>5.55</v>
      </c>
      <c r="O874" s="10">
        <v>29.71</v>
      </c>
      <c r="P874" s="10">
        <v>116.05719999999999</v>
      </c>
      <c r="Q874" s="10">
        <v>72.78</v>
      </c>
      <c r="R874" s="10">
        <v>9.93</v>
      </c>
      <c r="S874" s="10">
        <v>7.99</v>
      </c>
      <c r="T874" s="10">
        <v>105.13</v>
      </c>
      <c r="U874" s="10">
        <v>159.94999999999999</v>
      </c>
      <c r="V874" s="10">
        <v>327.26</v>
      </c>
      <c r="W874" s="10">
        <v>177.49</v>
      </c>
      <c r="X874" s="10">
        <v>62.03</v>
      </c>
      <c r="Y874" s="10">
        <v>18.920000000000002</v>
      </c>
      <c r="Z874" s="10">
        <v>160.53</v>
      </c>
      <c r="AA874" s="10">
        <v>36.445399999999999</v>
      </c>
      <c r="AB874" s="10">
        <v>31.61</v>
      </c>
      <c r="AC874" s="10">
        <v>360.62</v>
      </c>
      <c r="AE874" s="10">
        <v>15.29</v>
      </c>
      <c r="AF874" s="10">
        <v>397.97</v>
      </c>
      <c r="AG874" s="10">
        <v>378.54</v>
      </c>
      <c r="AH874" s="10">
        <v>108.91</v>
      </c>
      <c r="AI874">
        <v>34.64</v>
      </c>
      <c r="AJ874" s="10">
        <v>12.53</v>
      </c>
      <c r="AK874" s="10">
        <v>92.17</v>
      </c>
      <c r="AL874" s="10">
        <v>32.53</v>
      </c>
      <c r="AM874" s="10">
        <v>62</v>
      </c>
      <c r="AN874" s="10">
        <v>12</v>
      </c>
      <c r="AO874" s="10">
        <v>81.99</v>
      </c>
      <c r="AP874" s="10">
        <v>172.32849999999999</v>
      </c>
    </row>
    <row r="875" spans="1:42" x14ac:dyDescent="0.2">
      <c r="A875" s="9">
        <v>45208</v>
      </c>
      <c r="B875" s="3">
        <v>4308.5</v>
      </c>
      <c r="C875" s="10">
        <v>259.67</v>
      </c>
      <c r="D875" s="10">
        <v>17.61</v>
      </c>
      <c r="E875" s="10">
        <v>110.92</v>
      </c>
      <c r="F875" s="10">
        <v>52.88</v>
      </c>
      <c r="G875" s="10">
        <v>31.85</v>
      </c>
      <c r="I875" s="10">
        <v>85.587999999999994</v>
      </c>
      <c r="J875" s="10">
        <v>4.62</v>
      </c>
      <c r="K875" s="10">
        <v>144.77000000000001</v>
      </c>
      <c r="L875" s="10">
        <v>312.61</v>
      </c>
      <c r="M875" s="10">
        <v>45.273000000000003</v>
      </c>
      <c r="N875" s="10">
        <v>5.29</v>
      </c>
      <c r="O875" s="10">
        <v>30.86</v>
      </c>
      <c r="P875" s="10">
        <v>118.1489</v>
      </c>
      <c r="Q875" s="10">
        <v>72.7</v>
      </c>
      <c r="R875" s="10">
        <v>9.8699999999999992</v>
      </c>
      <c r="S875" s="10">
        <v>8.18</v>
      </c>
      <c r="T875" s="10">
        <v>104.81</v>
      </c>
      <c r="U875" s="10">
        <v>161.81</v>
      </c>
      <c r="V875" s="10">
        <v>329.82</v>
      </c>
      <c r="W875" s="10">
        <v>178.99</v>
      </c>
      <c r="X875" s="10">
        <v>61.6</v>
      </c>
      <c r="Y875" s="10">
        <v>18.78</v>
      </c>
      <c r="Z875" s="10">
        <v>156.44999999999999</v>
      </c>
      <c r="AA875" s="10">
        <v>36.660200000000003</v>
      </c>
      <c r="AB875" s="10">
        <v>31.41</v>
      </c>
      <c r="AC875" s="10">
        <v>355.2</v>
      </c>
      <c r="AE875" s="10">
        <v>14.64</v>
      </c>
      <c r="AF875" s="10">
        <v>394.74</v>
      </c>
      <c r="AG875" s="10">
        <v>382.94</v>
      </c>
      <c r="AH875" s="10">
        <v>109.46</v>
      </c>
      <c r="AI875">
        <v>35.29</v>
      </c>
      <c r="AJ875" s="10">
        <v>12.78</v>
      </c>
      <c r="AK875" s="10">
        <v>92.31</v>
      </c>
      <c r="AL875" s="10">
        <v>32.18</v>
      </c>
      <c r="AM875" s="10">
        <v>61.29</v>
      </c>
      <c r="AN875" s="10">
        <v>12.07</v>
      </c>
      <c r="AO875" s="10">
        <v>82.92</v>
      </c>
      <c r="AP875" s="10">
        <v>169.62450000000001</v>
      </c>
    </row>
    <row r="876" spans="1:42" x14ac:dyDescent="0.2">
      <c r="A876" s="9">
        <v>45209</v>
      </c>
      <c r="B876" s="3">
        <v>4335.66</v>
      </c>
      <c r="C876" s="10">
        <v>263.62</v>
      </c>
      <c r="D876" s="10">
        <v>17.8</v>
      </c>
      <c r="E876" s="10">
        <v>110.45</v>
      </c>
      <c r="F876" s="10">
        <v>54.03</v>
      </c>
      <c r="G876" s="10">
        <v>32.1</v>
      </c>
      <c r="I876" s="10">
        <v>85.840999999999994</v>
      </c>
      <c r="J876" s="10">
        <v>4.8600000000000003</v>
      </c>
      <c r="K876" s="10">
        <v>145.65</v>
      </c>
      <c r="L876" s="10">
        <v>314.77</v>
      </c>
      <c r="M876" s="10">
        <v>45.798000000000002</v>
      </c>
      <c r="N876" s="10">
        <v>5.32</v>
      </c>
      <c r="O876" s="10">
        <v>30.82</v>
      </c>
      <c r="P876" s="10">
        <v>117.432</v>
      </c>
      <c r="Q876" s="10">
        <v>73.17</v>
      </c>
      <c r="R876" s="10">
        <v>10.039999999999999</v>
      </c>
      <c r="S876" s="10">
        <v>8.36</v>
      </c>
      <c r="T876" s="10">
        <v>105.29</v>
      </c>
      <c r="U876" s="10">
        <v>163.13</v>
      </c>
      <c r="V876" s="10">
        <v>328.39</v>
      </c>
      <c r="W876" s="10">
        <v>178.39</v>
      </c>
      <c r="X876" s="10">
        <v>62.07</v>
      </c>
      <c r="Y876" s="10">
        <v>19.64</v>
      </c>
      <c r="Z876" s="10">
        <v>157.6</v>
      </c>
      <c r="AA876" s="10">
        <v>36.642400000000002</v>
      </c>
      <c r="AB876" s="10">
        <v>32.08</v>
      </c>
      <c r="AC876" s="10">
        <v>360.57</v>
      </c>
      <c r="AE876" s="10">
        <v>16</v>
      </c>
      <c r="AF876" s="10">
        <v>400.37</v>
      </c>
      <c r="AG876" s="10">
        <v>390.84</v>
      </c>
      <c r="AH876" s="10">
        <v>110.33</v>
      </c>
      <c r="AI876">
        <v>35.22</v>
      </c>
      <c r="AJ876" s="10">
        <v>12.91</v>
      </c>
      <c r="AK876" s="10">
        <v>94.05</v>
      </c>
      <c r="AL876" s="10">
        <v>32.68</v>
      </c>
      <c r="AM876" s="10">
        <v>62.52</v>
      </c>
      <c r="AN876" s="10">
        <v>12.2</v>
      </c>
      <c r="AO876" s="10">
        <v>82.06</v>
      </c>
      <c r="AP876" s="10">
        <v>168.80350000000001</v>
      </c>
    </row>
    <row r="877" spans="1:42" x14ac:dyDescent="0.2">
      <c r="A877" s="9">
        <v>45210</v>
      </c>
      <c r="B877" s="3">
        <v>4358.24</v>
      </c>
      <c r="C877" s="10">
        <v>262.99</v>
      </c>
      <c r="D877" s="10">
        <v>17.920000000000002</v>
      </c>
      <c r="E877" s="10">
        <v>106.49</v>
      </c>
      <c r="F877" s="10">
        <v>53.71</v>
      </c>
      <c r="G877" s="10">
        <v>32.770000000000003</v>
      </c>
      <c r="I877" s="10">
        <v>87.456000000000003</v>
      </c>
      <c r="J877" s="10">
        <v>4.83</v>
      </c>
      <c r="K877" s="10">
        <v>146.15</v>
      </c>
      <c r="L877" s="10">
        <v>313.02</v>
      </c>
      <c r="M877" s="10">
        <v>46.805999999999997</v>
      </c>
      <c r="N877" s="10">
        <v>5.12</v>
      </c>
      <c r="O877" s="10">
        <v>30.98</v>
      </c>
      <c r="P877" s="10">
        <v>118.3766</v>
      </c>
      <c r="Q877" s="10">
        <v>73.849999999999994</v>
      </c>
      <c r="R877" s="10">
        <v>9.7200000000000006</v>
      </c>
      <c r="S877" s="10">
        <v>8.59</v>
      </c>
      <c r="T877" s="10">
        <v>107.27</v>
      </c>
      <c r="U877" s="10">
        <v>163.54</v>
      </c>
      <c r="V877" s="10">
        <v>332.42</v>
      </c>
      <c r="W877" s="10">
        <v>179.8</v>
      </c>
      <c r="X877" s="10">
        <v>63.1</v>
      </c>
      <c r="Y877" s="10">
        <v>19.37</v>
      </c>
      <c r="Z877" s="10">
        <v>156.57</v>
      </c>
      <c r="AA877" s="10">
        <v>36.4696</v>
      </c>
      <c r="AB877" s="10">
        <v>32.549999999999997</v>
      </c>
      <c r="AC877" s="10">
        <v>365.25</v>
      </c>
      <c r="AE877" s="10">
        <v>15.69</v>
      </c>
      <c r="AF877" s="10">
        <v>399.81</v>
      </c>
      <c r="AG877" s="10">
        <v>389.36</v>
      </c>
      <c r="AH877" s="10">
        <v>112.4</v>
      </c>
      <c r="AI877">
        <v>35.479999999999997</v>
      </c>
      <c r="AJ877" s="10">
        <v>13.02</v>
      </c>
      <c r="AK877" s="10">
        <v>93.15</v>
      </c>
      <c r="AL877" s="10">
        <v>31.98</v>
      </c>
      <c r="AM877" s="10">
        <v>62.96</v>
      </c>
      <c r="AN877" s="10">
        <v>12.25</v>
      </c>
      <c r="AO877" s="10">
        <v>80.23</v>
      </c>
      <c r="AP877" s="10">
        <v>166.01849999999999</v>
      </c>
    </row>
    <row r="878" spans="1:42" x14ac:dyDescent="0.2">
      <c r="A878" s="9">
        <v>45211</v>
      </c>
      <c r="B878" s="3">
        <v>4376.95</v>
      </c>
      <c r="C878" s="10">
        <v>258.87</v>
      </c>
      <c r="D878" s="10">
        <v>17.940000000000001</v>
      </c>
      <c r="E878" s="10">
        <v>106.47</v>
      </c>
      <c r="F878" s="10">
        <v>52.81</v>
      </c>
      <c r="G878" s="10">
        <v>31.8</v>
      </c>
      <c r="I878" s="10">
        <v>90.56</v>
      </c>
      <c r="J878" s="10">
        <v>4.42</v>
      </c>
      <c r="K878" s="10">
        <v>145.81</v>
      </c>
      <c r="L878" s="10">
        <v>309.85000000000002</v>
      </c>
      <c r="M878" s="10">
        <v>46.945</v>
      </c>
      <c r="N878" s="10">
        <v>4.95</v>
      </c>
      <c r="O878" s="10">
        <v>30.88</v>
      </c>
      <c r="P878" s="10">
        <v>116.82470000000001</v>
      </c>
      <c r="Q878" s="10">
        <v>72.3</v>
      </c>
      <c r="R878" s="10">
        <v>9.2899999999999991</v>
      </c>
      <c r="S878" s="10">
        <v>8.39</v>
      </c>
      <c r="T878" s="10">
        <v>104.86</v>
      </c>
      <c r="U878" s="10">
        <v>159.96</v>
      </c>
      <c r="V878" s="10">
        <v>331.16</v>
      </c>
      <c r="W878" s="10">
        <v>180.71</v>
      </c>
      <c r="X878" s="10">
        <v>61.3</v>
      </c>
      <c r="Y878" s="10">
        <v>19.329999999999998</v>
      </c>
      <c r="Z878" s="10">
        <v>158.12</v>
      </c>
      <c r="AA878" s="10">
        <v>35.873600000000003</v>
      </c>
      <c r="AB878" s="10">
        <v>31.51</v>
      </c>
      <c r="AC878" s="10">
        <v>368</v>
      </c>
      <c r="AE878" s="10">
        <v>15.21</v>
      </c>
      <c r="AF878" s="10">
        <v>399.9</v>
      </c>
      <c r="AG878" s="10">
        <v>382.28</v>
      </c>
      <c r="AH878" s="10">
        <v>109.65</v>
      </c>
      <c r="AI878">
        <v>35.369999999999997</v>
      </c>
      <c r="AJ878" s="10">
        <v>12.71</v>
      </c>
      <c r="AK878" s="10">
        <v>91.87</v>
      </c>
      <c r="AL878" s="10">
        <v>31.23</v>
      </c>
      <c r="AM878" s="10">
        <v>62.43</v>
      </c>
      <c r="AN878" s="10">
        <v>12</v>
      </c>
      <c r="AO878" s="10">
        <v>79.930000000000007</v>
      </c>
      <c r="AP878" s="10">
        <v>166.7775</v>
      </c>
    </row>
    <row r="879" spans="1:42" x14ac:dyDescent="0.2">
      <c r="A879" s="9">
        <v>45212</v>
      </c>
      <c r="B879" s="3">
        <v>4349.6099999999997</v>
      </c>
      <c r="C879" s="10">
        <v>251.12</v>
      </c>
      <c r="D879" s="10">
        <v>17.36</v>
      </c>
      <c r="E879" s="10">
        <v>109.87</v>
      </c>
      <c r="F879" s="10">
        <v>52.89</v>
      </c>
      <c r="G879" s="10">
        <v>31.64</v>
      </c>
      <c r="I879" s="10">
        <v>88.317999999999998</v>
      </c>
      <c r="J879" s="10">
        <v>4.29</v>
      </c>
      <c r="K879" s="10">
        <v>148</v>
      </c>
      <c r="L879" s="10">
        <v>309.3</v>
      </c>
      <c r="M879" s="10">
        <v>45.460999999999999</v>
      </c>
      <c r="N879" s="10">
        <v>4.93</v>
      </c>
      <c r="O879" s="10">
        <v>31.06</v>
      </c>
      <c r="P879" s="10">
        <v>116.7572</v>
      </c>
      <c r="Q879" s="10">
        <v>71.45</v>
      </c>
      <c r="R879" s="10">
        <v>9.14</v>
      </c>
      <c r="S879" s="10">
        <v>8.1199999999999992</v>
      </c>
      <c r="T879" s="10">
        <v>103.8</v>
      </c>
      <c r="U879" s="10">
        <v>157.16</v>
      </c>
      <c r="V879" s="10">
        <v>327.73</v>
      </c>
      <c r="W879" s="10">
        <v>178.85</v>
      </c>
      <c r="X879" s="10">
        <v>60.25</v>
      </c>
      <c r="Y879" s="10">
        <v>19.3</v>
      </c>
      <c r="Z879" s="10">
        <v>153.56</v>
      </c>
      <c r="AA879" s="10">
        <v>35.629600000000003</v>
      </c>
      <c r="AB879" s="10">
        <v>33.14</v>
      </c>
      <c r="AC879" s="10">
        <v>371</v>
      </c>
      <c r="AE879" s="10">
        <v>14.29</v>
      </c>
      <c r="AF879" s="10">
        <v>398.03</v>
      </c>
      <c r="AG879" s="10">
        <v>380.66</v>
      </c>
      <c r="AH879" s="10">
        <v>109.65</v>
      </c>
      <c r="AI879">
        <v>36.5</v>
      </c>
      <c r="AJ879" s="10">
        <v>12.78</v>
      </c>
      <c r="AK879" s="10">
        <v>92.26</v>
      </c>
      <c r="AL879" s="10">
        <v>32.130000000000003</v>
      </c>
      <c r="AM879" s="10">
        <v>62.38</v>
      </c>
      <c r="AN879" s="10">
        <v>11.81</v>
      </c>
      <c r="AO879" s="10">
        <v>77.63</v>
      </c>
      <c r="AP879" s="10">
        <v>171.75049999999999</v>
      </c>
    </row>
    <row r="880" spans="1:42" x14ac:dyDescent="0.2">
      <c r="A880" s="9">
        <v>45215</v>
      </c>
      <c r="B880" s="3">
        <v>4327.78</v>
      </c>
      <c r="C880" s="10">
        <v>253.92</v>
      </c>
      <c r="D880" s="10">
        <v>17.36</v>
      </c>
      <c r="E880" s="10">
        <v>109.95</v>
      </c>
      <c r="F880" s="10">
        <v>53.43</v>
      </c>
      <c r="G880" s="10">
        <v>32.29</v>
      </c>
      <c r="I880" s="10">
        <v>90.257000000000005</v>
      </c>
      <c r="J880" s="10">
        <v>4.46</v>
      </c>
      <c r="K880" s="10">
        <v>147.85</v>
      </c>
      <c r="L880" s="10">
        <v>314.39</v>
      </c>
      <c r="M880" s="10">
        <v>46.094999999999999</v>
      </c>
      <c r="N880" s="10">
        <v>5.0199999999999996</v>
      </c>
      <c r="O880" s="10">
        <v>31.39</v>
      </c>
      <c r="P880" s="10">
        <v>116.5801</v>
      </c>
      <c r="Q880" s="10">
        <v>72.430000000000007</v>
      </c>
      <c r="R880" s="10">
        <v>9.32</v>
      </c>
      <c r="S880" s="10">
        <v>8.25</v>
      </c>
      <c r="T880" s="10">
        <v>104.54</v>
      </c>
      <c r="U880" s="10">
        <v>162.13</v>
      </c>
      <c r="V880" s="10">
        <v>332.64</v>
      </c>
      <c r="W880" s="10">
        <v>178.72</v>
      </c>
      <c r="X880" s="10">
        <v>60.34</v>
      </c>
      <c r="Y880" s="10">
        <v>19.66</v>
      </c>
      <c r="Z880" s="10">
        <v>158.12</v>
      </c>
      <c r="AA880" s="10">
        <v>36.209000000000003</v>
      </c>
      <c r="AB880" s="10">
        <v>33.979999999999997</v>
      </c>
      <c r="AC880" s="10">
        <v>374</v>
      </c>
      <c r="AE880" s="10">
        <v>14.41</v>
      </c>
      <c r="AF880" s="10">
        <v>401.16</v>
      </c>
      <c r="AG880" s="10">
        <v>390.54</v>
      </c>
      <c r="AH880" s="10">
        <v>110.92</v>
      </c>
      <c r="AI880">
        <v>36.340000000000003</v>
      </c>
      <c r="AJ880" s="10">
        <v>13.25</v>
      </c>
      <c r="AK880" s="10">
        <v>93.12</v>
      </c>
      <c r="AL880" s="10">
        <v>32.29</v>
      </c>
      <c r="AM880" s="10">
        <v>64.14</v>
      </c>
      <c r="AN880" s="10">
        <v>11.93</v>
      </c>
      <c r="AO880" s="10">
        <v>80.3</v>
      </c>
      <c r="AP880" s="10">
        <v>170.75299999999999</v>
      </c>
    </row>
    <row r="881" spans="1:42" x14ac:dyDescent="0.2">
      <c r="A881" s="9">
        <v>45216</v>
      </c>
      <c r="B881" s="3">
        <v>4373.63</v>
      </c>
      <c r="C881" s="10">
        <v>254.85</v>
      </c>
      <c r="D881" s="10">
        <v>17.84</v>
      </c>
      <c r="E881" s="10">
        <v>111.39</v>
      </c>
      <c r="F881" s="10">
        <v>54.07</v>
      </c>
      <c r="G881" s="10">
        <v>32.57</v>
      </c>
      <c r="I881" s="10">
        <v>88.44</v>
      </c>
      <c r="J881" s="10">
        <v>4.4800000000000004</v>
      </c>
      <c r="K881" s="10">
        <v>147.53</v>
      </c>
      <c r="L881" s="10">
        <v>309.36</v>
      </c>
      <c r="M881" s="10">
        <v>43.938000000000002</v>
      </c>
      <c r="N881" s="10">
        <v>5.32</v>
      </c>
      <c r="O881" s="10">
        <v>32.590000000000003</v>
      </c>
      <c r="P881" s="10">
        <v>117.78619999999999</v>
      </c>
      <c r="Q881" s="10">
        <v>71.510000000000005</v>
      </c>
      <c r="R881" s="10">
        <v>9.6</v>
      </c>
      <c r="S881" s="10">
        <v>8.25</v>
      </c>
      <c r="T881" s="10">
        <v>105.33</v>
      </c>
      <c r="U881" s="10">
        <v>159.38999999999999</v>
      </c>
      <c r="V881" s="10">
        <v>332.06</v>
      </c>
      <c r="W881" s="10">
        <v>177.15</v>
      </c>
      <c r="X881" s="10">
        <v>60.44</v>
      </c>
      <c r="Y881" s="10">
        <v>19.899999999999999</v>
      </c>
      <c r="Z881" s="10">
        <v>157.33000000000001</v>
      </c>
      <c r="AA881" s="10">
        <v>36.590200000000003</v>
      </c>
      <c r="AB881" s="10">
        <v>35.06</v>
      </c>
      <c r="AC881" s="10">
        <v>373.5</v>
      </c>
      <c r="AE881" s="10">
        <v>14.38</v>
      </c>
      <c r="AF881" s="10">
        <v>401.77</v>
      </c>
      <c r="AG881" s="10">
        <v>391.12</v>
      </c>
      <c r="AH881" s="10">
        <v>108.13</v>
      </c>
      <c r="AI881">
        <v>36.39</v>
      </c>
      <c r="AJ881" s="10">
        <v>13.67</v>
      </c>
      <c r="AK881" s="10">
        <v>93.39</v>
      </c>
      <c r="AL881" s="10">
        <v>33.01</v>
      </c>
      <c r="AM881" s="10">
        <v>64.37</v>
      </c>
      <c r="AN881" s="10">
        <v>12.04</v>
      </c>
      <c r="AO881" s="10">
        <v>79.87</v>
      </c>
      <c r="AP881" s="10">
        <v>172.20750000000001</v>
      </c>
    </row>
    <row r="882" spans="1:42" x14ac:dyDescent="0.2">
      <c r="A882" s="9">
        <v>45217</v>
      </c>
      <c r="B882" s="3">
        <v>4373.2</v>
      </c>
      <c r="C882" s="10">
        <v>242.68</v>
      </c>
      <c r="D882" s="10">
        <v>17.2</v>
      </c>
      <c r="E882" s="10">
        <v>112.95</v>
      </c>
      <c r="F882" s="10">
        <v>54.05</v>
      </c>
      <c r="G882" s="10">
        <v>32.42</v>
      </c>
      <c r="I882" s="10">
        <v>88.703000000000003</v>
      </c>
      <c r="J882" s="10">
        <v>4.25</v>
      </c>
      <c r="K882" s="10">
        <v>145.91</v>
      </c>
      <c r="L882" s="10">
        <v>301.95999999999998</v>
      </c>
      <c r="M882" s="10">
        <v>42.195999999999998</v>
      </c>
      <c r="N882" s="10">
        <v>5.24</v>
      </c>
      <c r="O882" s="10">
        <v>31.18</v>
      </c>
      <c r="P882" s="10">
        <v>114.0076</v>
      </c>
      <c r="Q882" s="10">
        <v>69.8</v>
      </c>
      <c r="R882" s="10">
        <v>9.2100000000000009</v>
      </c>
      <c r="S882" s="10">
        <v>7.77</v>
      </c>
      <c r="T882" s="10">
        <v>102.3</v>
      </c>
      <c r="U882" s="10">
        <v>153.22999999999999</v>
      </c>
      <c r="V882" s="10">
        <v>330.11</v>
      </c>
      <c r="W882" s="10">
        <v>175.84</v>
      </c>
      <c r="X882" s="10">
        <v>57.95</v>
      </c>
      <c r="Y882" s="10">
        <v>18.09</v>
      </c>
      <c r="Z882" s="10">
        <v>148.91999999999999</v>
      </c>
      <c r="AA882" s="10">
        <v>36.814599999999999</v>
      </c>
      <c r="AB882" s="10">
        <v>33.78</v>
      </c>
      <c r="AC882" s="10">
        <v>367.55</v>
      </c>
      <c r="AE882" s="10">
        <v>13.69</v>
      </c>
      <c r="AF882" s="10">
        <v>393.21</v>
      </c>
      <c r="AG882" s="10">
        <v>382.23</v>
      </c>
      <c r="AH882" s="10">
        <v>104.38</v>
      </c>
      <c r="AI882">
        <v>36.92</v>
      </c>
      <c r="AJ882" s="10">
        <v>13.3</v>
      </c>
      <c r="AK882" s="10">
        <v>93.21</v>
      </c>
      <c r="AL882" s="10">
        <v>32.270000000000003</v>
      </c>
      <c r="AM882" s="10">
        <v>62.42</v>
      </c>
      <c r="AN882" s="10">
        <v>11.75</v>
      </c>
      <c r="AO882" s="10">
        <v>76.87</v>
      </c>
      <c r="AP882" s="10">
        <v>172.33699999999999</v>
      </c>
    </row>
    <row r="883" spans="1:42" x14ac:dyDescent="0.2">
      <c r="A883" s="9">
        <v>45218</v>
      </c>
      <c r="B883" s="3">
        <v>4314.6000000000004</v>
      </c>
      <c r="C883" s="10">
        <v>220.11</v>
      </c>
      <c r="D883" s="10">
        <v>17.059999999999999</v>
      </c>
      <c r="E883" s="10">
        <v>113.02</v>
      </c>
      <c r="F883" s="10">
        <v>54.35</v>
      </c>
      <c r="G883" s="10">
        <v>32.11</v>
      </c>
      <c r="I883" s="10">
        <v>86.783000000000001</v>
      </c>
      <c r="J883" s="10">
        <v>4.21</v>
      </c>
      <c r="K883" s="10">
        <v>145.29</v>
      </c>
      <c r="L883" s="10">
        <v>299.19</v>
      </c>
      <c r="M883" s="10">
        <v>42.100999999999999</v>
      </c>
      <c r="N883" s="10">
        <v>5.0199999999999996</v>
      </c>
      <c r="O883" s="10">
        <v>31.22</v>
      </c>
      <c r="P883" s="10">
        <v>112.02549999999999</v>
      </c>
      <c r="Q883" s="10">
        <v>68.319999999999993</v>
      </c>
      <c r="R883" s="10">
        <v>8.9700000000000006</v>
      </c>
      <c r="S883" s="10">
        <v>7.63</v>
      </c>
      <c r="T883" s="10">
        <v>94.22</v>
      </c>
      <c r="U883" s="10">
        <v>153.43</v>
      </c>
      <c r="V883" s="10">
        <v>331.32</v>
      </c>
      <c r="W883" s="10">
        <v>175.46</v>
      </c>
      <c r="X883" s="10">
        <v>55.61</v>
      </c>
      <c r="Y883" s="10">
        <v>17.16</v>
      </c>
      <c r="Z883" s="10">
        <v>149.97</v>
      </c>
      <c r="AA883" s="10">
        <v>36.952599999999997</v>
      </c>
      <c r="AB883" s="10">
        <v>33.619999999999997</v>
      </c>
      <c r="AC883" s="10">
        <v>364.8</v>
      </c>
      <c r="AE883" s="10">
        <v>13.47</v>
      </c>
      <c r="AF883" s="10">
        <v>387.87</v>
      </c>
      <c r="AG883" s="10">
        <v>381.37</v>
      </c>
      <c r="AH883" s="10">
        <v>102.58</v>
      </c>
      <c r="AI883">
        <v>37.369999999999997</v>
      </c>
      <c r="AJ883" s="10">
        <v>12.95</v>
      </c>
      <c r="AK883" s="10">
        <v>90.73</v>
      </c>
      <c r="AL883" s="10">
        <v>32.33</v>
      </c>
      <c r="AM883" s="10">
        <v>61.9</v>
      </c>
      <c r="AN883" s="10">
        <v>11.53</v>
      </c>
      <c r="AO883" s="10">
        <v>76.569999999999993</v>
      </c>
      <c r="AP883" s="10">
        <v>170.45099999999999</v>
      </c>
    </row>
    <row r="884" spans="1:42" x14ac:dyDescent="0.2">
      <c r="A884" s="9">
        <v>45219</v>
      </c>
      <c r="B884" s="3">
        <v>4278</v>
      </c>
      <c r="C884" s="10">
        <v>211.99</v>
      </c>
      <c r="D884" s="10">
        <v>16.11</v>
      </c>
      <c r="E884" s="10">
        <v>111.08</v>
      </c>
      <c r="F884" s="10">
        <v>54.57</v>
      </c>
      <c r="G884" s="10">
        <v>31.93</v>
      </c>
      <c r="I884" s="10">
        <v>85.363</v>
      </c>
      <c r="J884" s="10">
        <v>4.09</v>
      </c>
      <c r="K884" s="10">
        <v>142.94999999999999</v>
      </c>
      <c r="L884" s="10">
        <v>300.05</v>
      </c>
      <c r="M884" s="10">
        <v>41.387</v>
      </c>
      <c r="N884" s="10">
        <v>5.0999999999999996</v>
      </c>
      <c r="O884" s="10">
        <v>30.59</v>
      </c>
      <c r="P884" s="10">
        <v>111.764</v>
      </c>
      <c r="Q884" s="10">
        <v>67.489999999999995</v>
      </c>
      <c r="R884" s="10">
        <v>9.1300000000000008</v>
      </c>
      <c r="S884" s="10">
        <v>7.37</v>
      </c>
      <c r="T884" s="10">
        <v>94.42</v>
      </c>
      <c r="U884" s="10">
        <v>147.66999999999999</v>
      </c>
      <c r="V884" s="10">
        <v>326.67</v>
      </c>
      <c r="W884" s="10">
        <v>172.88</v>
      </c>
      <c r="X884" s="10">
        <v>54.91</v>
      </c>
      <c r="Y884" s="10">
        <v>16.72</v>
      </c>
      <c r="Z884" s="10">
        <v>149.91999999999999</v>
      </c>
      <c r="AA884" s="10">
        <v>36.625</v>
      </c>
      <c r="AB884" s="10">
        <v>33</v>
      </c>
      <c r="AC884" s="10">
        <v>361.86</v>
      </c>
      <c r="AE884" s="10">
        <v>12.59</v>
      </c>
      <c r="AF884" s="10">
        <v>384.41</v>
      </c>
      <c r="AG884" s="10">
        <v>375.15</v>
      </c>
      <c r="AH884" s="10">
        <v>102.43</v>
      </c>
      <c r="AI884">
        <v>37.47</v>
      </c>
      <c r="AJ884" s="10">
        <v>12.8</v>
      </c>
      <c r="AK884" s="10">
        <v>92.56</v>
      </c>
      <c r="AL884" s="10">
        <v>32.26</v>
      </c>
      <c r="AM884" s="10">
        <v>60.56</v>
      </c>
      <c r="AN884" s="10">
        <v>11.64</v>
      </c>
      <c r="AO884" s="10">
        <v>77.97</v>
      </c>
      <c r="AP884" s="10">
        <v>164.99299999999999</v>
      </c>
    </row>
    <row r="885" spans="1:42" x14ac:dyDescent="0.2">
      <c r="A885" s="9">
        <v>45222</v>
      </c>
      <c r="B885" s="3">
        <v>4224.16</v>
      </c>
      <c r="C885" s="10">
        <v>212.08</v>
      </c>
      <c r="D885" s="10">
        <v>16.2</v>
      </c>
      <c r="E885" s="10">
        <v>109.45</v>
      </c>
      <c r="F885" s="10">
        <v>54.08</v>
      </c>
      <c r="G885" s="10">
        <v>31.89</v>
      </c>
      <c r="I885" s="10">
        <v>86.221999999999994</v>
      </c>
      <c r="J885" s="10">
        <v>4.1100000000000003</v>
      </c>
      <c r="K885" s="10">
        <v>141</v>
      </c>
      <c r="L885" s="10">
        <v>299.22000000000003</v>
      </c>
      <c r="M885" s="10">
        <v>42.975000000000001</v>
      </c>
      <c r="N885" s="10">
        <v>4.9800000000000004</v>
      </c>
      <c r="O885" s="10">
        <v>30.3</v>
      </c>
      <c r="P885" s="10">
        <v>111.03870000000001</v>
      </c>
      <c r="Q885" s="10">
        <v>66.849999999999994</v>
      </c>
      <c r="R885" s="10">
        <v>9.17</v>
      </c>
      <c r="S885" s="10">
        <v>7.26</v>
      </c>
      <c r="T885" s="10">
        <v>92.74</v>
      </c>
      <c r="U885" s="10">
        <v>148.59</v>
      </c>
      <c r="V885" s="10">
        <v>329.32</v>
      </c>
      <c r="W885" s="10">
        <v>173</v>
      </c>
      <c r="X885" s="10">
        <v>55.23</v>
      </c>
      <c r="Y885" s="10">
        <v>17.07</v>
      </c>
      <c r="Z885" s="10">
        <v>154.61000000000001</v>
      </c>
      <c r="AA885" s="10">
        <v>36.3932</v>
      </c>
      <c r="AB885" s="10">
        <v>33.25</v>
      </c>
      <c r="AC885" s="10">
        <v>367.66</v>
      </c>
      <c r="AE885" s="10">
        <v>12.64</v>
      </c>
      <c r="AF885" s="10">
        <v>383.67</v>
      </c>
      <c r="AG885" s="10">
        <v>373.27</v>
      </c>
      <c r="AH885" s="10">
        <v>100.81</v>
      </c>
      <c r="AI885">
        <v>37.35</v>
      </c>
      <c r="AJ885" s="10">
        <v>12.53</v>
      </c>
      <c r="AK885" s="10">
        <v>90.92</v>
      </c>
      <c r="AL885" s="10">
        <v>32.14</v>
      </c>
      <c r="AM885" s="10">
        <v>60.36</v>
      </c>
      <c r="AN885" s="10">
        <v>11.48</v>
      </c>
      <c r="AO885" s="10">
        <v>78.84</v>
      </c>
      <c r="AP885" s="10">
        <v>164.214</v>
      </c>
    </row>
    <row r="886" spans="1:42" x14ac:dyDescent="0.2">
      <c r="A886" s="9">
        <v>45223</v>
      </c>
      <c r="B886" s="3">
        <v>4217.04</v>
      </c>
      <c r="C886" s="10">
        <v>216.52</v>
      </c>
      <c r="D886" s="10">
        <v>16.64</v>
      </c>
      <c r="E886" s="10">
        <v>108.39</v>
      </c>
      <c r="F886" s="10">
        <v>55.64</v>
      </c>
      <c r="G886" s="10">
        <v>32.700000000000003</v>
      </c>
      <c r="I886" s="10">
        <v>88.111000000000004</v>
      </c>
      <c r="J886" s="10">
        <v>4.1399999999999997</v>
      </c>
      <c r="K886" s="10">
        <v>141.16999999999999</v>
      </c>
      <c r="L886" s="10">
        <v>299.18</v>
      </c>
      <c r="M886" s="10">
        <v>43.662999999999997</v>
      </c>
      <c r="N886" s="10">
        <v>5.09</v>
      </c>
      <c r="O886" s="10">
        <v>30.54</v>
      </c>
      <c r="P886" s="10">
        <v>111.6628</v>
      </c>
      <c r="Q886" s="10">
        <v>66.83</v>
      </c>
      <c r="R886" s="10">
        <v>9.32</v>
      </c>
      <c r="S886" s="10">
        <v>7.38</v>
      </c>
      <c r="T886" s="10">
        <v>95.17</v>
      </c>
      <c r="U886" s="10">
        <v>151.12</v>
      </c>
      <c r="V886" s="10">
        <v>330.53</v>
      </c>
      <c r="W886" s="10">
        <v>173.44</v>
      </c>
      <c r="X886" s="10">
        <v>56.22</v>
      </c>
      <c r="Y886" s="10">
        <v>17.43</v>
      </c>
      <c r="Z886" s="10">
        <v>170.63</v>
      </c>
      <c r="AA886" s="10">
        <v>37.101799999999997</v>
      </c>
      <c r="AB886" s="10">
        <v>33.9</v>
      </c>
      <c r="AC886" s="10">
        <v>369.38</v>
      </c>
      <c r="AE886" s="10">
        <v>11.01</v>
      </c>
      <c r="AF886" s="10">
        <v>386.91</v>
      </c>
      <c r="AG886" s="10">
        <v>373.57</v>
      </c>
      <c r="AH886" s="10">
        <v>101.7</v>
      </c>
      <c r="AI886">
        <v>37.340000000000003</v>
      </c>
      <c r="AJ886" s="10">
        <v>12.76</v>
      </c>
      <c r="AK886" s="10">
        <v>90.83</v>
      </c>
      <c r="AL886" s="10">
        <v>32.869999999999997</v>
      </c>
      <c r="AM886" s="10">
        <v>62.42</v>
      </c>
      <c r="AN886" s="10">
        <v>11.39</v>
      </c>
      <c r="AO886" s="10">
        <v>80.5</v>
      </c>
      <c r="AP886" s="10">
        <v>162.3665</v>
      </c>
    </row>
    <row r="887" spans="1:42" x14ac:dyDescent="0.2">
      <c r="A887" s="9">
        <v>45224</v>
      </c>
      <c r="B887" s="3">
        <v>4247.68</v>
      </c>
      <c r="C887" s="10">
        <v>212.42</v>
      </c>
      <c r="D887" s="10">
        <v>15.59</v>
      </c>
      <c r="E887" s="10">
        <v>108.59</v>
      </c>
      <c r="F887" s="10">
        <v>56.12</v>
      </c>
      <c r="G887" s="10">
        <v>32.78</v>
      </c>
      <c r="I887" s="10">
        <v>84.962999999999994</v>
      </c>
      <c r="J887" s="10">
        <v>4.09</v>
      </c>
      <c r="K887" s="10">
        <v>140.4</v>
      </c>
      <c r="L887" s="10">
        <v>296.76</v>
      </c>
      <c r="M887" s="10">
        <v>41.779000000000003</v>
      </c>
      <c r="N887" s="10">
        <v>4.99</v>
      </c>
      <c r="O887" s="10">
        <v>30.1</v>
      </c>
      <c r="P887" s="10">
        <v>112.0086</v>
      </c>
      <c r="Q887" s="10">
        <v>65.760000000000005</v>
      </c>
      <c r="R887" s="10">
        <v>9.0299999999999994</v>
      </c>
      <c r="S887" s="10">
        <v>7.08</v>
      </c>
      <c r="T887" s="10">
        <v>91.91</v>
      </c>
      <c r="U887" s="10">
        <v>142.4</v>
      </c>
      <c r="V887" s="10">
        <v>340.67</v>
      </c>
      <c r="W887" s="10">
        <v>171.1</v>
      </c>
      <c r="X887" s="10">
        <v>54.88</v>
      </c>
      <c r="Y887" s="10">
        <v>17.02</v>
      </c>
      <c r="Z887" s="10">
        <v>161.82</v>
      </c>
      <c r="AA887" s="10">
        <v>36.837400000000002</v>
      </c>
      <c r="AB887" s="10">
        <v>32.19</v>
      </c>
      <c r="AC887" s="10">
        <v>363.04</v>
      </c>
      <c r="AE887" s="10">
        <v>10.4</v>
      </c>
      <c r="AF887" s="10">
        <v>386.31</v>
      </c>
      <c r="AG887" s="10">
        <v>371.91</v>
      </c>
      <c r="AH887" s="10">
        <v>98.74</v>
      </c>
      <c r="AI887">
        <v>37.51</v>
      </c>
      <c r="AJ887" s="10">
        <v>12.95</v>
      </c>
      <c r="AK887" s="10">
        <v>90.03</v>
      </c>
      <c r="AL887" s="10">
        <v>27.78</v>
      </c>
      <c r="AM887" s="10">
        <v>63.11</v>
      </c>
      <c r="AN887" s="10">
        <v>11.54</v>
      </c>
      <c r="AO887" s="10">
        <v>78.64</v>
      </c>
      <c r="AP887" s="10">
        <v>162.315</v>
      </c>
    </row>
    <row r="888" spans="1:42" x14ac:dyDescent="0.2">
      <c r="A888" s="9">
        <v>45225</v>
      </c>
      <c r="B888" s="3">
        <v>4186.7700000000004</v>
      </c>
      <c r="C888" s="10">
        <v>205.76</v>
      </c>
      <c r="D888" s="10">
        <v>15.29</v>
      </c>
      <c r="E888" s="10">
        <v>107.6</v>
      </c>
      <c r="F888" s="10">
        <v>55.78</v>
      </c>
      <c r="G888" s="10">
        <v>32.9</v>
      </c>
      <c r="I888" s="10">
        <v>82.674999999999997</v>
      </c>
      <c r="J888" s="10">
        <v>4.28</v>
      </c>
      <c r="K888" s="10">
        <v>140.76</v>
      </c>
      <c r="L888" s="10">
        <v>296.99</v>
      </c>
      <c r="M888" s="10">
        <v>40.326000000000001</v>
      </c>
      <c r="N888" s="10">
        <v>4.8499999999999996</v>
      </c>
      <c r="O888" s="10">
        <v>29.78</v>
      </c>
      <c r="P888" s="10">
        <v>112.2364</v>
      </c>
      <c r="Q888" s="10">
        <v>66.459999999999994</v>
      </c>
      <c r="R888" s="10">
        <v>9.1</v>
      </c>
      <c r="S888" s="10">
        <v>6.9</v>
      </c>
      <c r="T888" s="10">
        <v>92.3</v>
      </c>
      <c r="U888" s="10">
        <v>140.84</v>
      </c>
      <c r="V888" s="10">
        <v>327.89</v>
      </c>
      <c r="W888" s="10">
        <v>166.89</v>
      </c>
      <c r="X888" s="10">
        <v>54.57</v>
      </c>
      <c r="Y888" s="10">
        <v>16.170000000000002</v>
      </c>
      <c r="Z888" s="10">
        <v>158.38</v>
      </c>
      <c r="AA888" s="10">
        <v>36.129399999999997</v>
      </c>
      <c r="AB888" s="10">
        <v>31.14</v>
      </c>
      <c r="AC888" s="10">
        <v>361.28</v>
      </c>
      <c r="AE888" s="10">
        <v>9.92</v>
      </c>
      <c r="AF888" s="10">
        <v>364.59</v>
      </c>
      <c r="AG888" s="10">
        <v>369.54</v>
      </c>
      <c r="AH888" s="10">
        <v>99.63</v>
      </c>
      <c r="AI888">
        <v>37.57</v>
      </c>
      <c r="AJ888" s="10">
        <v>13.44</v>
      </c>
      <c r="AK888" s="10">
        <v>89.71</v>
      </c>
      <c r="AL888" s="10">
        <v>27.73</v>
      </c>
      <c r="AM888" s="10">
        <v>63.09</v>
      </c>
      <c r="AN888" s="10">
        <v>11.35</v>
      </c>
      <c r="AO888" s="10">
        <v>81.11</v>
      </c>
      <c r="AP888" s="10">
        <v>164.43100000000001</v>
      </c>
    </row>
    <row r="889" spans="1:42" x14ac:dyDescent="0.2">
      <c r="A889" s="9">
        <v>45226</v>
      </c>
      <c r="B889" s="3">
        <v>4137.2299999999996</v>
      </c>
      <c r="C889" s="10">
        <v>207.3</v>
      </c>
      <c r="D889" s="10">
        <v>15.07</v>
      </c>
      <c r="E889" s="10">
        <v>105.55</v>
      </c>
      <c r="F889" s="10">
        <v>55.24</v>
      </c>
      <c r="G889" s="10">
        <v>32.020000000000003</v>
      </c>
      <c r="I889" s="10">
        <v>83.835999999999999</v>
      </c>
      <c r="J889" s="10">
        <v>4.16</v>
      </c>
      <c r="K889" s="10">
        <v>135.69</v>
      </c>
      <c r="L889" s="10">
        <v>289.91000000000003</v>
      </c>
      <c r="M889" s="10">
        <v>40.5</v>
      </c>
      <c r="N889" s="10">
        <v>4.8499999999999996</v>
      </c>
      <c r="O889" s="10">
        <v>29.24</v>
      </c>
      <c r="P889" s="10">
        <v>110.60850000000001</v>
      </c>
      <c r="Q889" s="10">
        <v>66.150000000000006</v>
      </c>
      <c r="R889" s="10">
        <v>8.9</v>
      </c>
      <c r="S889" s="10">
        <v>6.87</v>
      </c>
      <c r="T889" s="10">
        <v>89.61</v>
      </c>
      <c r="U889" s="10">
        <v>143.38</v>
      </c>
      <c r="V889" s="10">
        <v>329.81</v>
      </c>
      <c r="W889" s="10">
        <v>168.22</v>
      </c>
      <c r="X889" s="10">
        <v>54.1</v>
      </c>
      <c r="Y889" s="10">
        <v>16.010000000000002</v>
      </c>
      <c r="Z889" s="10">
        <v>159.35</v>
      </c>
      <c r="AA889" s="10">
        <v>37.751800000000003</v>
      </c>
      <c r="AB889" s="10">
        <v>31.63</v>
      </c>
      <c r="AC889" s="10">
        <v>355.28</v>
      </c>
      <c r="AE889" s="10">
        <v>10.14</v>
      </c>
      <c r="AF889" s="10">
        <v>364.08</v>
      </c>
      <c r="AG889" s="10">
        <v>361.15</v>
      </c>
      <c r="AH889" s="10">
        <v>97.32</v>
      </c>
      <c r="AI889">
        <v>38.01</v>
      </c>
      <c r="AJ889" s="10">
        <v>12.005000000000001</v>
      </c>
      <c r="AK889" s="10">
        <v>87.47</v>
      </c>
      <c r="AL889" s="10">
        <v>26.63</v>
      </c>
      <c r="AM889" s="10">
        <v>63.75</v>
      </c>
      <c r="AN889" s="10">
        <v>9.9600000000000009</v>
      </c>
      <c r="AO889" s="10">
        <v>81.97</v>
      </c>
      <c r="AP889" s="10">
        <v>165.1215</v>
      </c>
    </row>
    <row r="890" spans="1:42" x14ac:dyDescent="0.2">
      <c r="A890" s="9">
        <v>45229</v>
      </c>
      <c r="B890" s="3">
        <v>4117.37</v>
      </c>
      <c r="C890" s="10">
        <v>197.36</v>
      </c>
      <c r="D890" s="10">
        <v>14.69</v>
      </c>
      <c r="E890" s="10">
        <v>105.88</v>
      </c>
      <c r="F890" s="10">
        <v>56.15</v>
      </c>
      <c r="G890" s="10">
        <v>32.58</v>
      </c>
      <c r="I890" s="10">
        <v>84.125</v>
      </c>
      <c r="J890" s="10">
        <v>4.2</v>
      </c>
      <c r="K890" s="10">
        <v>137.41999999999999</v>
      </c>
      <c r="L890" s="10">
        <v>300.83</v>
      </c>
      <c r="M890" s="10">
        <v>41.161000000000001</v>
      </c>
      <c r="N890" s="10">
        <v>4.9000000000000004</v>
      </c>
      <c r="O890" s="10">
        <v>28.19</v>
      </c>
      <c r="P890" s="10">
        <v>110.6591</v>
      </c>
      <c r="Q890" s="10">
        <v>67.5</v>
      </c>
      <c r="R890" s="10">
        <v>9.08</v>
      </c>
      <c r="S890" s="10">
        <v>6.94</v>
      </c>
      <c r="T890" s="10">
        <v>92.38</v>
      </c>
      <c r="U890" s="10">
        <v>144.16</v>
      </c>
      <c r="V890" s="10">
        <v>337.31</v>
      </c>
      <c r="W890" s="10">
        <v>170.29</v>
      </c>
      <c r="X890" s="10">
        <v>55.06</v>
      </c>
      <c r="Y890" s="10">
        <v>15.72</v>
      </c>
      <c r="Z890" s="10">
        <v>162.66999999999999</v>
      </c>
      <c r="AA890" s="10">
        <v>38.186</v>
      </c>
      <c r="AB890" s="10">
        <v>31.08</v>
      </c>
      <c r="AC890" s="10">
        <v>357.45</v>
      </c>
      <c r="AE890" s="10">
        <v>9.5</v>
      </c>
      <c r="AF890" s="10">
        <v>372.42</v>
      </c>
      <c r="AG890" s="10">
        <v>367.8</v>
      </c>
      <c r="AH890" s="10">
        <v>98.88</v>
      </c>
      <c r="AI890">
        <v>37.79</v>
      </c>
      <c r="AJ890" s="10">
        <v>12.2</v>
      </c>
      <c r="AK890" s="10">
        <v>89.39</v>
      </c>
      <c r="AL890" s="10">
        <v>26.83</v>
      </c>
      <c r="AM890" s="10">
        <v>64.209999999999994</v>
      </c>
      <c r="AN890" s="10">
        <v>9.77</v>
      </c>
      <c r="AO890" s="10">
        <v>82.91</v>
      </c>
      <c r="AP890" s="10">
        <v>163.10050000000001</v>
      </c>
    </row>
    <row r="891" spans="1:42" x14ac:dyDescent="0.2">
      <c r="A891" s="9">
        <v>45230</v>
      </c>
      <c r="B891" s="3">
        <v>4166.82</v>
      </c>
      <c r="C891" s="10">
        <v>200.84</v>
      </c>
      <c r="D891" s="10">
        <v>14.8</v>
      </c>
      <c r="E891" s="10">
        <v>105.85</v>
      </c>
      <c r="F891" s="10">
        <v>56.49</v>
      </c>
      <c r="G891" s="10">
        <v>32.72</v>
      </c>
      <c r="I891" s="10">
        <v>84.137</v>
      </c>
      <c r="J891" s="10">
        <v>4.2300000000000004</v>
      </c>
      <c r="K891" s="10">
        <v>139.06</v>
      </c>
      <c r="L891" s="10">
        <v>303.61</v>
      </c>
      <c r="M891" s="10">
        <v>40.78</v>
      </c>
      <c r="N891" s="10">
        <v>5.12</v>
      </c>
      <c r="O891" s="10">
        <v>27.22</v>
      </c>
      <c r="P891" s="10">
        <v>112.43040000000001</v>
      </c>
      <c r="Q891" s="10">
        <v>69.34</v>
      </c>
      <c r="R891" s="10">
        <v>9.14</v>
      </c>
      <c r="S891" s="10">
        <v>7.55</v>
      </c>
      <c r="T891" s="10">
        <v>92.35</v>
      </c>
      <c r="U891" s="10">
        <v>145.13</v>
      </c>
      <c r="V891" s="10">
        <v>338.11</v>
      </c>
      <c r="W891" s="10">
        <v>170.77</v>
      </c>
      <c r="X891" s="10">
        <v>55.4</v>
      </c>
      <c r="Y891" s="10">
        <v>16.22</v>
      </c>
      <c r="Z891" s="10">
        <v>164.76</v>
      </c>
      <c r="AA891" s="10">
        <v>38.844000000000001</v>
      </c>
      <c r="AB891" s="10">
        <v>31.59</v>
      </c>
      <c r="AC891" s="10">
        <v>362.11</v>
      </c>
      <c r="AE891" s="10">
        <v>9.64</v>
      </c>
      <c r="AF891" s="10">
        <v>376.35</v>
      </c>
      <c r="AG891" s="10">
        <v>365.36</v>
      </c>
      <c r="AH891" s="10">
        <v>100.75</v>
      </c>
      <c r="AI891">
        <v>37.590000000000003</v>
      </c>
      <c r="AJ891" s="10">
        <v>12.41</v>
      </c>
      <c r="AK891" s="10">
        <v>89.16</v>
      </c>
      <c r="AL891" s="10">
        <v>27.73</v>
      </c>
      <c r="AM891" s="10">
        <v>64.34</v>
      </c>
      <c r="AN891" s="10">
        <v>9.75</v>
      </c>
      <c r="AO891" s="10">
        <v>81.98</v>
      </c>
      <c r="AP891" s="10">
        <v>161.05000000000001</v>
      </c>
    </row>
    <row r="892" spans="1:42" x14ac:dyDescent="0.2">
      <c r="A892" s="9">
        <v>45231</v>
      </c>
      <c r="B892" s="3">
        <v>4193.8</v>
      </c>
      <c r="C892" s="10">
        <v>205.66</v>
      </c>
      <c r="D892" s="10">
        <v>14.92</v>
      </c>
      <c r="E892" s="10">
        <v>105.64</v>
      </c>
      <c r="F892" s="10">
        <v>56.44</v>
      </c>
      <c r="G892" s="10">
        <v>33.93</v>
      </c>
      <c r="I892" s="10">
        <v>85.293999999999997</v>
      </c>
      <c r="J892" s="10">
        <v>4.24</v>
      </c>
      <c r="K892" s="10">
        <v>138.94</v>
      </c>
      <c r="L892" s="10">
        <v>307.16000000000003</v>
      </c>
      <c r="M892" s="10">
        <v>42.325000000000003</v>
      </c>
      <c r="N892" s="10">
        <v>4.9800000000000004</v>
      </c>
      <c r="O892" s="10">
        <v>27.62</v>
      </c>
      <c r="P892" s="10">
        <v>109.782</v>
      </c>
      <c r="Q892" s="10">
        <v>70.19</v>
      </c>
      <c r="R892" s="10">
        <v>9.08</v>
      </c>
      <c r="S892" s="10">
        <v>7.58</v>
      </c>
      <c r="T892" s="10">
        <v>94.75</v>
      </c>
      <c r="U892" s="10">
        <v>144.26</v>
      </c>
      <c r="V892" s="10">
        <v>346.07</v>
      </c>
      <c r="W892" s="10">
        <v>173.97</v>
      </c>
      <c r="X892" s="10">
        <v>56.95</v>
      </c>
      <c r="Y892" s="10">
        <v>16.13</v>
      </c>
      <c r="Z892" s="10">
        <v>167.63</v>
      </c>
      <c r="AA892" s="10">
        <v>39.732799999999997</v>
      </c>
      <c r="AB892" s="10">
        <v>31.95</v>
      </c>
      <c r="AC892" s="10">
        <v>369.33</v>
      </c>
      <c r="AE892" s="10">
        <v>10.220000000000001</v>
      </c>
      <c r="AF892" s="10">
        <v>377.82</v>
      </c>
      <c r="AG892" s="10">
        <v>370.47</v>
      </c>
      <c r="AH892" s="10">
        <v>101.6</v>
      </c>
      <c r="AI892">
        <v>37.46</v>
      </c>
      <c r="AJ892" s="10">
        <v>12.64</v>
      </c>
      <c r="AK892" s="10">
        <v>89.01</v>
      </c>
      <c r="AL892" s="10">
        <v>28.67</v>
      </c>
      <c r="AM892" s="10">
        <v>65.08</v>
      </c>
      <c r="AN892" s="10">
        <v>9.91</v>
      </c>
      <c r="AO892" s="10">
        <v>82.39</v>
      </c>
      <c r="AP892" s="10">
        <v>159.489</v>
      </c>
    </row>
    <row r="893" spans="1:42" x14ac:dyDescent="0.2">
      <c r="A893" s="9">
        <v>45232</v>
      </c>
      <c r="B893" s="3">
        <v>4237.8599999999997</v>
      </c>
      <c r="C893" s="10">
        <v>218.51</v>
      </c>
      <c r="D893" s="10">
        <v>17.97</v>
      </c>
      <c r="E893" s="10">
        <v>109.11</v>
      </c>
      <c r="F893" s="10">
        <v>57.09</v>
      </c>
      <c r="G893" s="10">
        <v>34.659999999999997</v>
      </c>
      <c r="I893" s="10">
        <v>87.13</v>
      </c>
      <c r="J893" s="10">
        <v>4.59</v>
      </c>
      <c r="K893" s="10">
        <v>141.41999999999999</v>
      </c>
      <c r="L893" s="10">
        <v>313.76</v>
      </c>
      <c r="M893" s="10">
        <v>43.506</v>
      </c>
      <c r="N893" s="10">
        <v>5.51</v>
      </c>
      <c r="O893" s="10">
        <v>28.48</v>
      </c>
      <c r="P893" s="10">
        <v>112.93640000000001</v>
      </c>
      <c r="Q893" s="10">
        <v>71.7</v>
      </c>
      <c r="R893" s="10">
        <v>9.48</v>
      </c>
      <c r="S893" s="10">
        <v>8.17</v>
      </c>
      <c r="T893" s="10">
        <v>98.2</v>
      </c>
      <c r="U893" s="10">
        <v>142.75</v>
      </c>
      <c r="V893" s="10">
        <v>348.32</v>
      </c>
      <c r="W893" s="10">
        <v>177.57</v>
      </c>
      <c r="X893" s="10">
        <v>58.72</v>
      </c>
      <c r="Y893" s="10">
        <v>17.59</v>
      </c>
      <c r="Z893" s="10">
        <v>167.31</v>
      </c>
      <c r="AA893" s="10">
        <v>40.7074</v>
      </c>
      <c r="AB893" s="10">
        <v>34.049999999999997</v>
      </c>
      <c r="AC893" s="10">
        <v>376.55</v>
      </c>
      <c r="AE893" s="10">
        <v>11.14</v>
      </c>
      <c r="AF893" s="10">
        <v>382.69</v>
      </c>
      <c r="AG893" s="10">
        <v>373.56</v>
      </c>
      <c r="AH893" s="10">
        <v>104.72</v>
      </c>
      <c r="AI893">
        <v>37.6</v>
      </c>
      <c r="AJ893" s="10">
        <v>12.62</v>
      </c>
      <c r="AK893" s="10">
        <v>90.94</v>
      </c>
      <c r="AL893" s="10">
        <v>28.04</v>
      </c>
      <c r="AM893" s="10">
        <v>66.27</v>
      </c>
      <c r="AN893" s="10">
        <v>10.14</v>
      </c>
      <c r="AO893" s="10">
        <v>83.46</v>
      </c>
      <c r="AP893" s="10">
        <v>164.16300000000001</v>
      </c>
    </row>
    <row r="894" spans="1:42" x14ac:dyDescent="0.2">
      <c r="A894" s="9">
        <v>45233</v>
      </c>
      <c r="B894" s="3">
        <v>4317.78</v>
      </c>
      <c r="C894" s="10">
        <v>219.96</v>
      </c>
      <c r="D894" s="10">
        <v>18.89</v>
      </c>
      <c r="E894" s="10">
        <v>107.78</v>
      </c>
      <c r="F894" s="10">
        <v>56.74</v>
      </c>
      <c r="G894" s="10">
        <v>34.99</v>
      </c>
      <c r="I894" s="10">
        <v>88.268000000000001</v>
      </c>
      <c r="J894" s="10">
        <v>4.6100000000000003</v>
      </c>
      <c r="K894" s="10">
        <v>143</v>
      </c>
      <c r="L894" s="10">
        <v>327.62</v>
      </c>
      <c r="M894" s="10">
        <v>45.005000000000003</v>
      </c>
      <c r="N894" s="10">
        <v>5.73</v>
      </c>
      <c r="O894" s="10">
        <v>28.16</v>
      </c>
      <c r="P894" s="10">
        <v>112.99550000000001</v>
      </c>
      <c r="Q894" s="10">
        <v>76.010000000000005</v>
      </c>
      <c r="R894" s="10">
        <v>9.69</v>
      </c>
      <c r="S894" s="10">
        <v>8.01</v>
      </c>
      <c r="T894" s="10">
        <v>100.9</v>
      </c>
      <c r="U894" s="10">
        <v>149.99</v>
      </c>
      <c r="V894" s="10">
        <v>352.8</v>
      </c>
      <c r="W894" s="10">
        <v>176.65</v>
      </c>
      <c r="X894" s="10">
        <v>61.09</v>
      </c>
      <c r="Y894" s="10">
        <v>17.71</v>
      </c>
      <c r="Z894" s="10">
        <v>169.98</v>
      </c>
      <c r="AA894" s="10">
        <v>40.810600000000001</v>
      </c>
      <c r="AB894" s="10">
        <v>35.92</v>
      </c>
      <c r="AC894" s="10">
        <v>376.2</v>
      </c>
      <c r="AE894" s="10">
        <v>11.58</v>
      </c>
      <c r="AF894" s="10">
        <v>386.05</v>
      </c>
      <c r="AG894" s="10">
        <v>382.2</v>
      </c>
      <c r="AH894" s="10">
        <v>106.55</v>
      </c>
      <c r="AI894">
        <v>37.729999999999997</v>
      </c>
      <c r="AJ894" s="10">
        <v>13.16</v>
      </c>
      <c r="AK894" s="10">
        <v>91.52</v>
      </c>
      <c r="AL894" s="10">
        <v>28.59</v>
      </c>
      <c r="AM894" s="10">
        <v>66.3</v>
      </c>
      <c r="AN894" s="10">
        <v>10.56</v>
      </c>
      <c r="AO894" s="10">
        <v>84.93</v>
      </c>
      <c r="AP894" s="10">
        <v>164.25200000000001</v>
      </c>
    </row>
    <row r="895" spans="1:42" x14ac:dyDescent="0.2">
      <c r="A895" s="9">
        <v>45236</v>
      </c>
      <c r="B895" s="3">
        <v>4358.34</v>
      </c>
      <c r="C895" s="10">
        <v>219.27</v>
      </c>
      <c r="D895" s="10">
        <v>18.54</v>
      </c>
      <c r="E895" s="10">
        <v>105.87</v>
      </c>
      <c r="F895" s="10">
        <v>56.97</v>
      </c>
      <c r="G895" s="10">
        <v>35.33</v>
      </c>
      <c r="I895" s="10">
        <v>88.082999999999998</v>
      </c>
      <c r="J895" s="10">
        <v>4.3499999999999996</v>
      </c>
      <c r="K895" s="10">
        <v>144.08000000000001</v>
      </c>
      <c r="L895" s="10">
        <v>323.91000000000003</v>
      </c>
      <c r="M895" s="10">
        <v>45.750999999999998</v>
      </c>
      <c r="N895" s="10">
        <v>5.71</v>
      </c>
      <c r="O895" s="10">
        <v>27.18</v>
      </c>
      <c r="P895" s="10">
        <v>112.6665</v>
      </c>
      <c r="Q895" s="10">
        <v>75.12</v>
      </c>
      <c r="R895" s="10">
        <v>9.59</v>
      </c>
      <c r="S895" s="10">
        <v>7.49</v>
      </c>
      <c r="T895" s="10">
        <v>98.33</v>
      </c>
      <c r="U895" s="10">
        <v>144.19999999999999</v>
      </c>
      <c r="V895" s="10">
        <v>356.53</v>
      </c>
      <c r="W895" s="10">
        <v>179.23</v>
      </c>
      <c r="X895" s="10">
        <v>59.38</v>
      </c>
      <c r="Y895" s="10">
        <v>17.18</v>
      </c>
      <c r="Z895" s="10">
        <v>167.24</v>
      </c>
      <c r="AA895" s="10">
        <v>41.381</v>
      </c>
      <c r="AB895" s="10">
        <v>34.18</v>
      </c>
      <c r="AC895" s="10">
        <v>385.76</v>
      </c>
      <c r="AE895" s="10">
        <v>11.21</v>
      </c>
      <c r="AF895" s="10">
        <v>386.16</v>
      </c>
      <c r="AG895" s="10">
        <v>378.25</v>
      </c>
      <c r="AH895" s="10">
        <v>104.93</v>
      </c>
      <c r="AI895">
        <v>37.43</v>
      </c>
      <c r="AJ895" s="10">
        <v>12.99</v>
      </c>
      <c r="AK895" s="10">
        <v>90.97</v>
      </c>
      <c r="AL895" s="10">
        <v>28.7</v>
      </c>
      <c r="AM895" s="10">
        <v>66.680000000000007</v>
      </c>
      <c r="AN895" s="10">
        <v>10.31</v>
      </c>
      <c r="AO895" s="10">
        <v>84.61</v>
      </c>
      <c r="AP895" s="10">
        <v>165.05600000000001</v>
      </c>
    </row>
    <row r="896" spans="1:42" x14ac:dyDescent="0.2">
      <c r="A896" s="9">
        <v>45237</v>
      </c>
      <c r="B896" s="3">
        <v>4365.9799999999996</v>
      </c>
      <c r="C896" s="10">
        <v>222.18</v>
      </c>
      <c r="D896" s="10">
        <v>18.8</v>
      </c>
      <c r="E896" s="10">
        <v>104.21</v>
      </c>
      <c r="F896" s="10">
        <v>57.18</v>
      </c>
      <c r="G896" s="10">
        <v>34.75</v>
      </c>
      <c r="I896" s="10">
        <v>89.781999999999996</v>
      </c>
      <c r="J896" s="10">
        <v>4.5</v>
      </c>
      <c r="K896" s="10">
        <v>144.01</v>
      </c>
      <c r="L896" s="10">
        <v>323.95</v>
      </c>
      <c r="M896" s="10">
        <v>45.954999999999998</v>
      </c>
      <c r="N896" s="10">
        <v>6.62</v>
      </c>
      <c r="O896" s="10">
        <v>26.08</v>
      </c>
      <c r="P896" s="10">
        <v>112.4978</v>
      </c>
      <c r="Q896" s="10">
        <v>74.319999999999993</v>
      </c>
      <c r="R896" s="10">
        <v>9.76</v>
      </c>
      <c r="S896" s="10">
        <v>7.42</v>
      </c>
      <c r="T896" s="10">
        <v>98.93</v>
      </c>
      <c r="U896" s="10">
        <v>159.57</v>
      </c>
      <c r="V896" s="10">
        <v>360.53</v>
      </c>
      <c r="W896" s="10">
        <v>181.82</v>
      </c>
      <c r="X896" s="10">
        <v>62.34</v>
      </c>
      <c r="Y896" s="10">
        <v>17.420000000000002</v>
      </c>
      <c r="Z896" s="10">
        <v>165.5</v>
      </c>
      <c r="AA896" s="10">
        <v>41.2956</v>
      </c>
      <c r="AB896" s="10">
        <v>33.700000000000003</v>
      </c>
      <c r="AC896" s="10">
        <v>378.25</v>
      </c>
      <c r="AE896" s="10">
        <v>11.47</v>
      </c>
      <c r="AF896" s="10">
        <v>388.87</v>
      </c>
      <c r="AG896" s="10">
        <v>369.24</v>
      </c>
      <c r="AH896" s="10">
        <v>104.23</v>
      </c>
      <c r="AI896">
        <v>37.270000000000003</v>
      </c>
      <c r="AJ896" s="10">
        <v>12.85</v>
      </c>
      <c r="AK896" s="10">
        <v>91.28</v>
      </c>
      <c r="AL896" s="10">
        <v>28.6</v>
      </c>
      <c r="AM896" s="10">
        <v>64.7</v>
      </c>
      <c r="AN896" s="10">
        <v>10.17</v>
      </c>
      <c r="AO896" s="10">
        <v>85.66</v>
      </c>
      <c r="AP896" s="10">
        <v>165.798</v>
      </c>
    </row>
    <row r="897" spans="1:42" x14ac:dyDescent="0.2">
      <c r="A897" s="9">
        <v>45238</v>
      </c>
      <c r="B897" s="3">
        <v>4378.38</v>
      </c>
      <c r="C897" s="10">
        <v>222.11</v>
      </c>
      <c r="D897" s="10">
        <v>18.489999999999998</v>
      </c>
      <c r="E897" s="10">
        <v>102.93</v>
      </c>
      <c r="F897" s="10">
        <v>57.09</v>
      </c>
      <c r="G897" s="10">
        <v>34.67</v>
      </c>
      <c r="I897" s="10">
        <v>91.113</v>
      </c>
      <c r="J897" s="10">
        <v>4.3600000000000003</v>
      </c>
      <c r="K897" s="10">
        <v>144.72</v>
      </c>
      <c r="L897" s="10">
        <v>324.56</v>
      </c>
      <c r="M897" s="10">
        <v>46.573999999999998</v>
      </c>
      <c r="N897" s="10">
        <v>7.05</v>
      </c>
      <c r="O897" s="10">
        <v>25.43</v>
      </c>
      <c r="P897" s="10">
        <v>111.85680000000001</v>
      </c>
      <c r="Q897" s="10">
        <v>73.930000000000007</v>
      </c>
      <c r="R897" s="10">
        <v>8.3650000000000002</v>
      </c>
      <c r="S897" s="10">
        <v>7.31</v>
      </c>
      <c r="T897" s="10">
        <v>99.16</v>
      </c>
      <c r="U897" s="10">
        <v>158.58000000000001</v>
      </c>
      <c r="V897" s="10">
        <v>363.2</v>
      </c>
      <c r="W897" s="10">
        <v>182.89</v>
      </c>
      <c r="X897" s="10">
        <v>62.41</v>
      </c>
      <c r="Y897" s="10">
        <v>17</v>
      </c>
      <c r="Z897" s="10">
        <v>169.97</v>
      </c>
      <c r="AA897" s="10">
        <v>41.68</v>
      </c>
      <c r="AB897" s="10">
        <v>31.1</v>
      </c>
      <c r="AC897" s="10">
        <v>376.96</v>
      </c>
      <c r="AE897" s="10">
        <v>11.41</v>
      </c>
      <c r="AF897" s="10">
        <v>389.7</v>
      </c>
      <c r="AG897" s="10">
        <v>369.37</v>
      </c>
      <c r="AH897" s="10">
        <v>105.13</v>
      </c>
      <c r="AI897">
        <v>36.9</v>
      </c>
      <c r="AJ897" s="10">
        <v>12.54</v>
      </c>
      <c r="AK897" s="10">
        <v>90.2</v>
      </c>
      <c r="AL897" s="10">
        <v>28.45</v>
      </c>
      <c r="AM897" s="10">
        <v>64.59</v>
      </c>
      <c r="AN897" s="10">
        <v>10.050000000000001</v>
      </c>
      <c r="AO897" s="10">
        <v>84.6</v>
      </c>
      <c r="AP897" s="10">
        <v>170.29</v>
      </c>
    </row>
    <row r="898" spans="1:42" x14ac:dyDescent="0.2">
      <c r="A898" s="9">
        <v>45239</v>
      </c>
      <c r="B898" s="3">
        <v>4382.78</v>
      </c>
      <c r="C898" s="10">
        <v>209.98</v>
      </c>
      <c r="D898" s="10">
        <v>18.27</v>
      </c>
      <c r="E898" s="10">
        <v>102.96</v>
      </c>
      <c r="F898" s="10">
        <v>56.66</v>
      </c>
      <c r="G898" s="10">
        <v>34.56</v>
      </c>
      <c r="I898" s="10">
        <v>91.138000000000005</v>
      </c>
      <c r="J898" s="10">
        <v>4.28</v>
      </c>
      <c r="K898" s="10">
        <v>144.29</v>
      </c>
      <c r="L898" s="10">
        <v>320.77999999999997</v>
      </c>
      <c r="M898" s="10">
        <v>46.95</v>
      </c>
      <c r="N898" s="10">
        <v>6.75</v>
      </c>
      <c r="O898" s="10">
        <v>26.06</v>
      </c>
      <c r="P898" s="10">
        <v>111.5363</v>
      </c>
      <c r="Q898" s="10">
        <v>72.05</v>
      </c>
      <c r="R898" s="10">
        <v>7.93</v>
      </c>
      <c r="S898" s="10">
        <v>6.85</v>
      </c>
      <c r="T898" s="10">
        <v>96.85</v>
      </c>
      <c r="U898" s="10">
        <v>156.35</v>
      </c>
      <c r="V898" s="10">
        <v>360.69</v>
      </c>
      <c r="W898" s="10">
        <v>182.41</v>
      </c>
      <c r="X898" s="10">
        <v>62.3</v>
      </c>
      <c r="Y898" s="10">
        <v>15.33</v>
      </c>
      <c r="Z898" s="10">
        <v>170.28</v>
      </c>
      <c r="AA898" s="10">
        <v>41.902200000000001</v>
      </c>
      <c r="AB898" s="10">
        <v>31.53</v>
      </c>
      <c r="AC898" s="10">
        <v>368.57</v>
      </c>
      <c r="AE898" s="10">
        <v>11.23</v>
      </c>
      <c r="AF898" s="10">
        <v>387.96</v>
      </c>
      <c r="AG898" s="10">
        <v>369.62</v>
      </c>
      <c r="AH898" s="10">
        <v>103.28</v>
      </c>
      <c r="AI898">
        <v>37.04</v>
      </c>
      <c r="AJ898" s="10">
        <v>12.32</v>
      </c>
      <c r="AK898" s="10">
        <v>89.8</v>
      </c>
      <c r="AL898" s="10">
        <v>28.22</v>
      </c>
      <c r="AM898" s="10">
        <v>64.459999999999994</v>
      </c>
      <c r="AN898" s="10">
        <v>9.6999999999999993</v>
      </c>
      <c r="AO898" s="10">
        <v>84.9</v>
      </c>
      <c r="AP898" s="10">
        <v>171.27600000000001</v>
      </c>
    </row>
    <row r="899" spans="1:42" x14ac:dyDescent="0.2">
      <c r="A899" s="9">
        <v>45240</v>
      </c>
      <c r="B899" s="3">
        <v>4347.3500000000004</v>
      </c>
      <c r="C899" s="10">
        <v>214.65</v>
      </c>
      <c r="D899" s="10">
        <v>19.670000000000002</v>
      </c>
      <c r="E899" s="10">
        <v>103.75</v>
      </c>
      <c r="F899" s="10">
        <v>56.72</v>
      </c>
      <c r="G899" s="10">
        <v>34.479999999999997</v>
      </c>
      <c r="I899" s="10">
        <v>95.751999999999995</v>
      </c>
      <c r="J899" s="10">
        <v>4.37</v>
      </c>
      <c r="K899" s="10">
        <v>146.43</v>
      </c>
      <c r="L899" s="10">
        <v>325.51</v>
      </c>
      <c r="M899" s="10">
        <v>48.335000000000001</v>
      </c>
      <c r="N899" s="10">
        <v>7.11</v>
      </c>
      <c r="O899" s="10">
        <v>26.76</v>
      </c>
      <c r="P899" s="10">
        <v>112.97020000000001</v>
      </c>
      <c r="Q899" s="10">
        <v>73.489999999999995</v>
      </c>
      <c r="R899" s="10">
        <v>8.23</v>
      </c>
      <c r="S899" s="10">
        <v>6.94</v>
      </c>
      <c r="T899" s="10">
        <v>98.64</v>
      </c>
      <c r="U899" s="10">
        <v>160.4</v>
      </c>
      <c r="V899" s="10">
        <v>369.67</v>
      </c>
      <c r="W899" s="10">
        <v>186.4</v>
      </c>
      <c r="X899" s="10">
        <v>63.55</v>
      </c>
      <c r="Y899" s="10">
        <v>15.4</v>
      </c>
      <c r="Z899" s="10">
        <v>170.98</v>
      </c>
      <c r="AA899" s="10">
        <v>42.4116</v>
      </c>
      <c r="AB899" s="10">
        <v>31.07</v>
      </c>
      <c r="AC899" s="10">
        <v>373.65</v>
      </c>
      <c r="AE899" s="10">
        <v>10.66</v>
      </c>
      <c r="AF899" s="10">
        <v>394.38</v>
      </c>
      <c r="AG899" s="10">
        <v>373.99</v>
      </c>
      <c r="AH899" s="10">
        <v>104.55</v>
      </c>
      <c r="AI899">
        <v>36.64</v>
      </c>
      <c r="AJ899" s="10">
        <v>12.85</v>
      </c>
      <c r="AK899" s="10">
        <v>89.7</v>
      </c>
      <c r="AL899" s="10">
        <v>28.55</v>
      </c>
      <c r="AM899" s="10">
        <v>65.459999999999994</v>
      </c>
      <c r="AN899" s="10">
        <v>9.86</v>
      </c>
      <c r="AO899" s="10">
        <v>79.260000000000005</v>
      </c>
      <c r="AP899" s="10">
        <v>170.8</v>
      </c>
    </row>
    <row r="900" spans="1:42" x14ac:dyDescent="0.2">
      <c r="A900" s="9">
        <v>45243</v>
      </c>
      <c r="B900" s="3">
        <v>4415.24</v>
      </c>
      <c r="C900" s="10">
        <v>223.71</v>
      </c>
      <c r="D900" s="10">
        <v>19.71</v>
      </c>
      <c r="E900" s="10">
        <v>104.84</v>
      </c>
      <c r="F900" s="10">
        <v>56.93</v>
      </c>
      <c r="G900" s="10">
        <v>34.4</v>
      </c>
      <c r="I900" s="10">
        <v>94.692999999999998</v>
      </c>
      <c r="J900" s="10">
        <v>4.33</v>
      </c>
      <c r="K900" s="10">
        <v>145.78</v>
      </c>
      <c r="L900" s="10">
        <v>326.91000000000003</v>
      </c>
      <c r="M900" s="10">
        <v>48.62</v>
      </c>
      <c r="N900" s="10">
        <v>6.8</v>
      </c>
      <c r="O900" s="10">
        <v>26.22</v>
      </c>
      <c r="P900" s="10">
        <v>112.9196</v>
      </c>
      <c r="Q900" s="10">
        <v>73.319999999999993</v>
      </c>
      <c r="R900" s="10">
        <v>8.31</v>
      </c>
      <c r="S900" s="10">
        <v>7.04</v>
      </c>
      <c r="T900" s="10">
        <v>97.73</v>
      </c>
      <c r="U900" s="10">
        <v>158.69999999999999</v>
      </c>
      <c r="V900" s="10">
        <v>366.68</v>
      </c>
      <c r="W900" s="10">
        <v>184.8</v>
      </c>
      <c r="X900" s="10">
        <v>63.97</v>
      </c>
      <c r="Y900" s="10">
        <v>16.190000000000001</v>
      </c>
      <c r="Z900" s="10">
        <v>171.17</v>
      </c>
      <c r="AA900" s="10">
        <v>43.008600000000001</v>
      </c>
      <c r="AB900" s="10">
        <v>31.36</v>
      </c>
      <c r="AC900" s="10">
        <v>378.92</v>
      </c>
      <c r="AE900" s="10">
        <v>11.55</v>
      </c>
      <c r="AF900" s="10">
        <v>394.35</v>
      </c>
      <c r="AG900" s="10">
        <v>369.76</v>
      </c>
      <c r="AH900" s="10">
        <v>102.48</v>
      </c>
      <c r="AI900">
        <v>36.86</v>
      </c>
      <c r="AJ900" s="10">
        <v>12.63</v>
      </c>
      <c r="AK900" s="10">
        <v>90</v>
      </c>
      <c r="AL900" s="10">
        <v>28.4</v>
      </c>
      <c r="AM900" s="10">
        <v>65.58</v>
      </c>
      <c r="AN900" s="10">
        <v>9.82</v>
      </c>
      <c r="AO900" s="10">
        <v>79.97</v>
      </c>
      <c r="AP900" s="10">
        <v>169.0025</v>
      </c>
    </row>
    <row r="901" spans="1:42" x14ac:dyDescent="0.2">
      <c r="A901" s="9">
        <v>45244</v>
      </c>
      <c r="B901" s="3">
        <v>4411.55</v>
      </c>
      <c r="C901" s="10">
        <v>237.41</v>
      </c>
      <c r="D901" s="10">
        <v>19.940000000000001</v>
      </c>
      <c r="E901" s="10">
        <v>104.29</v>
      </c>
      <c r="F901" s="10">
        <v>57.1</v>
      </c>
      <c r="G901" s="10">
        <v>35.22</v>
      </c>
      <c r="I901" s="10">
        <v>97.296000000000006</v>
      </c>
      <c r="J901" s="10">
        <v>4.32</v>
      </c>
      <c r="K901" s="10">
        <v>148.44</v>
      </c>
      <c r="L901" s="10">
        <v>338.72</v>
      </c>
      <c r="M901" s="10">
        <v>49.655999999999999</v>
      </c>
      <c r="N901" s="10">
        <v>7.19</v>
      </c>
      <c r="O901" s="10">
        <v>26.85</v>
      </c>
      <c r="P901" s="10">
        <v>115.5933</v>
      </c>
      <c r="Q901" s="10">
        <v>77.94</v>
      </c>
      <c r="R901" s="10">
        <v>8.5</v>
      </c>
      <c r="S901" s="10">
        <v>7.48</v>
      </c>
      <c r="T901" s="10">
        <v>102.59</v>
      </c>
      <c r="U901" s="10">
        <v>165.86</v>
      </c>
      <c r="V901" s="10">
        <v>370.27</v>
      </c>
      <c r="W901" s="10">
        <v>187.44</v>
      </c>
      <c r="X901" s="10">
        <v>66.63</v>
      </c>
      <c r="Y901" s="10">
        <v>16.899999999999999</v>
      </c>
      <c r="Z901" s="10">
        <v>174.41</v>
      </c>
      <c r="AA901" s="10">
        <v>43.320399999999999</v>
      </c>
      <c r="AB901" s="10">
        <v>32.17</v>
      </c>
      <c r="AC901" s="10">
        <v>369.95</v>
      </c>
      <c r="AE901" s="10">
        <v>12.69</v>
      </c>
      <c r="AF901" s="10">
        <v>397.65</v>
      </c>
      <c r="AG901" s="10">
        <v>374.96</v>
      </c>
      <c r="AH901" s="10">
        <v>109.33</v>
      </c>
      <c r="AI901">
        <v>37.18</v>
      </c>
      <c r="AJ901" s="10">
        <v>13.38</v>
      </c>
      <c r="AK901" s="10">
        <v>90.4</v>
      </c>
      <c r="AL901" s="10">
        <v>29.49</v>
      </c>
      <c r="AM901" s="10">
        <v>67.81</v>
      </c>
      <c r="AN901" s="10">
        <v>10.4</v>
      </c>
      <c r="AO901" s="10">
        <v>79.900000000000006</v>
      </c>
      <c r="AP901" s="10">
        <v>167.1815</v>
      </c>
    </row>
    <row r="902" spans="1:42" x14ac:dyDescent="0.2">
      <c r="A902" s="9">
        <v>45245</v>
      </c>
      <c r="B902" s="3">
        <v>4495.7</v>
      </c>
      <c r="C902" s="10">
        <v>242.84</v>
      </c>
      <c r="D902" s="10">
        <v>19.95</v>
      </c>
      <c r="E902" s="10">
        <v>103.66</v>
      </c>
      <c r="F902" s="10">
        <v>57.21</v>
      </c>
      <c r="G902" s="10">
        <v>34.700000000000003</v>
      </c>
      <c r="I902" s="10">
        <v>97.54</v>
      </c>
      <c r="J902" s="10">
        <v>4.4000000000000004</v>
      </c>
      <c r="K902" s="10">
        <v>149.74</v>
      </c>
      <c r="L902" s="10">
        <v>337.6</v>
      </c>
      <c r="M902" s="10">
        <v>48.887999999999998</v>
      </c>
      <c r="N902" s="10">
        <v>7.25</v>
      </c>
      <c r="O902" s="10">
        <v>26.28</v>
      </c>
      <c r="P902" s="10">
        <v>115.55110000000001</v>
      </c>
      <c r="Q902" s="10">
        <v>78.599999999999994</v>
      </c>
      <c r="R902" s="10">
        <v>8.33</v>
      </c>
      <c r="S902" s="10">
        <v>7.37</v>
      </c>
      <c r="T902" s="10">
        <v>104.28</v>
      </c>
      <c r="U902" s="10">
        <v>163.03</v>
      </c>
      <c r="V902" s="10">
        <v>369.67</v>
      </c>
      <c r="W902" s="10">
        <v>188.01</v>
      </c>
      <c r="X902" s="10">
        <v>66.41</v>
      </c>
      <c r="Y902" s="10">
        <v>17.239999999999998</v>
      </c>
      <c r="Z902" s="10">
        <v>173.76</v>
      </c>
      <c r="AA902" s="10">
        <v>43.116199999999999</v>
      </c>
      <c r="AB902" s="10">
        <v>33.83</v>
      </c>
      <c r="AC902" s="10">
        <v>349.34</v>
      </c>
      <c r="AE902" s="10">
        <v>12.99</v>
      </c>
      <c r="AF902" s="10">
        <v>396.83</v>
      </c>
      <c r="AG902" s="10">
        <v>380.87</v>
      </c>
      <c r="AH902" s="10">
        <v>110.51</v>
      </c>
      <c r="AI902">
        <v>37.08</v>
      </c>
      <c r="AJ902" s="10">
        <v>13.65</v>
      </c>
      <c r="AK902" s="10">
        <v>91.73</v>
      </c>
      <c r="AL902" s="10">
        <v>29.45</v>
      </c>
      <c r="AM902" s="10">
        <v>67.86</v>
      </c>
      <c r="AN902" s="10">
        <v>10.47</v>
      </c>
      <c r="AO902" s="10">
        <v>78.05</v>
      </c>
      <c r="AP902" s="10">
        <v>167.78649999999999</v>
      </c>
    </row>
    <row r="903" spans="1:42" x14ac:dyDescent="0.2">
      <c r="A903" s="9">
        <v>45246</v>
      </c>
      <c r="B903" s="3">
        <v>4502.88</v>
      </c>
      <c r="C903" s="10">
        <v>233.59</v>
      </c>
      <c r="D903" s="10">
        <v>19.77</v>
      </c>
      <c r="E903" s="10">
        <v>102.46</v>
      </c>
      <c r="F903" s="10">
        <v>57.15</v>
      </c>
      <c r="G903" s="10">
        <v>34.74</v>
      </c>
      <c r="I903" s="10">
        <v>95.954999999999998</v>
      </c>
      <c r="J903" s="10">
        <v>4.22</v>
      </c>
      <c r="K903" s="10">
        <v>151.44999999999999</v>
      </c>
      <c r="L903" s="10">
        <v>336.67</v>
      </c>
      <c r="M903" s="10">
        <v>49.48</v>
      </c>
      <c r="N903" s="10">
        <v>7.15</v>
      </c>
      <c r="O903" s="10">
        <v>25.65</v>
      </c>
      <c r="P903" s="10">
        <v>112.2617</v>
      </c>
      <c r="Q903" s="10">
        <v>78.05</v>
      </c>
      <c r="R903" s="10">
        <v>7.94</v>
      </c>
      <c r="S903" s="10">
        <v>6.71</v>
      </c>
      <c r="T903" s="10">
        <v>103.7</v>
      </c>
      <c r="U903" s="10">
        <v>160.97</v>
      </c>
      <c r="V903" s="10">
        <v>376.17</v>
      </c>
      <c r="W903" s="10">
        <v>189.71</v>
      </c>
      <c r="X903" s="10">
        <v>66.03</v>
      </c>
      <c r="Y903" s="10">
        <v>16.39</v>
      </c>
      <c r="Z903" s="10">
        <v>175.28</v>
      </c>
      <c r="AA903" s="10">
        <v>43.462000000000003</v>
      </c>
      <c r="AB903" s="10">
        <v>34.28</v>
      </c>
      <c r="AC903" s="10">
        <v>343</v>
      </c>
      <c r="AE903" s="10">
        <v>12.2</v>
      </c>
      <c r="AF903" s="10">
        <v>397.1</v>
      </c>
      <c r="AG903" s="10">
        <v>378.56</v>
      </c>
      <c r="AH903" s="10">
        <v>110.27</v>
      </c>
      <c r="AI903">
        <v>37.5</v>
      </c>
      <c r="AJ903" s="10">
        <v>13.38</v>
      </c>
      <c r="AK903" s="10">
        <v>91.28</v>
      </c>
      <c r="AL903" s="10">
        <v>29.07</v>
      </c>
      <c r="AM903" s="10">
        <v>67.650000000000006</v>
      </c>
      <c r="AN903" s="10">
        <v>10.16</v>
      </c>
      <c r="AO903" s="10">
        <v>78.12</v>
      </c>
      <c r="AP903" s="10">
        <v>173.126</v>
      </c>
    </row>
    <row r="904" spans="1:42" x14ac:dyDescent="0.2">
      <c r="A904" s="9">
        <v>45247</v>
      </c>
      <c r="B904" s="3">
        <v>4508.24</v>
      </c>
      <c r="C904" s="10">
        <v>234.3</v>
      </c>
      <c r="D904" s="10">
        <v>20.49</v>
      </c>
      <c r="E904" s="10">
        <v>104.96</v>
      </c>
      <c r="F904" s="10">
        <v>57.26</v>
      </c>
      <c r="G904" s="10">
        <v>34.86</v>
      </c>
      <c r="I904" s="10">
        <v>97.772999999999996</v>
      </c>
      <c r="J904" s="10">
        <v>4.21</v>
      </c>
      <c r="K904" s="10">
        <v>152.82</v>
      </c>
      <c r="L904" s="10">
        <v>339.19</v>
      </c>
      <c r="M904" s="10">
        <v>49.298000000000002</v>
      </c>
      <c r="N904" s="10">
        <v>7.61</v>
      </c>
      <c r="O904" s="10">
        <v>26.59</v>
      </c>
      <c r="P904" s="10">
        <v>114.1341</v>
      </c>
      <c r="Q904" s="10">
        <v>78.14</v>
      </c>
      <c r="R904" s="10">
        <v>8.1</v>
      </c>
      <c r="S904" s="10">
        <v>6.83</v>
      </c>
      <c r="T904" s="10">
        <v>104.96</v>
      </c>
      <c r="U904" s="10">
        <v>161.85</v>
      </c>
      <c r="V904" s="10">
        <v>369.85</v>
      </c>
      <c r="W904" s="10">
        <v>189.69</v>
      </c>
      <c r="X904" s="10">
        <v>66.92</v>
      </c>
      <c r="Y904" s="10">
        <v>16.7</v>
      </c>
      <c r="Z904" s="10">
        <v>176.05</v>
      </c>
      <c r="AA904" s="10">
        <v>43.244399999999999</v>
      </c>
      <c r="AB904" s="10">
        <v>34.119999999999997</v>
      </c>
      <c r="AC904" s="10">
        <v>350.5</v>
      </c>
      <c r="AE904" s="10">
        <v>12.7</v>
      </c>
      <c r="AF904" s="10">
        <v>400.3</v>
      </c>
      <c r="AG904" s="10">
        <v>384.15</v>
      </c>
      <c r="AH904" s="10">
        <v>110.07</v>
      </c>
      <c r="AI904">
        <v>37.5</v>
      </c>
      <c r="AJ904" s="10">
        <v>13.81</v>
      </c>
      <c r="AK904" s="10">
        <v>91.95</v>
      </c>
      <c r="AL904" s="10">
        <v>29.31</v>
      </c>
      <c r="AM904" s="10">
        <v>68.19</v>
      </c>
      <c r="AN904" s="10">
        <v>10.27</v>
      </c>
      <c r="AO904" s="10">
        <v>78.319999999999993</v>
      </c>
      <c r="AP904" s="10">
        <v>174.41200000000001</v>
      </c>
    </row>
    <row r="905" spans="1:42" x14ac:dyDescent="0.2">
      <c r="A905" s="9">
        <v>45250</v>
      </c>
      <c r="B905" s="3">
        <v>4514.0200000000004</v>
      </c>
      <c r="C905" s="10">
        <v>235.6</v>
      </c>
      <c r="D905" s="10">
        <v>21.34</v>
      </c>
      <c r="E905" s="10">
        <v>104.5</v>
      </c>
      <c r="F905" s="10">
        <v>57.4</v>
      </c>
      <c r="G905" s="10">
        <v>34.69</v>
      </c>
      <c r="I905" s="10">
        <v>99.570999999999998</v>
      </c>
      <c r="J905" s="10">
        <v>4.3099999999999996</v>
      </c>
      <c r="K905" s="10">
        <v>153.29</v>
      </c>
      <c r="L905" s="10">
        <v>339.45</v>
      </c>
      <c r="M905" s="10">
        <v>50.408999999999999</v>
      </c>
      <c r="N905" s="10">
        <v>8.2799999999999994</v>
      </c>
      <c r="O905" s="10">
        <v>30.09</v>
      </c>
      <c r="P905" s="10">
        <v>115.5342</v>
      </c>
      <c r="Q905" s="10">
        <v>78.12</v>
      </c>
      <c r="R905" s="10">
        <v>8.1300000000000008</v>
      </c>
      <c r="S905" s="10">
        <v>6.6150000000000002</v>
      </c>
      <c r="T905" s="10">
        <v>106.45</v>
      </c>
      <c r="U905" s="10">
        <v>166.73</v>
      </c>
      <c r="V905" s="10">
        <v>377.44</v>
      </c>
      <c r="W905" s="10">
        <v>191.45</v>
      </c>
      <c r="X905" s="10">
        <v>68.09</v>
      </c>
      <c r="Y905" s="10">
        <v>16.93</v>
      </c>
      <c r="Z905" s="10">
        <v>179.86</v>
      </c>
      <c r="AA905" s="10">
        <v>43.733800000000002</v>
      </c>
      <c r="AB905" s="10">
        <v>33.880000000000003</v>
      </c>
      <c r="AC905" s="10">
        <v>356.84</v>
      </c>
      <c r="AE905" s="10">
        <v>12.85</v>
      </c>
      <c r="AF905" s="10">
        <v>404.4</v>
      </c>
      <c r="AG905" s="10">
        <v>380.33</v>
      </c>
      <c r="AH905" s="10">
        <v>111</v>
      </c>
      <c r="AI905">
        <v>37.43</v>
      </c>
      <c r="AJ905" s="10">
        <v>13.71</v>
      </c>
      <c r="AK905" s="10">
        <v>92.38</v>
      </c>
      <c r="AL905" s="10">
        <v>29.69</v>
      </c>
      <c r="AM905" s="10">
        <v>69.23</v>
      </c>
      <c r="AN905" s="10">
        <v>10.34</v>
      </c>
      <c r="AO905" s="10">
        <v>77.86</v>
      </c>
      <c r="AP905" s="10">
        <v>173.7895</v>
      </c>
    </row>
    <row r="906" spans="1:42" x14ac:dyDescent="0.2">
      <c r="A906" s="9">
        <v>45251</v>
      </c>
      <c r="B906" s="3">
        <v>4547.38</v>
      </c>
      <c r="C906" s="10">
        <v>241.2</v>
      </c>
      <c r="D906" s="10">
        <v>19.8</v>
      </c>
      <c r="E906" s="10">
        <v>104.46</v>
      </c>
      <c r="F906" s="10">
        <v>58.03</v>
      </c>
      <c r="G906" s="10">
        <v>34.49</v>
      </c>
      <c r="I906" s="10">
        <v>98.12</v>
      </c>
      <c r="J906" s="10">
        <v>4.21</v>
      </c>
      <c r="K906" s="10">
        <v>152.97</v>
      </c>
      <c r="L906" s="10">
        <v>334.97</v>
      </c>
      <c r="M906" s="10">
        <v>49.944000000000003</v>
      </c>
      <c r="N906" s="10">
        <v>8.1199999999999992</v>
      </c>
      <c r="O906" s="10">
        <v>29.85</v>
      </c>
      <c r="P906" s="10">
        <v>105.4973</v>
      </c>
      <c r="Q906" s="10">
        <v>77.900000000000006</v>
      </c>
      <c r="R906" s="10">
        <v>7.98</v>
      </c>
      <c r="S906" s="10">
        <v>6.72</v>
      </c>
      <c r="T906" s="10">
        <v>105.78</v>
      </c>
      <c r="U906" s="10">
        <v>166.67</v>
      </c>
      <c r="V906" s="10">
        <v>373.07</v>
      </c>
      <c r="W906" s="10">
        <v>190.64</v>
      </c>
      <c r="X906" s="10">
        <v>68.22</v>
      </c>
      <c r="Y906" s="10">
        <v>15.72</v>
      </c>
      <c r="Z906" s="10">
        <v>178.68</v>
      </c>
      <c r="AA906" s="10">
        <v>43.952800000000003</v>
      </c>
      <c r="AB906" s="10">
        <v>33.409999999999997</v>
      </c>
      <c r="AC906" s="10">
        <v>354.78</v>
      </c>
      <c r="AE906" s="10">
        <v>12.29</v>
      </c>
      <c r="AF906" s="10">
        <v>408.95</v>
      </c>
      <c r="AG906" s="10">
        <v>382.65</v>
      </c>
      <c r="AH906" s="10">
        <v>110.61</v>
      </c>
      <c r="AI906">
        <v>37.83</v>
      </c>
      <c r="AJ906" s="10">
        <v>13.74</v>
      </c>
      <c r="AK906" s="10">
        <v>92.8</v>
      </c>
      <c r="AL906" s="10">
        <v>29.94</v>
      </c>
      <c r="AM906" s="10">
        <v>70.239999999999995</v>
      </c>
      <c r="AN906" s="10">
        <v>10.19</v>
      </c>
      <c r="AO906" s="10">
        <v>78.31</v>
      </c>
      <c r="AP906" s="10">
        <v>172.5</v>
      </c>
    </row>
    <row r="907" spans="1:42" x14ac:dyDescent="0.2">
      <c r="A907" s="9">
        <v>45252</v>
      </c>
      <c r="B907" s="3">
        <v>4538.1899999999996</v>
      </c>
      <c r="C907" s="10">
        <v>234.21</v>
      </c>
      <c r="D907" s="10">
        <v>19.690000000000001</v>
      </c>
      <c r="E907" s="10">
        <v>104.01</v>
      </c>
      <c r="F907" s="10">
        <v>58.42</v>
      </c>
      <c r="G907" s="10">
        <v>34.81</v>
      </c>
      <c r="I907" s="10">
        <v>97.2</v>
      </c>
      <c r="J907" s="10">
        <v>4.26</v>
      </c>
      <c r="K907" s="10">
        <v>153.33000000000001</v>
      </c>
      <c r="L907" s="10">
        <v>338.64</v>
      </c>
      <c r="M907" s="10">
        <v>48.716000000000001</v>
      </c>
      <c r="N907" s="10">
        <v>8.5</v>
      </c>
      <c r="O907" s="10">
        <v>29.1</v>
      </c>
      <c r="P907" s="10">
        <v>104.5526</v>
      </c>
      <c r="Q907" s="10">
        <v>78.459999999999994</v>
      </c>
      <c r="R907" s="10">
        <v>8.2200000000000006</v>
      </c>
      <c r="S907" s="10">
        <v>6.9</v>
      </c>
      <c r="T907" s="10">
        <v>106.78</v>
      </c>
      <c r="U907" s="10">
        <v>168.92</v>
      </c>
      <c r="V907" s="10">
        <v>377.85</v>
      </c>
      <c r="W907" s="10">
        <v>191.31</v>
      </c>
      <c r="X907" s="10">
        <v>68.45</v>
      </c>
      <c r="Y907" s="10">
        <v>15.98</v>
      </c>
      <c r="Z907" s="10">
        <v>181.2</v>
      </c>
      <c r="AA907" s="10">
        <v>44.378599999999999</v>
      </c>
      <c r="AB907" s="10">
        <v>33.380000000000003</v>
      </c>
      <c r="AC907" s="10">
        <v>353.23</v>
      </c>
      <c r="AE907" s="10">
        <v>12.42</v>
      </c>
      <c r="AF907" s="10">
        <v>410.33</v>
      </c>
      <c r="AG907" s="10">
        <v>370.76</v>
      </c>
      <c r="AH907" s="10">
        <v>111.54</v>
      </c>
      <c r="AI907">
        <v>37.67</v>
      </c>
      <c r="AJ907" s="10">
        <v>13.86</v>
      </c>
      <c r="AK907" s="10">
        <v>93.82</v>
      </c>
      <c r="AL907" s="10">
        <v>30.16</v>
      </c>
      <c r="AM907" s="10">
        <v>69.849999999999994</v>
      </c>
      <c r="AN907" s="10">
        <v>10.26</v>
      </c>
      <c r="AO907" s="10">
        <v>78.459999999999994</v>
      </c>
      <c r="AP907" s="10">
        <v>172.85849999999999</v>
      </c>
    </row>
    <row r="908" spans="1:42" x14ac:dyDescent="0.2">
      <c r="A908" s="9">
        <v>45254</v>
      </c>
      <c r="B908" s="3">
        <v>4556.62</v>
      </c>
      <c r="C908" s="10">
        <v>235.45</v>
      </c>
      <c r="D908" s="10">
        <v>19.2</v>
      </c>
      <c r="E908" s="10">
        <v>104.57</v>
      </c>
      <c r="F908" s="10">
        <v>58.57</v>
      </c>
      <c r="G908" s="10">
        <v>34.86</v>
      </c>
      <c r="I908" s="10">
        <v>97.887</v>
      </c>
      <c r="J908" s="10">
        <v>4.38</v>
      </c>
      <c r="K908" s="10">
        <v>153.54</v>
      </c>
      <c r="L908" s="10">
        <v>339.15</v>
      </c>
      <c r="M908" s="10">
        <v>47.776000000000003</v>
      </c>
      <c r="N908" s="10">
        <v>8.58</v>
      </c>
      <c r="O908" s="10">
        <v>31.89</v>
      </c>
      <c r="P908" s="10">
        <v>104.05500000000001</v>
      </c>
      <c r="Q908" s="10">
        <v>79.010000000000005</v>
      </c>
      <c r="R908" s="10">
        <v>8.2899999999999991</v>
      </c>
      <c r="S908" s="10">
        <v>6.86</v>
      </c>
      <c r="T908" s="10">
        <v>107</v>
      </c>
      <c r="U908" s="10">
        <v>171.16</v>
      </c>
      <c r="V908" s="10">
        <v>377.43</v>
      </c>
      <c r="W908" s="10">
        <v>189.97</v>
      </c>
      <c r="X908" s="10">
        <v>69.2</v>
      </c>
      <c r="Y908" s="10">
        <v>16.43</v>
      </c>
      <c r="Z908" s="10">
        <v>181.7</v>
      </c>
      <c r="AA908" s="10">
        <v>44.3934</v>
      </c>
      <c r="AB908" s="10">
        <v>34.270000000000003</v>
      </c>
      <c r="AC908" s="10">
        <v>353.04</v>
      </c>
      <c r="AE908" s="10">
        <v>12.36</v>
      </c>
      <c r="AF908" s="10">
        <v>412.5</v>
      </c>
      <c r="AG908" s="10">
        <v>370.19</v>
      </c>
      <c r="AH908" s="10">
        <v>112</v>
      </c>
      <c r="AI908">
        <v>37.869999999999997</v>
      </c>
      <c r="AJ908" s="10">
        <v>14.06</v>
      </c>
      <c r="AK908" s="10">
        <v>94.34</v>
      </c>
      <c r="AL908" s="10">
        <v>30.2</v>
      </c>
      <c r="AM908" s="10">
        <v>69.72</v>
      </c>
      <c r="AN908" s="10">
        <v>10.4</v>
      </c>
      <c r="AO908" s="10">
        <v>78.5</v>
      </c>
      <c r="AP908" s="10">
        <v>173.45750000000001</v>
      </c>
    </row>
    <row r="909" spans="1:42" x14ac:dyDescent="0.2">
      <c r="A909" s="9">
        <v>45257</v>
      </c>
      <c r="B909" s="3">
        <v>4559.34</v>
      </c>
      <c r="C909" s="10">
        <v>236.08</v>
      </c>
      <c r="D909" s="10">
        <v>19.079999999999998</v>
      </c>
      <c r="E909" s="10">
        <v>103.96</v>
      </c>
      <c r="F909" s="10">
        <v>58.46</v>
      </c>
      <c r="G909" s="10">
        <v>35.64</v>
      </c>
      <c r="I909" s="10">
        <v>95.024000000000001</v>
      </c>
      <c r="J909" s="10">
        <v>4.2699999999999996</v>
      </c>
      <c r="K909" s="10">
        <v>153.19</v>
      </c>
      <c r="L909" s="10">
        <v>337.71</v>
      </c>
      <c r="M909" s="10">
        <v>48.241999999999997</v>
      </c>
      <c r="N909" s="10">
        <v>8.5</v>
      </c>
      <c r="O909" s="10">
        <v>32.119999999999997</v>
      </c>
      <c r="P909" s="10">
        <v>103.2453</v>
      </c>
      <c r="Q909" s="10">
        <v>79</v>
      </c>
      <c r="R909" s="10">
        <v>8.39</v>
      </c>
      <c r="S909" s="10">
        <v>7.03</v>
      </c>
      <c r="T909" s="10">
        <v>106.75</v>
      </c>
      <c r="U909" s="10">
        <v>170.3</v>
      </c>
      <c r="V909" s="10">
        <v>378.61</v>
      </c>
      <c r="W909" s="10">
        <v>189.79</v>
      </c>
      <c r="X909" s="10">
        <v>69.06</v>
      </c>
      <c r="Y909" s="10">
        <v>16.66</v>
      </c>
      <c r="Z909" s="10">
        <v>183.04</v>
      </c>
      <c r="AA909" s="10">
        <v>44.183799999999998</v>
      </c>
      <c r="AB909" s="10">
        <v>33.590000000000003</v>
      </c>
      <c r="AC909" s="10">
        <v>350.19</v>
      </c>
      <c r="AE909" s="10">
        <v>12.1</v>
      </c>
      <c r="AF909" s="10">
        <v>408.97</v>
      </c>
      <c r="AG909" s="10">
        <v>362.21</v>
      </c>
      <c r="AH909" s="10">
        <v>111.87</v>
      </c>
      <c r="AI909">
        <v>38.14</v>
      </c>
      <c r="AJ909" s="10">
        <v>14.1</v>
      </c>
      <c r="AK909" s="10">
        <v>94.05</v>
      </c>
      <c r="AL909" s="10">
        <v>30.2</v>
      </c>
      <c r="AM909" s="10">
        <v>69.03</v>
      </c>
      <c r="AN909" s="10">
        <v>10.34</v>
      </c>
      <c r="AO909" s="10">
        <v>79.23</v>
      </c>
      <c r="AP909" s="10">
        <v>174.208</v>
      </c>
    </row>
    <row r="910" spans="1:42" x14ac:dyDescent="0.2">
      <c r="A910" s="9">
        <v>45258</v>
      </c>
      <c r="B910" s="3">
        <v>4550.43</v>
      </c>
      <c r="C910" s="10">
        <v>246.72</v>
      </c>
      <c r="D910" s="10">
        <v>19.71</v>
      </c>
      <c r="E910" s="10">
        <v>103.9</v>
      </c>
      <c r="F910" s="10">
        <v>58.58</v>
      </c>
      <c r="G910" s="10">
        <v>35.22</v>
      </c>
      <c r="I910" s="10">
        <v>94.635000000000005</v>
      </c>
      <c r="J910" s="10">
        <v>4.4000000000000004</v>
      </c>
      <c r="K910" s="10">
        <v>153.54</v>
      </c>
      <c r="L910" s="10">
        <v>337.65</v>
      </c>
      <c r="M910" s="10">
        <v>47.820999999999998</v>
      </c>
      <c r="N910" s="10">
        <v>8.5</v>
      </c>
      <c r="O910" s="10">
        <v>30.89</v>
      </c>
      <c r="P910" s="10">
        <v>104.637</v>
      </c>
      <c r="Q910" s="10">
        <v>79.03</v>
      </c>
      <c r="R910" s="10">
        <v>8.64</v>
      </c>
      <c r="S910" s="10">
        <v>7.34</v>
      </c>
      <c r="T910" s="10">
        <v>107.64</v>
      </c>
      <c r="U910" s="10">
        <v>171.55</v>
      </c>
      <c r="V910" s="10">
        <v>382.7</v>
      </c>
      <c r="W910" s="10">
        <v>190.4</v>
      </c>
      <c r="X910" s="10">
        <v>69.38</v>
      </c>
      <c r="Y910" s="10">
        <v>17.420000000000002</v>
      </c>
      <c r="Z910" s="10">
        <v>182.61</v>
      </c>
      <c r="AA910" s="10">
        <v>44.133400000000002</v>
      </c>
      <c r="AB910" s="10">
        <v>33.590000000000003</v>
      </c>
      <c r="AC910" s="10">
        <v>347.04</v>
      </c>
      <c r="AE910" s="10">
        <v>12.21</v>
      </c>
      <c r="AF910" s="10">
        <v>409.01</v>
      </c>
      <c r="AG910" s="10">
        <v>360.02</v>
      </c>
      <c r="AH910" s="10">
        <v>112.11</v>
      </c>
      <c r="AI910">
        <v>38.64</v>
      </c>
      <c r="AJ910" s="10">
        <v>14.21</v>
      </c>
      <c r="AK910" s="10">
        <v>94.15</v>
      </c>
      <c r="AL910" s="10">
        <v>30.18</v>
      </c>
      <c r="AM910" s="10">
        <v>69.430000000000007</v>
      </c>
      <c r="AN910" s="10">
        <v>10.37</v>
      </c>
      <c r="AO910" s="10">
        <v>78.180000000000007</v>
      </c>
      <c r="AP910" s="10">
        <v>176.27500000000001</v>
      </c>
    </row>
    <row r="911" spans="1:42" x14ac:dyDescent="0.2">
      <c r="A911" s="9">
        <v>45259</v>
      </c>
      <c r="B911" s="3">
        <v>4554.8900000000003</v>
      </c>
      <c r="C911" s="10">
        <v>244.14</v>
      </c>
      <c r="D911" s="10">
        <v>19.84</v>
      </c>
      <c r="E911" s="10">
        <v>102.34</v>
      </c>
      <c r="F911" s="10">
        <v>58.23</v>
      </c>
      <c r="G911" s="10">
        <v>34.92</v>
      </c>
      <c r="I911" s="10">
        <v>94.082999999999998</v>
      </c>
      <c r="J911" s="10">
        <v>4.3899999999999997</v>
      </c>
      <c r="K911" s="10">
        <v>154.32</v>
      </c>
      <c r="L911" s="10">
        <v>340.26</v>
      </c>
      <c r="M911" s="10">
        <v>48.14</v>
      </c>
      <c r="N911" s="10">
        <v>8.4600000000000009</v>
      </c>
      <c r="O911" s="10">
        <v>30.42</v>
      </c>
      <c r="P911" s="10">
        <v>106.44199999999999</v>
      </c>
      <c r="Q911" s="10">
        <v>79.38</v>
      </c>
      <c r="R911" s="10">
        <v>8.92</v>
      </c>
      <c r="S911" s="10">
        <v>7.35</v>
      </c>
      <c r="T911" s="10">
        <v>111.37</v>
      </c>
      <c r="U911" s="10">
        <v>175.32</v>
      </c>
      <c r="V911" s="10">
        <v>378.85</v>
      </c>
      <c r="W911" s="10">
        <v>189.37</v>
      </c>
      <c r="X911" s="10">
        <v>74.739999999999995</v>
      </c>
      <c r="Y911" s="10">
        <v>17.32</v>
      </c>
      <c r="Z911" s="10">
        <v>182.31</v>
      </c>
      <c r="AA911" s="10">
        <v>43.782200000000003</v>
      </c>
      <c r="AB911" s="10">
        <v>34</v>
      </c>
      <c r="AC911" s="10">
        <v>351</v>
      </c>
      <c r="AE911" s="10">
        <v>12.48</v>
      </c>
      <c r="AF911" s="10">
        <v>409.82</v>
      </c>
      <c r="AG911" s="10">
        <v>363.94</v>
      </c>
      <c r="AH911" s="10">
        <v>113.04</v>
      </c>
      <c r="AI911">
        <v>38.71</v>
      </c>
      <c r="AJ911" s="10">
        <v>14.05</v>
      </c>
      <c r="AK911" s="10">
        <v>93.65</v>
      </c>
      <c r="AL911" s="10">
        <v>29.74</v>
      </c>
      <c r="AM911" s="10">
        <v>68.87</v>
      </c>
      <c r="AN911" s="10">
        <v>10.59</v>
      </c>
      <c r="AO911" s="10">
        <v>77.680000000000007</v>
      </c>
      <c r="AP911" s="10">
        <v>175.46449999999999</v>
      </c>
    </row>
    <row r="912" spans="1:42" x14ac:dyDescent="0.2">
      <c r="A912" s="9">
        <v>45260</v>
      </c>
      <c r="B912" s="3">
        <v>4550.58</v>
      </c>
      <c r="C912" s="10">
        <v>240.08</v>
      </c>
      <c r="D912" s="10">
        <v>20.05</v>
      </c>
      <c r="E912" s="10">
        <v>102.74</v>
      </c>
      <c r="F912" s="10">
        <v>58.44</v>
      </c>
      <c r="G912" s="10">
        <v>35.409999999999997</v>
      </c>
      <c r="I912" s="10">
        <v>92.572999999999993</v>
      </c>
      <c r="J912" s="10">
        <v>4.38</v>
      </c>
      <c r="K912" s="10">
        <v>156.08000000000001</v>
      </c>
      <c r="L912" s="10">
        <v>341.54</v>
      </c>
      <c r="M912" s="10">
        <v>46.77</v>
      </c>
      <c r="N912" s="10">
        <v>8.5</v>
      </c>
      <c r="O912" s="10">
        <v>30.83</v>
      </c>
      <c r="P912" s="10">
        <v>107.2685</v>
      </c>
      <c r="Q912" s="10">
        <v>78.959999999999994</v>
      </c>
      <c r="R912" s="10">
        <v>8.8000000000000007</v>
      </c>
      <c r="S912" s="10">
        <v>7.29</v>
      </c>
      <c r="T912" s="10">
        <v>112.37</v>
      </c>
      <c r="U912" s="10">
        <v>187.68</v>
      </c>
      <c r="V912" s="10">
        <v>378.91</v>
      </c>
      <c r="W912" s="10">
        <v>189.95</v>
      </c>
      <c r="X912" s="10">
        <v>75.84</v>
      </c>
      <c r="Y912" s="10">
        <v>16.760000000000002</v>
      </c>
      <c r="Z912" s="10">
        <v>185.11</v>
      </c>
      <c r="AA912" s="10">
        <v>44.045000000000002</v>
      </c>
      <c r="AB912" s="10">
        <v>34.01</v>
      </c>
      <c r="AC912" s="10">
        <v>354.81</v>
      </c>
      <c r="AE912" s="10">
        <v>12.23</v>
      </c>
      <c r="AF912" s="10">
        <v>413.83</v>
      </c>
      <c r="AG912" s="10">
        <v>364.41</v>
      </c>
      <c r="AH912" s="10">
        <v>114.93</v>
      </c>
      <c r="AI912">
        <v>38.54</v>
      </c>
      <c r="AJ912" s="10">
        <v>14.43</v>
      </c>
      <c r="AK912" s="10">
        <v>93.36</v>
      </c>
      <c r="AL912" s="10">
        <v>29.75</v>
      </c>
      <c r="AM912" s="10">
        <v>69.09</v>
      </c>
      <c r="AN912" s="10">
        <v>10.26</v>
      </c>
      <c r="AO912" s="10">
        <v>77.33</v>
      </c>
      <c r="AP912" s="10">
        <v>173.9025</v>
      </c>
    </row>
    <row r="913" spans="1:42" x14ac:dyDescent="0.2">
      <c r="A913" s="9">
        <v>45261</v>
      </c>
      <c r="B913" s="3">
        <v>4567.8</v>
      </c>
      <c r="C913" s="10">
        <v>238.83</v>
      </c>
      <c r="D913" s="10">
        <v>20.27</v>
      </c>
      <c r="E913" s="10">
        <v>102.99</v>
      </c>
      <c r="F913" s="10">
        <v>58.64</v>
      </c>
      <c r="G913" s="10">
        <v>36.28</v>
      </c>
      <c r="I913" s="10">
        <v>93</v>
      </c>
      <c r="J913" s="10">
        <v>4.46</v>
      </c>
      <c r="K913" s="10">
        <v>156.84</v>
      </c>
      <c r="L913" s="10">
        <v>348.43</v>
      </c>
      <c r="M913" s="10">
        <v>46.765000000000001</v>
      </c>
      <c r="N913" s="10">
        <v>8.41</v>
      </c>
      <c r="O913" s="10">
        <v>31.09</v>
      </c>
      <c r="P913" s="10">
        <v>109.27589999999999</v>
      </c>
      <c r="Q913" s="10">
        <v>81.41</v>
      </c>
      <c r="R913" s="10">
        <v>9.32</v>
      </c>
      <c r="S913" s="10">
        <v>7.83</v>
      </c>
      <c r="T913" s="10">
        <v>114.28</v>
      </c>
      <c r="U913" s="10">
        <v>185.97</v>
      </c>
      <c r="V913" s="10">
        <v>374.51</v>
      </c>
      <c r="W913" s="10">
        <v>191.24</v>
      </c>
      <c r="X913" s="10">
        <v>74.87</v>
      </c>
      <c r="Y913" s="10">
        <v>18.03</v>
      </c>
      <c r="Z913" s="10">
        <v>180.69</v>
      </c>
      <c r="AA913" s="10">
        <v>44.676600000000001</v>
      </c>
      <c r="AB913" s="10">
        <v>36.22</v>
      </c>
      <c r="AC913" s="10">
        <v>351.16</v>
      </c>
      <c r="AE913" s="10">
        <v>13.61</v>
      </c>
      <c r="AF913" s="10">
        <v>414.36</v>
      </c>
      <c r="AG913" s="10">
        <v>368.81</v>
      </c>
      <c r="AH913" s="10">
        <v>118.26</v>
      </c>
      <c r="AI913">
        <v>39.21</v>
      </c>
      <c r="AJ913" s="10">
        <v>14.82</v>
      </c>
      <c r="AK913" s="10">
        <v>94.05</v>
      </c>
      <c r="AL913" s="10">
        <v>30.25</v>
      </c>
      <c r="AM913" s="10">
        <v>71.16</v>
      </c>
      <c r="AN913" s="10">
        <v>10.58</v>
      </c>
      <c r="AO913" s="10">
        <v>78.239999999999995</v>
      </c>
      <c r="AP913" s="10">
        <v>173.15600000000001</v>
      </c>
    </row>
    <row r="914" spans="1:42" x14ac:dyDescent="0.2">
      <c r="A914" s="9">
        <v>45264</v>
      </c>
      <c r="B914" s="3">
        <v>4594.63</v>
      </c>
      <c r="C914" s="10">
        <v>235.58</v>
      </c>
      <c r="D914" s="10">
        <v>18.399999999999999</v>
      </c>
      <c r="E914" s="10">
        <v>102.43</v>
      </c>
      <c r="F914" s="10">
        <v>58.57</v>
      </c>
      <c r="G914" s="10">
        <v>37.119999999999997</v>
      </c>
      <c r="I914" s="10">
        <v>92.397000000000006</v>
      </c>
      <c r="J914" s="10">
        <v>4.58</v>
      </c>
      <c r="K914" s="10">
        <v>157.99</v>
      </c>
      <c r="L914" s="10">
        <v>349.39</v>
      </c>
      <c r="M914" s="10">
        <v>45.51</v>
      </c>
      <c r="N914" s="10">
        <v>8.3000000000000007</v>
      </c>
      <c r="O914" s="10">
        <v>30.07</v>
      </c>
      <c r="P914" s="10">
        <v>109.065</v>
      </c>
      <c r="Q914" s="10">
        <v>82.18</v>
      </c>
      <c r="R914" s="10">
        <v>9.5500000000000007</v>
      </c>
      <c r="S914" s="10">
        <v>7.96</v>
      </c>
      <c r="T914" s="10">
        <v>115.54</v>
      </c>
      <c r="U914" s="10">
        <v>188.3</v>
      </c>
      <c r="V914" s="10">
        <v>369.14</v>
      </c>
      <c r="W914" s="10">
        <v>189.43</v>
      </c>
      <c r="X914" s="10">
        <v>75.22</v>
      </c>
      <c r="Y914" s="10">
        <v>17.739999999999998</v>
      </c>
      <c r="Z914" s="10">
        <v>194.17</v>
      </c>
      <c r="AA914" s="10">
        <v>44.384</v>
      </c>
      <c r="AB914" s="10">
        <v>36.14</v>
      </c>
      <c r="AC914" s="10">
        <v>350.63</v>
      </c>
      <c r="AE914" s="10">
        <v>13.76</v>
      </c>
      <c r="AF914" s="10">
        <v>408.23</v>
      </c>
      <c r="AG914" s="10">
        <v>368.93</v>
      </c>
      <c r="AH914" s="10">
        <v>120.33</v>
      </c>
      <c r="AI914">
        <v>38.369999999999997</v>
      </c>
      <c r="AJ914" s="10">
        <v>15.06</v>
      </c>
      <c r="AK914" s="10">
        <v>92.93</v>
      </c>
      <c r="AL914" s="10">
        <v>30.26</v>
      </c>
      <c r="AM914" s="10">
        <v>69.05</v>
      </c>
      <c r="AN914" s="10">
        <v>10.7</v>
      </c>
      <c r="AO914" s="10">
        <v>75.5</v>
      </c>
      <c r="AP914" s="10">
        <v>173.95</v>
      </c>
    </row>
    <row r="915" spans="1:42" x14ac:dyDescent="0.2">
      <c r="A915" s="9">
        <v>45265</v>
      </c>
      <c r="B915" s="3">
        <v>4569.78</v>
      </c>
      <c r="C915" s="10">
        <v>238.72</v>
      </c>
      <c r="D915" s="10">
        <v>18.3</v>
      </c>
      <c r="E915" s="10">
        <v>100.44</v>
      </c>
      <c r="F915" s="10">
        <v>58.66</v>
      </c>
      <c r="G915" s="10">
        <v>37.369999999999997</v>
      </c>
      <c r="I915" s="10">
        <v>91.311999999999998</v>
      </c>
      <c r="J915" s="10">
        <v>4.45</v>
      </c>
      <c r="K915" s="10">
        <v>157.97</v>
      </c>
      <c r="L915" s="10">
        <v>341.75</v>
      </c>
      <c r="M915" s="10">
        <v>46.566000000000003</v>
      </c>
      <c r="N915" s="10">
        <v>8.14</v>
      </c>
      <c r="O915" s="10">
        <v>31.37</v>
      </c>
      <c r="P915" s="10">
        <v>107.65649999999999</v>
      </c>
      <c r="Q915" s="10">
        <v>81.11</v>
      </c>
      <c r="R915" s="10">
        <v>10.53</v>
      </c>
      <c r="S915" s="10">
        <v>7.99</v>
      </c>
      <c r="T915" s="10">
        <v>115.28</v>
      </c>
      <c r="U915" s="10">
        <v>186.16</v>
      </c>
      <c r="V915" s="10">
        <v>372.52</v>
      </c>
      <c r="W915" s="10">
        <v>193.42</v>
      </c>
      <c r="X915" s="10">
        <v>75.44</v>
      </c>
      <c r="Y915" s="10">
        <v>17.41</v>
      </c>
      <c r="Z915" s="10">
        <v>199.32</v>
      </c>
      <c r="AA915" s="10">
        <v>44.524999999999999</v>
      </c>
      <c r="AB915" s="10">
        <v>36.06</v>
      </c>
      <c r="AC915" s="10">
        <v>354.15</v>
      </c>
      <c r="AE915" s="10">
        <v>13.01</v>
      </c>
      <c r="AF915" s="10">
        <v>408.69</v>
      </c>
      <c r="AG915" s="10">
        <v>361.14</v>
      </c>
      <c r="AH915" s="10">
        <v>118.65</v>
      </c>
      <c r="AI915">
        <v>38.22</v>
      </c>
      <c r="AJ915" s="10">
        <v>14.25</v>
      </c>
      <c r="AK915" s="10">
        <v>92.54</v>
      </c>
      <c r="AL915" s="10">
        <v>29.62</v>
      </c>
      <c r="AM915" s="10">
        <v>68.489999999999995</v>
      </c>
      <c r="AN915" s="10">
        <v>10.6</v>
      </c>
      <c r="AO915" s="10">
        <v>73.95</v>
      </c>
      <c r="AP915" s="10">
        <v>173.5395</v>
      </c>
    </row>
    <row r="916" spans="1:42" x14ac:dyDescent="0.2">
      <c r="A916" s="9">
        <v>45266</v>
      </c>
      <c r="B916" s="3">
        <v>4567.18</v>
      </c>
      <c r="C916" s="10">
        <v>239.37</v>
      </c>
      <c r="D916" s="10">
        <v>17.13</v>
      </c>
      <c r="E916" s="10">
        <v>99.11</v>
      </c>
      <c r="F916" s="10">
        <v>58.6</v>
      </c>
      <c r="G916" s="10">
        <v>36.28</v>
      </c>
      <c r="I916" s="10">
        <v>90.364000000000004</v>
      </c>
      <c r="J916" s="10">
        <v>4.46</v>
      </c>
      <c r="K916" s="10">
        <v>156.31</v>
      </c>
      <c r="L916" s="10">
        <v>341.97</v>
      </c>
      <c r="M916" s="10">
        <v>45.503</v>
      </c>
      <c r="N916" s="10">
        <v>8.16</v>
      </c>
      <c r="O916" s="10">
        <v>30.1</v>
      </c>
      <c r="P916" s="10">
        <v>108.6349</v>
      </c>
      <c r="Q916" s="10">
        <v>81.45</v>
      </c>
      <c r="R916" s="10">
        <v>11.27</v>
      </c>
      <c r="S916" s="10">
        <v>7.89</v>
      </c>
      <c r="T916" s="10">
        <v>112.11</v>
      </c>
      <c r="U916" s="10">
        <v>184.47</v>
      </c>
      <c r="V916" s="10">
        <v>368.8</v>
      </c>
      <c r="W916" s="10">
        <v>192.32</v>
      </c>
      <c r="X916" s="10">
        <v>74.73</v>
      </c>
      <c r="Y916" s="10">
        <v>18.38</v>
      </c>
      <c r="Z916" s="10">
        <v>193.79</v>
      </c>
      <c r="AA916" s="10">
        <v>44.201000000000001</v>
      </c>
      <c r="AB916" s="10">
        <v>36.369999999999997</v>
      </c>
      <c r="AC916" s="10">
        <v>353.46</v>
      </c>
      <c r="AE916" s="10">
        <v>12.97</v>
      </c>
      <c r="AF916" s="10">
        <v>410.38</v>
      </c>
      <c r="AG916" s="10">
        <v>365.54</v>
      </c>
      <c r="AH916" s="10">
        <v>119.05</v>
      </c>
      <c r="AI916">
        <v>38.36</v>
      </c>
      <c r="AJ916" s="10">
        <v>14.01</v>
      </c>
      <c r="AK916" s="10">
        <v>91.1</v>
      </c>
      <c r="AL916" s="10">
        <v>29.23</v>
      </c>
      <c r="AM916" s="10">
        <v>68.989999999999995</v>
      </c>
      <c r="AN916" s="10">
        <v>10.69</v>
      </c>
      <c r="AO916" s="10">
        <v>73.17</v>
      </c>
      <c r="AP916" s="10">
        <v>171.07849999999999</v>
      </c>
    </row>
    <row r="917" spans="1:42" x14ac:dyDescent="0.2">
      <c r="A917" s="9">
        <v>45267</v>
      </c>
      <c r="B917" s="3">
        <v>4549.34</v>
      </c>
      <c r="C917" s="10">
        <v>242.64</v>
      </c>
      <c r="D917" s="10">
        <v>17.22</v>
      </c>
      <c r="E917" s="10">
        <v>98.42</v>
      </c>
      <c r="F917" s="10">
        <v>58.74</v>
      </c>
      <c r="G917" s="10">
        <v>37.17</v>
      </c>
      <c r="I917" s="10">
        <v>92.225999999999999</v>
      </c>
      <c r="J917" s="10">
        <v>4.7</v>
      </c>
      <c r="K917" s="10">
        <v>156.79</v>
      </c>
      <c r="L917" s="10">
        <v>344.62</v>
      </c>
      <c r="M917" s="10">
        <v>46.595999999999997</v>
      </c>
      <c r="N917" s="10">
        <v>8.11</v>
      </c>
      <c r="O917" s="10">
        <v>29.89</v>
      </c>
      <c r="P917" s="10">
        <v>108.2722</v>
      </c>
      <c r="Q917" s="10">
        <v>82.66</v>
      </c>
      <c r="R917" s="10">
        <v>11.48</v>
      </c>
      <c r="S917" s="10">
        <v>7.96</v>
      </c>
      <c r="T917" s="10">
        <v>113.86</v>
      </c>
      <c r="U917" s="10">
        <v>187.31</v>
      </c>
      <c r="V917" s="10">
        <v>370.95</v>
      </c>
      <c r="W917" s="10">
        <v>194.27</v>
      </c>
      <c r="X917" s="10">
        <v>75.489999999999995</v>
      </c>
      <c r="Y917" s="10">
        <v>19.190000000000001</v>
      </c>
      <c r="Z917" s="10">
        <v>195.82</v>
      </c>
      <c r="AA917" s="10">
        <v>44.524999999999999</v>
      </c>
      <c r="AB917" s="10">
        <v>33.340000000000003</v>
      </c>
      <c r="AC917" s="10">
        <v>353.95</v>
      </c>
      <c r="AE917" s="10">
        <v>13.2</v>
      </c>
      <c r="AF917" s="10">
        <v>413.15</v>
      </c>
      <c r="AG917" s="10">
        <v>361.22</v>
      </c>
      <c r="AH917" s="10">
        <v>118.95</v>
      </c>
      <c r="AI917">
        <v>38.42</v>
      </c>
      <c r="AJ917" s="10">
        <v>14.31</v>
      </c>
      <c r="AK917" s="10">
        <v>91.12</v>
      </c>
      <c r="AL917" s="10">
        <v>29.67</v>
      </c>
      <c r="AM917" s="10">
        <v>70.44</v>
      </c>
      <c r="AN917" s="10">
        <v>10.82</v>
      </c>
      <c r="AO917" s="10">
        <v>72.8</v>
      </c>
      <c r="AP917" s="10">
        <v>167.48150000000001</v>
      </c>
    </row>
    <row r="918" spans="1:42" x14ac:dyDescent="0.2">
      <c r="A918" s="9">
        <v>45268</v>
      </c>
      <c r="B918" s="3">
        <v>4585.59</v>
      </c>
      <c r="C918" s="10">
        <v>243.84</v>
      </c>
      <c r="D918" s="10">
        <v>17.77</v>
      </c>
      <c r="E918" s="10">
        <v>99.55</v>
      </c>
      <c r="F918" s="10">
        <v>58.61</v>
      </c>
      <c r="G918" s="10">
        <v>36.96</v>
      </c>
      <c r="I918" s="10">
        <v>94.43</v>
      </c>
      <c r="J918" s="10">
        <v>4.8</v>
      </c>
      <c r="K918" s="10">
        <v>158.52000000000001</v>
      </c>
      <c r="L918" s="10">
        <v>350.83</v>
      </c>
      <c r="M918" s="10">
        <v>47.506</v>
      </c>
      <c r="N918" s="10">
        <v>8.06</v>
      </c>
      <c r="O918" s="10">
        <v>30.39</v>
      </c>
      <c r="P918" s="10">
        <v>107.3613</v>
      </c>
      <c r="Q918" s="10">
        <v>82.69</v>
      </c>
      <c r="R918" s="10">
        <v>11.73</v>
      </c>
      <c r="S918" s="10">
        <v>8.1300000000000008</v>
      </c>
      <c r="T918" s="10">
        <v>112.57</v>
      </c>
      <c r="U918" s="10">
        <v>190.67</v>
      </c>
      <c r="V918" s="10">
        <v>374.23</v>
      </c>
      <c r="W918" s="10">
        <v>195.71</v>
      </c>
      <c r="X918" s="10">
        <v>76.95</v>
      </c>
      <c r="Y918" s="10">
        <v>19.04</v>
      </c>
      <c r="Z918" s="10">
        <v>198.05</v>
      </c>
      <c r="AA918" s="10">
        <v>44.859000000000002</v>
      </c>
      <c r="AB918" s="10">
        <v>32.24</v>
      </c>
      <c r="AC918" s="10">
        <v>350.15</v>
      </c>
      <c r="AE918" s="10">
        <v>13.69</v>
      </c>
      <c r="AF918" s="10">
        <v>412.16</v>
      </c>
      <c r="AG918" s="10">
        <v>363.67</v>
      </c>
      <c r="AH918" s="10">
        <v>119.85</v>
      </c>
      <c r="AI918">
        <v>37.9</v>
      </c>
      <c r="AJ918" s="10">
        <v>14.15</v>
      </c>
      <c r="AK918" s="10">
        <v>91.31</v>
      </c>
      <c r="AL918" s="10">
        <v>29.9</v>
      </c>
      <c r="AM918" s="10">
        <v>70.17</v>
      </c>
      <c r="AN918" s="10">
        <v>11.01</v>
      </c>
      <c r="AO918" s="10">
        <v>73.77</v>
      </c>
      <c r="AP918" s="10">
        <v>165.8</v>
      </c>
    </row>
    <row r="919" spans="1:42" x14ac:dyDescent="0.2">
      <c r="A919" s="9">
        <v>45271</v>
      </c>
      <c r="B919" s="3">
        <v>4604.37</v>
      </c>
      <c r="C919" s="10">
        <v>239.74</v>
      </c>
      <c r="D919" s="10">
        <v>17.77</v>
      </c>
      <c r="E919" s="10">
        <v>99.62</v>
      </c>
      <c r="F919" s="10">
        <v>59.04</v>
      </c>
      <c r="G919" s="10">
        <v>36.880000000000003</v>
      </c>
      <c r="I919" s="10">
        <v>102.92400000000001</v>
      </c>
      <c r="J919" s="10">
        <v>4.66</v>
      </c>
      <c r="K919" s="10">
        <v>159.1</v>
      </c>
      <c r="L919" s="10">
        <v>351.76</v>
      </c>
      <c r="M919" s="10">
        <v>46.627000000000002</v>
      </c>
      <c r="N919" s="10">
        <v>7.74</v>
      </c>
      <c r="O919" s="10">
        <v>30.15</v>
      </c>
      <c r="P919" s="10">
        <v>108.17100000000001</v>
      </c>
      <c r="Q919" s="10">
        <v>82.25</v>
      </c>
      <c r="R919" s="10">
        <v>11.71</v>
      </c>
      <c r="S919" s="10">
        <v>8.07</v>
      </c>
      <c r="T919" s="10">
        <v>112.99</v>
      </c>
      <c r="U919" s="10">
        <v>192.99</v>
      </c>
      <c r="V919" s="10">
        <v>371.3</v>
      </c>
      <c r="W919" s="10">
        <v>193.18</v>
      </c>
      <c r="X919" s="10">
        <v>77.23</v>
      </c>
      <c r="Y919" s="10">
        <v>18.95</v>
      </c>
      <c r="Z919" s="10">
        <v>197.76</v>
      </c>
      <c r="AA919" s="10">
        <v>45.909599999999998</v>
      </c>
      <c r="AB919" s="10">
        <v>32.49</v>
      </c>
      <c r="AC919" s="10">
        <v>356.29</v>
      </c>
      <c r="AE919" s="10">
        <v>13.05</v>
      </c>
      <c r="AF919" s="10">
        <v>415.71</v>
      </c>
      <c r="AG919" s="10">
        <v>361.03</v>
      </c>
      <c r="AH919" s="10">
        <v>122</v>
      </c>
      <c r="AI919">
        <v>37.5</v>
      </c>
      <c r="AJ919" s="10">
        <v>13.81</v>
      </c>
      <c r="AK919" s="10">
        <v>92.99</v>
      </c>
      <c r="AL919" s="10">
        <v>29.6</v>
      </c>
      <c r="AM919" s="10">
        <v>69.150000000000006</v>
      </c>
      <c r="AN919" s="10">
        <v>11.07</v>
      </c>
      <c r="AO919" s="10">
        <v>73.3</v>
      </c>
      <c r="AP919" s="10">
        <v>164.959</v>
      </c>
    </row>
    <row r="920" spans="1:42" x14ac:dyDescent="0.2">
      <c r="A920" s="9">
        <v>45272</v>
      </c>
      <c r="B920" s="3">
        <v>4622.4399999999996</v>
      </c>
      <c r="C920" s="10">
        <v>237.01</v>
      </c>
      <c r="D920" s="10">
        <v>17.5</v>
      </c>
      <c r="E920" s="10">
        <v>98.05</v>
      </c>
      <c r="F920" s="10">
        <v>59.42</v>
      </c>
      <c r="G920" s="10">
        <v>37.33</v>
      </c>
      <c r="I920" s="10">
        <v>107.22799999999999</v>
      </c>
      <c r="J920" s="10">
        <v>4.5999999999999996</v>
      </c>
      <c r="K920" s="10">
        <v>160.52000000000001</v>
      </c>
      <c r="L920" s="10">
        <v>352.61</v>
      </c>
      <c r="M920" s="10">
        <v>47.656999999999996</v>
      </c>
      <c r="N920" s="10">
        <v>7.93</v>
      </c>
      <c r="O920" s="10">
        <v>29.97</v>
      </c>
      <c r="P920" s="10">
        <v>108.4662</v>
      </c>
      <c r="Q920" s="10">
        <v>82.3</v>
      </c>
      <c r="R920" s="10">
        <v>11.63</v>
      </c>
      <c r="S920" s="10">
        <v>7.95</v>
      </c>
      <c r="T920" s="10">
        <v>113.21</v>
      </c>
      <c r="U920" s="10">
        <v>193.49</v>
      </c>
      <c r="V920" s="10">
        <v>374.38</v>
      </c>
      <c r="W920" s="10">
        <v>194.71</v>
      </c>
      <c r="X920" s="10">
        <v>77.540000000000006</v>
      </c>
      <c r="Y920" s="10">
        <v>18.21</v>
      </c>
      <c r="Z920" s="10">
        <v>199</v>
      </c>
      <c r="AA920" s="10">
        <v>46.407800000000002</v>
      </c>
      <c r="AB920" s="10">
        <v>38.869999999999997</v>
      </c>
      <c r="AC920" s="10">
        <v>357.73</v>
      </c>
      <c r="AE920" s="10">
        <v>12.76</v>
      </c>
      <c r="AF920" s="10">
        <v>420.75</v>
      </c>
      <c r="AG920" s="10">
        <v>359.39</v>
      </c>
      <c r="AH920" s="10">
        <v>122.07</v>
      </c>
      <c r="AI920">
        <v>37.47</v>
      </c>
      <c r="AJ920" s="10">
        <v>13.35</v>
      </c>
      <c r="AK920" s="10">
        <v>92.88</v>
      </c>
      <c r="AL920" s="10">
        <v>30.57</v>
      </c>
      <c r="AM920" s="10">
        <v>69.44</v>
      </c>
      <c r="AN920" s="10">
        <v>11.16</v>
      </c>
      <c r="AO920" s="10">
        <v>73.819999999999993</v>
      </c>
      <c r="AP920" s="10">
        <v>165.28899999999999</v>
      </c>
    </row>
    <row r="921" spans="1:42" x14ac:dyDescent="0.2">
      <c r="A921" s="9">
        <v>45273</v>
      </c>
      <c r="B921" s="3">
        <v>4643.7</v>
      </c>
      <c r="C921" s="10">
        <v>239.29</v>
      </c>
      <c r="D921" s="10">
        <v>17.87</v>
      </c>
      <c r="E921" s="10">
        <v>98.92</v>
      </c>
      <c r="F921" s="10">
        <v>59.93</v>
      </c>
      <c r="G921" s="10">
        <v>38.119999999999997</v>
      </c>
      <c r="I921" s="10">
        <v>108.96899999999999</v>
      </c>
      <c r="J921" s="10">
        <v>4.93</v>
      </c>
      <c r="K921" s="10">
        <v>161.06</v>
      </c>
      <c r="L921" s="10">
        <v>362.73</v>
      </c>
      <c r="M921" s="10">
        <v>48.088000000000001</v>
      </c>
      <c r="N921" s="10">
        <v>8.2200000000000006</v>
      </c>
      <c r="O921" s="10">
        <v>29.2</v>
      </c>
      <c r="P921" s="10">
        <v>108.7867</v>
      </c>
      <c r="Q921" s="10">
        <v>86.1</v>
      </c>
      <c r="R921" s="10">
        <v>11.99</v>
      </c>
      <c r="S921" s="10">
        <v>8.94</v>
      </c>
      <c r="T921" s="10">
        <v>119.75</v>
      </c>
      <c r="U921" s="10">
        <v>196.55</v>
      </c>
      <c r="V921" s="10">
        <v>374.37</v>
      </c>
      <c r="W921" s="10">
        <v>197.96</v>
      </c>
      <c r="X921" s="10">
        <v>79.58</v>
      </c>
      <c r="Y921" s="10">
        <v>19.68</v>
      </c>
      <c r="Z921" s="10">
        <v>199.49</v>
      </c>
      <c r="AA921" s="10">
        <v>46.8</v>
      </c>
      <c r="AB921" s="10">
        <v>41.25</v>
      </c>
      <c r="AC921" s="10">
        <v>405.07</v>
      </c>
      <c r="AE921" s="10">
        <v>13.43</v>
      </c>
      <c r="AF921" s="10">
        <v>424.68</v>
      </c>
      <c r="AG921" s="10">
        <v>377.01</v>
      </c>
      <c r="AH921" s="10">
        <v>129.24</v>
      </c>
      <c r="AI921">
        <v>38.32</v>
      </c>
      <c r="AJ921" s="10">
        <v>14.03</v>
      </c>
      <c r="AK921" s="10">
        <v>94.4</v>
      </c>
      <c r="AL921" s="10">
        <v>31.65</v>
      </c>
      <c r="AM921" s="10">
        <v>70.459999999999994</v>
      </c>
      <c r="AN921" s="10">
        <v>11.24</v>
      </c>
      <c r="AO921" s="10">
        <v>73.63</v>
      </c>
      <c r="AP921" s="10">
        <v>163.29349999999999</v>
      </c>
    </row>
    <row r="922" spans="1:42" x14ac:dyDescent="0.2">
      <c r="A922" s="9">
        <v>45274</v>
      </c>
      <c r="B922" s="3">
        <v>4707.09</v>
      </c>
      <c r="C922" s="10">
        <v>251.05</v>
      </c>
      <c r="D922" s="10">
        <v>18.21</v>
      </c>
      <c r="E922" s="10">
        <v>101.58</v>
      </c>
      <c r="F922" s="10">
        <v>59.04</v>
      </c>
      <c r="G922" s="10">
        <v>37.49</v>
      </c>
      <c r="I922" s="10">
        <v>110.649</v>
      </c>
      <c r="J922" s="10">
        <v>5.17</v>
      </c>
      <c r="K922" s="10">
        <v>163.99</v>
      </c>
      <c r="L922" s="10">
        <v>383.47</v>
      </c>
      <c r="M922" s="10">
        <v>48.35</v>
      </c>
      <c r="N922" s="10">
        <v>8.14</v>
      </c>
      <c r="O922" s="10">
        <v>29.22</v>
      </c>
      <c r="P922" s="10">
        <v>108.7192</v>
      </c>
      <c r="Q922" s="10">
        <v>91.07</v>
      </c>
      <c r="R922" s="10">
        <v>12.09</v>
      </c>
      <c r="S922" s="10">
        <v>9.4700000000000006</v>
      </c>
      <c r="T922" s="10">
        <v>128.47</v>
      </c>
      <c r="U922" s="10">
        <v>200.86</v>
      </c>
      <c r="V922" s="10">
        <v>365.93</v>
      </c>
      <c r="W922" s="10">
        <v>198.11</v>
      </c>
      <c r="X922" s="10">
        <v>83.01</v>
      </c>
      <c r="Y922" s="10">
        <v>22.43</v>
      </c>
      <c r="Z922" s="10">
        <v>196.15</v>
      </c>
      <c r="AA922" s="10">
        <v>45.514000000000003</v>
      </c>
      <c r="AB922" s="10">
        <v>40.619999999999997</v>
      </c>
      <c r="AC922" s="10">
        <v>406.6</v>
      </c>
      <c r="AE922" s="10">
        <v>14.76</v>
      </c>
      <c r="AF922" s="10">
        <v>418.56</v>
      </c>
      <c r="AG922" s="10">
        <v>388.42</v>
      </c>
      <c r="AH922" s="10">
        <v>137.12</v>
      </c>
      <c r="AI922">
        <v>38.549999999999997</v>
      </c>
      <c r="AJ922" s="10">
        <v>14.49</v>
      </c>
      <c r="AK922" s="10">
        <v>94.67</v>
      </c>
      <c r="AL922" s="10">
        <v>32.42</v>
      </c>
      <c r="AM922" s="10">
        <v>72.180000000000007</v>
      </c>
      <c r="AN922" s="10">
        <v>12.08</v>
      </c>
      <c r="AO922" s="10">
        <v>75.13</v>
      </c>
      <c r="AP922" s="10">
        <v>159.9975</v>
      </c>
    </row>
    <row r="923" spans="1:42" x14ac:dyDescent="0.2">
      <c r="A923" s="9">
        <v>45275</v>
      </c>
      <c r="B923" s="3">
        <v>4719.55</v>
      </c>
      <c r="C923" s="10">
        <v>253.5</v>
      </c>
      <c r="D923" s="10">
        <v>18.2</v>
      </c>
      <c r="E923" s="10">
        <v>100.9</v>
      </c>
      <c r="F923" s="10">
        <v>58.6</v>
      </c>
      <c r="G923" s="10">
        <v>37.68</v>
      </c>
      <c r="I923" s="10">
        <v>112.974</v>
      </c>
      <c r="J923" s="10">
        <v>4.6100000000000003</v>
      </c>
      <c r="K923" s="10">
        <v>165.23</v>
      </c>
      <c r="L923" s="10">
        <v>380.51</v>
      </c>
      <c r="M923" s="10">
        <v>48.89</v>
      </c>
      <c r="N923" s="10">
        <v>7.81</v>
      </c>
      <c r="O923" s="10">
        <v>28.61</v>
      </c>
      <c r="P923" s="10">
        <v>106.9396</v>
      </c>
      <c r="Q923" s="10">
        <v>91.12</v>
      </c>
      <c r="R923" s="10">
        <v>11.69</v>
      </c>
      <c r="S923" s="10">
        <v>9.35</v>
      </c>
      <c r="T923" s="10">
        <v>129.37</v>
      </c>
      <c r="U923" s="10">
        <v>199.01</v>
      </c>
      <c r="V923" s="10">
        <v>370.73</v>
      </c>
      <c r="W923" s="10">
        <v>197.57</v>
      </c>
      <c r="X923" s="10">
        <v>83.81</v>
      </c>
      <c r="Y923" s="10">
        <v>22.83</v>
      </c>
      <c r="Z923" s="10">
        <v>192.17</v>
      </c>
      <c r="AA923" s="10">
        <v>45.429400000000001</v>
      </c>
      <c r="AB923" s="10">
        <v>40.04</v>
      </c>
      <c r="AC923" s="10">
        <v>410.68</v>
      </c>
      <c r="AE923" s="10">
        <v>14.93</v>
      </c>
      <c r="AF923" s="10">
        <v>418.57</v>
      </c>
      <c r="AG923" s="10">
        <v>386.07</v>
      </c>
      <c r="AH923" s="10">
        <v>134.26</v>
      </c>
      <c r="AI923">
        <v>38.18</v>
      </c>
      <c r="AJ923" s="10">
        <v>14.38</v>
      </c>
      <c r="AK923" s="10">
        <v>94.46</v>
      </c>
      <c r="AL923" s="10">
        <v>31.97</v>
      </c>
      <c r="AM923" s="10">
        <v>72.45</v>
      </c>
      <c r="AN923" s="10">
        <v>12.02</v>
      </c>
      <c r="AO923" s="10">
        <v>75.989999999999995</v>
      </c>
      <c r="AP923" s="10">
        <v>159.38749999999999</v>
      </c>
    </row>
    <row r="924" spans="1:42" x14ac:dyDescent="0.2">
      <c r="A924" s="9">
        <v>45278</v>
      </c>
      <c r="B924" s="3">
        <v>4719.1899999999996</v>
      </c>
      <c r="C924" s="10">
        <v>252.08</v>
      </c>
      <c r="D924" s="10">
        <v>17.84</v>
      </c>
      <c r="E924" s="10">
        <v>101.65</v>
      </c>
      <c r="F924" s="10">
        <v>59.02</v>
      </c>
      <c r="G924" s="10">
        <v>37.76</v>
      </c>
      <c r="I924" s="10">
        <v>114.7</v>
      </c>
      <c r="J924" s="10">
        <v>4.49</v>
      </c>
      <c r="K924" s="10">
        <v>166.23</v>
      </c>
      <c r="L924" s="10">
        <v>376.4</v>
      </c>
      <c r="M924" s="10">
        <v>50.076999999999998</v>
      </c>
      <c r="N924" s="10">
        <v>7.68</v>
      </c>
      <c r="O924" s="10">
        <v>30.44</v>
      </c>
      <c r="P924" s="10">
        <v>106.6022</v>
      </c>
      <c r="Q924" s="10">
        <v>91.48</v>
      </c>
      <c r="R924" s="10">
        <v>11.93</v>
      </c>
      <c r="S924" s="10">
        <v>9.66</v>
      </c>
      <c r="T924" s="10">
        <v>125.96</v>
      </c>
      <c r="U924" s="10">
        <v>198.97</v>
      </c>
      <c r="V924" s="10">
        <v>372.65</v>
      </c>
      <c r="W924" s="10">
        <v>195.89</v>
      </c>
      <c r="X924" s="10">
        <v>84.47</v>
      </c>
      <c r="Y924" s="10">
        <v>23.8</v>
      </c>
      <c r="Z924" s="10">
        <v>193.04</v>
      </c>
      <c r="AA924" s="10">
        <v>45.940600000000003</v>
      </c>
      <c r="AB924" s="10">
        <v>41.49</v>
      </c>
      <c r="AC924" s="10">
        <v>404.65</v>
      </c>
      <c r="AE924" s="10">
        <v>14.57</v>
      </c>
      <c r="AF924" s="10">
        <v>424.43</v>
      </c>
      <c r="AG924" s="10">
        <v>382.76</v>
      </c>
      <c r="AH924" s="10">
        <v>132.68</v>
      </c>
      <c r="AI924">
        <v>38.36</v>
      </c>
      <c r="AJ924" s="10">
        <v>14.1</v>
      </c>
      <c r="AK924" s="10">
        <v>94.88</v>
      </c>
      <c r="AL924" s="10">
        <v>32.17</v>
      </c>
      <c r="AM924" s="10">
        <v>72.83</v>
      </c>
      <c r="AN924" s="10">
        <v>11.93</v>
      </c>
      <c r="AO924" s="10">
        <v>76.69</v>
      </c>
      <c r="AP924" s="10">
        <v>160.06100000000001</v>
      </c>
    </row>
    <row r="925" spans="1:42" x14ac:dyDescent="0.2">
      <c r="A925" s="9">
        <v>45279</v>
      </c>
      <c r="B925" s="3">
        <v>4740.5600000000004</v>
      </c>
      <c r="C925" s="10">
        <v>257.22000000000003</v>
      </c>
      <c r="D925" s="10">
        <v>17.95</v>
      </c>
      <c r="E925" s="10">
        <v>102.99</v>
      </c>
      <c r="F925" s="10">
        <v>58.83</v>
      </c>
      <c r="G925" s="10">
        <v>37.72</v>
      </c>
      <c r="I925" s="10">
        <v>113.958</v>
      </c>
      <c r="J925" s="10">
        <v>4.6900000000000004</v>
      </c>
      <c r="K925" s="10">
        <v>168.45</v>
      </c>
      <c r="L925" s="10">
        <v>382.45</v>
      </c>
      <c r="M925" s="10">
        <v>49.603999999999999</v>
      </c>
      <c r="N925" s="10">
        <v>8.01</v>
      </c>
      <c r="O925" s="10">
        <v>30.97</v>
      </c>
      <c r="P925" s="10">
        <v>108.5843</v>
      </c>
      <c r="Q925" s="10">
        <v>90.41</v>
      </c>
      <c r="R925" s="10">
        <v>13.17</v>
      </c>
      <c r="S925" s="10">
        <v>9.94</v>
      </c>
      <c r="T925" s="10">
        <v>128.29</v>
      </c>
      <c r="U925" s="10">
        <v>199.02</v>
      </c>
      <c r="V925" s="10">
        <v>373.26</v>
      </c>
      <c r="W925" s="10">
        <v>196.94</v>
      </c>
      <c r="X925" s="10">
        <v>84.69</v>
      </c>
      <c r="Y925" s="10">
        <v>24.35</v>
      </c>
      <c r="Z925" s="10">
        <v>190.83</v>
      </c>
      <c r="AA925" s="10">
        <v>46.540599999999998</v>
      </c>
      <c r="AB925" s="10">
        <v>40.96</v>
      </c>
      <c r="AC925" s="10">
        <v>403.14</v>
      </c>
      <c r="AE925" s="10">
        <v>14.32</v>
      </c>
      <c r="AF925" s="10">
        <v>425.47</v>
      </c>
      <c r="AG925" s="10">
        <v>393.94</v>
      </c>
      <c r="AH925" s="10">
        <v>133.75</v>
      </c>
      <c r="AI925">
        <v>38.619999999999997</v>
      </c>
      <c r="AJ925" s="10">
        <v>14.73</v>
      </c>
      <c r="AK925" s="10">
        <v>95.27</v>
      </c>
      <c r="AL925" s="10">
        <v>32.67</v>
      </c>
      <c r="AM925" s="10">
        <v>73.790000000000006</v>
      </c>
      <c r="AN925" s="10">
        <v>12.02</v>
      </c>
      <c r="AO925" s="10">
        <v>79.03</v>
      </c>
      <c r="AP925" s="10">
        <v>162.09800000000001</v>
      </c>
    </row>
    <row r="926" spans="1:42" x14ac:dyDescent="0.2">
      <c r="A926" s="9">
        <v>45280</v>
      </c>
      <c r="B926" s="3">
        <v>4768.37</v>
      </c>
      <c r="C926" s="10">
        <v>247.14</v>
      </c>
      <c r="D926" s="10">
        <v>17.25</v>
      </c>
      <c r="E926" s="10">
        <v>101.27</v>
      </c>
      <c r="F926" s="10">
        <v>57.61</v>
      </c>
      <c r="G926" s="10">
        <v>37.61</v>
      </c>
      <c r="I926" s="10">
        <v>111.038</v>
      </c>
      <c r="J926" s="10">
        <v>4.41</v>
      </c>
      <c r="K926" s="10">
        <v>166.55</v>
      </c>
      <c r="L926" s="10">
        <v>377.52</v>
      </c>
      <c r="M926" s="10">
        <v>48.110999999999997</v>
      </c>
      <c r="N926" s="10">
        <v>8.06</v>
      </c>
      <c r="O926" s="10">
        <v>31.13</v>
      </c>
      <c r="P926" s="10">
        <v>106.3913</v>
      </c>
      <c r="Q926" s="10">
        <v>89.74</v>
      </c>
      <c r="R926" s="10">
        <v>12.62</v>
      </c>
      <c r="S926" s="10">
        <v>9.31</v>
      </c>
      <c r="T926" s="10">
        <v>126.1</v>
      </c>
      <c r="U926" s="10">
        <v>194.28</v>
      </c>
      <c r="V926" s="10">
        <v>370.62</v>
      </c>
      <c r="W926" s="10">
        <v>194.83</v>
      </c>
      <c r="X926" s="10">
        <v>82.03</v>
      </c>
      <c r="Y926" s="10">
        <v>23.18</v>
      </c>
      <c r="Z926" s="10">
        <v>188.71</v>
      </c>
      <c r="AA926" s="10">
        <v>46.2774</v>
      </c>
      <c r="AB926" s="10">
        <v>41.1</v>
      </c>
      <c r="AC926" s="10">
        <v>400.25</v>
      </c>
      <c r="AE926" s="10">
        <v>13.39</v>
      </c>
      <c r="AF926" s="10">
        <v>419.45</v>
      </c>
      <c r="AG926" s="10">
        <v>387.26</v>
      </c>
      <c r="AH926" s="10">
        <v>130.47</v>
      </c>
      <c r="AI926">
        <v>38.409999999999997</v>
      </c>
      <c r="AJ926" s="10">
        <v>14.3</v>
      </c>
      <c r="AK926" s="10">
        <v>91.99</v>
      </c>
      <c r="AL926" s="10">
        <v>32.67</v>
      </c>
      <c r="AM926" s="10">
        <v>72.459999999999994</v>
      </c>
      <c r="AN926" s="10">
        <v>11.8</v>
      </c>
      <c r="AO926" s="10">
        <v>77.66</v>
      </c>
      <c r="AP926" s="10">
        <v>164.9495</v>
      </c>
    </row>
    <row r="927" spans="1:42" x14ac:dyDescent="0.2">
      <c r="A927" s="9">
        <v>45281</v>
      </c>
      <c r="B927" s="3">
        <v>4698.3500000000004</v>
      </c>
      <c r="C927" s="10">
        <v>254.5</v>
      </c>
      <c r="D927" s="10">
        <v>17.59</v>
      </c>
      <c r="E927" s="10">
        <v>101.73</v>
      </c>
      <c r="F927" s="10">
        <v>57.99</v>
      </c>
      <c r="G927" s="10">
        <v>37.79</v>
      </c>
      <c r="I927" s="10">
        <v>112.729</v>
      </c>
      <c r="J927" s="10">
        <v>4.43</v>
      </c>
      <c r="K927" s="10">
        <v>167.5</v>
      </c>
      <c r="L927" s="10">
        <v>380.57</v>
      </c>
      <c r="M927" s="10">
        <v>48.99</v>
      </c>
      <c r="N927" s="10">
        <v>9.01</v>
      </c>
      <c r="O927" s="10">
        <v>30.08</v>
      </c>
      <c r="P927" s="10">
        <v>107.5722</v>
      </c>
      <c r="Q927" s="10">
        <v>91.51</v>
      </c>
      <c r="R927" s="10">
        <v>12.89</v>
      </c>
      <c r="S927" s="10">
        <v>9.64</v>
      </c>
      <c r="T927" s="10">
        <v>129.13999999999999</v>
      </c>
      <c r="U927" s="10">
        <v>196.79</v>
      </c>
      <c r="V927" s="10">
        <v>373.54</v>
      </c>
      <c r="W927" s="10">
        <v>194.68</v>
      </c>
      <c r="X927" s="10">
        <v>81.849999999999994</v>
      </c>
      <c r="Y927" s="10">
        <v>23.58</v>
      </c>
      <c r="Z927" s="10">
        <v>192.85</v>
      </c>
      <c r="AA927" s="10">
        <v>46.142000000000003</v>
      </c>
      <c r="AB927" s="10">
        <v>42.76</v>
      </c>
      <c r="AC927" s="10">
        <v>400.63</v>
      </c>
      <c r="AE927" s="10">
        <v>13.79</v>
      </c>
      <c r="AF927" s="10">
        <v>423.44</v>
      </c>
      <c r="AG927" s="10">
        <v>393.34</v>
      </c>
      <c r="AH927" s="10">
        <v>130.96</v>
      </c>
      <c r="AI927">
        <v>38.68</v>
      </c>
      <c r="AJ927" s="10">
        <v>16.07</v>
      </c>
      <c r="AK927" s="10">
        <v>92.83</v>
      </c>
      <c r="AL927" s="10">
        <v>33.369999999999997</v>
      </c>
      <c r="AM927" s="10">
        <v>74</v>
      </c>
      <c r="AN927" s="10">
        <v>12.34</v>
      </c>
      <c r="AO927" s="10">
        <v>79.02</v>
      </c>
      <c r="AP927" s="10">
        <v>164.6985</v>
      </c>
    </row>
    <row r="928" spans="1:42" x14ac:dyDescent="0.2">
      <c r="A928" s="9">
        <v>45282</v>
      </c>
      <c r="B928" s="3">
        <v>4746.75</v>
      </c>
      <c r="C928" s="10">
        <v>252.54</v>
      </c>
      <c r="D928" s="10">
        <v>17.41</v>
      </c>
      <c r="E928" s="10">
        <v>101.91</v>
      </c>
      <c r="F928" s="10">
        <v>58.32</v>
      </c>
      <c r="G928" s="10">
        <v>38.020000000000003</v>
      </c>
      <c r="I928" s="10">
        <v>112.19799999999999</v>
      </c>
      <c r="J928" s="10">
        <v>5.44</v>
      </c>
      <c r="K928" s="10">
        <v>167.4</v>
      </c>
      <c r="L928" s="10">
        <v>380.65</v>
      </c>
      <c r="M928" s="10">
        <v>48.83</v>
      </c>
      <c r="N928" s="10">
        <v>9.18</v>
      </c>
      <c r="O928" s="10">
        <v>29.84</v>
      </c>
      <c r="P928" s="10">
        <v>108.0192</v>
      </c>
      <c r="Q928" s="10">
        <v>91.95</v>
      </c>
      <c r="R928" s="10">
        <v>12.95</v>
      </c>
      <c r="S928" s="10">
        <v>9.7100000000000009</v>
      </c>
      <c r="T928" s="10">
        <v>130.69</v>
      </c>
      <c r="U928" s="10">
        <v>195.67</v>
      </c>
      <c r="V928" s="10">
        <v>374.58</v>
      </c>
      <c r="W928" s="10">
        <v>193.6</v>
      </c>
      <c r="X928" s="10">
        <v>81.92</v>
      </c>
      <c r="Y928" s="10">
        <v>23.21</v>
      </c>
      <c r="Z928" s="10">
        <v>189.59</v>
      </c>
      <c r="AA928" s="10">
        <v>46.087000000000003</v>
      </c>
      <c r="AB928" s="10">
        <v>41.92</v>
      </c>
      <c r="AC928" s="10">
        <v>405.25</v>
      </c>
      <c r="AE928" s="10">
        <v>13.64</v>
      </c>
      <c r="AF928" s="10">
        <v>424.1</v>
      </c>
      <c r="AG928" s="10">
        <v>396.82</v>
      </c>
      <c r="AH928" s="10">
        <v>132.4</v>
      </c>
      <c r="AI928">
        <v>38.86</v>
      </c>
      <c r="AJ928" s="10">
        <v>16.579999999999998</v>
      </c>
      <c r="AK928" s="10">
        <v>92.94</v>
      </c>
      <c r="AL928" s="10">
        <v>33.76</v>
      </c>
      <c r="AM928" s="10">
        <v>73.83</v>
      </c>
      <c r="AN928" s="10">
        <v>12.35</v>
      </c>
      <c r="AO928" s="10">
        <v>78.84</v>
      </c>
      <c r="AP928" s="10">
        <v>165.17500000000001</v>
      </c>
    </row>
    <row r="929" spans="1:42" x14ac:dyDescent="0.2">
      <c r="A929" s="9">
        <v>45286</v>
      </c>
      <c r="B929" s="3">
        <v>4754.63</v>
      </c>
      <c r="C929" s="10">
        <v>256.61</v>
      </c>
      <c r="D929" s="10">
        <v>17.68</v>
      </c>
      <c r="E929" s="10">
        <v>102.14</v>
      </c>
      <c r="F929" s="10">
        <v>58.56</v>
      </c>
      <c r="G929" s="10">
        <v>38.200000000000003</v>
      </c>
      <c r="I929" s="10">
        <v>113.18899999999999</v>
      </c>
      <c r="J929" s="10">
        <v>5.64</v>
      </c>
      <c r="K929" s="10">
        <v>168.39</v>
      </c>
      <c r="L929" s="10">
        <v>381.61</v>
      </c>
      <c r="M929" s="10">
        <v>49.279000000000003</v>
      </c>
      <c r="N929" s="10">
        <v>9.26</v>
      </c>
      <c r="O929" s="10">
        <v>29.9</v>
      </c>
      <c r="P929" s="10">
        <v>108.11199999999999</v>
      </c>
      <c r="Q929" s="10">
        <v>92.61</v>
      </c>
      <c r="R929" s="10">
        <v>12.94</v>
      </c>
      <c r="S929" s="10">
        <v>9.9600000000000009</v>
      </c>
      <c r="T929" s="10">
        <v>131.37</v>
      </c>
      <c r="U929" s="10">
        <v>198.56</v>
      </c>
      <c r="V929" s="10">
        <v>374.66</v>
      </c>
      <c r="W929" s="10">
        <v>193.05</v>
      </c>
      <c r="X929" s="10">
        <v>82.18</v>
      </c>
      <c r="Y929" s="10">
        <v>23.59</v>
      </c>
      <c r="Z929" s="10">
        <v>189.88</v>
      </c>
      <c r="AA929" s="10">
        <v>46.3904</v>
      </c>
      <c r="AB929" s="10">
        <v>43.8</v>
      </c>
      <c r="AC929" s="10">
        <v>407.66</v>
      </c>
      <c r="AE929" s="10">
        <v>13.52</v>
      </c>
      <c r="AF929" s="10">
        <v>423.67</v>
      </c>
      <c r="AG929" s="10">
        <v>401.27</v>
      </c>
      <c r="AH929" s="10">
        <v>133.46</v>
      </c>
      <c r="AI929">
        <v>39.14</v>
      </c>
      <c r="AJ929" s="10">
        <v>17.14</v>
      </c>
      <c r="AK929" s="10">
        <v>93.25</v>
      </c>
      <c r="AL929" s="10">
        <v>33.99</v>
      </c>
      <c r="AM929" s="10">
        <v>74.180000000000007</v>
      </c>
      <c r="AN929" s="10">
        <v>12.45</v>
      </c>
      <c r="AO929" s="10">
        <v>79.72</v>
      </c>
      <c r="AP929" s="10">
        <v>164.60550000000001</v>
      </c>
    </row>
    <row r="930" spans="1:42" x14ac:dyDescent="0.2">
      <c r="A930" s="9">
        <v>45287</v>
      </c>
      <c r="B930" s="3">
        <v>4774.75</v>
      </c>
      <c r="C930" s="10">
        <v>261.44</v>
      </c>
      <c r="D930" s="10">
        <v>17.47</v>
      </c>
      <c r="E930" s="10">
        <v>101.66</v>
      </c>
      <c r="F930" s="10">
        <v>58.71</v>
      </c>
      <c r="G930" s="10">
        <v>38.380000000000003</v>
      </c>
      <c r="I930" s="10">
        <v>112.617</v>
      </c>
      <c r="J930" s="10">
        <v>5.74</v>
      </c>
      <c r="K930" s="10">
        <v>169.4</v>
      </c>
      <c r="L930" s="10">
        <v>384.48</v>
      </c>
      <c r="M930" s="10">
        <v>49.417000000000002</v>
      </c>
      <c r="N930" s="10">
        <v>9.31</v>
      </c>
      <c r="O930" s="10">
        <v>29.87</v>
      </c>
      <c r="P930" s="10">
        <v>109.782</v>
      </c>
      <c r="Q930" s="10">
        <v>93.64</v>
      </c>
      <c r="R930" s="10">
        <v>13.26</v>
      </c>
      <c r="S930" s="10">
        <v>10.32</v>
      </c>
      <c r="T930" s="10">
        <v>132.61000000000001</v>
      </c>
      <c r="U930" s="10">
        <v>198.71</v>
      </c>
      <c r="V930" s="10">
        <v>374.07</v>
      </c>
      <c r="W930" s="10">
        <v>193.15</v>
      </c>
      <c r="X930" s="10">
        <v>83.34</v>
      </c>
      <c r="Y930" s="10">
        <v>23.73</v>
      </c>
      <c r="Z930" s="10">
        <v>190.27</v>
      </c>
      <c r="AA930" s="10">
        <v>46.148800000000001</v>
      </c>
      <c r="AB930" s="10">
        <v>44.44</v>
      </c>
      <c r="AC930" s="10">
        <v>408.05</v>
      </c>
      <c r="AE930" s="10">
        <v>13.21</v>
      </c>
      <c r="AF930" s="10">
        <v>424.36</v>
      </c>
      <c r="AG930" s="10">
        <v>401.64</v>
      </c>
      <c r="AH930" s="10">
        <v>134.18</v>
      </c>
      <c r="AI930">
        <v>39.340000000000003</v>
      </c>
      <c r="AJ930" s="10">
        <v>17.29</v>
      </c>
      <c r="AK930" s="10">
        <v>93.78</v>
      </c>
      <c r="AL930" s="10">
        <v>33.979999999999997</v>
      </c>
      <c r="AM930" s="10">
        <v>74.77</v>
      </c>
      <c r="AN930" s="10">
        <v>12.39</v>
      </c>
      <c r="AO930" s="10">
        <v>80.989999999999995</v>
      </c>
      <c r="AP930" s="10">
        <v>166.03399999999999</v>
      </c>
    </row>
    <row r="931" spans="1:42" x14ac:dyDescent="0.2">
      <c r="A931" s="9">
        <v>45288</v>
      </c>
      <c r="B931" s="3">
        <v>4781.58</v>
      </c>
      <c r="C931" s="10">
        <v>253.18</v>
      </c>
      <c r="D931" s="10">
        <v>17.559999999999999</v>
      </c>
      <c r="E931" s="10">
        <v>100.19</v>
      </c>
      <c r="F931" s="10">
        <v>58.75</v>
      </c>
      <c r="G931" s="10">
        <v>38.82</v>
      </c>
      <c r="I931" s="10">
        <v>112.241</v>
      </c>
      <c r="J931" s="10">
        <v>5.79</v>
      </c>
      <c r="K931" s="10">
        <v>170.3</v>
      </c>
      <c r="L931" s="10">
        <v>386.41</v>
      </c>
      <c r="M931" s="10">
        <v>49.521999999999998</v>
      </c>
      <c r="N931" s="10">
        <v>9.32</v>
      </c>
      <c r="O931" s="10">
        <v>29.2</v>
      </c>
      <c r="P931" s="10">
        <v>109.6808</v>
      </c>
      <c r="Q931" s="10">
        <v>93.82</v>
      </c>
      <c r="R931" s="10">
        <v>13.18</v>
      </c>
      <c r="S931" s="10">
        <v>10.28</v>
      </c>
      <c r="T931" s="10">
        <v>133.13</v>
      </c>
      <c r="U931" s="10">
        <v>201.23</v>
      </c>
      <c r="V931" s="10">
        <v>375.28</v>
      </c>
      <c r="W931" s="10">
        <v>193.58</v>
      </c>
      <c r="X931" s="10">
        <v>83.58</v>
      </c>
      <c r="Y931" s="10">
        <v>23.54</v>
      </c>
      <c r="Z931" s="10">
        <v>188.75</v>
      </c>
      <c r="AA931" s="10">
        <v>45.567599999999999</v>
      </c>
      <c r="AB931" s="10">
        <v>44.63</v>
      </c>
      <c r="AC931" s="10">
        <v>409.27</v>
      </c>
      <c r="AE931" s="10">
        <v>13.23</v>
      </c>
      <c r="AF931" s="10">
        <v>426.32</v>
      </c>
      <c r="AG931" s="10">
        <v>399.26</v>
      </c>
      <c r="AH931" s="10">
        <v>135.19</v>
      </c>
      <c r="AI931">
        <v>39.1</v>
      </c>
      <c r="AJ931" s="10">
        <v>17.2</v>
      </c>
      <c r="AK931" s="10">
        <v>94.08</v>
      </c>
      <c r="AL931" s="10">
        <v>34.020000000000003</v>
      </c>
      <c r="AM931" s="10">
        <v>74.540000000000006</v>
      </c>
      <c r="AN931" s="10">
        <v>12.34</v>
      </c>
      <c r="AO931" s="10">
        <v>81.44</v>
      </c>
      <c r="AP931" s="10">
        <v>167.09350000000001</v>
      </c>
    </row>
    <row r="932" spans="1:42" x14ac:dyDescent="0.2">
      <c r="A932" s="9">
        <v>45289</v>
      </c>
      <c r="B932" s="3">
        <v>4783.3500000000004</v>
      </c>
      <c r="C932" s="10">
        <v>248.48</v>
      </c>
      <c r="D932" s="10">
        <v>17.170000000000002</v>
      </c>
      <c r="E932" s="10">
        <v>99.98</v>
      </c>
      <c r="F932" s="10">
        <v>58.93</v>
      </c>
      <c r="G932" s="10">
        <v>38.520000000000003</v>
      </c>
      <c r="I932" s="10">
        <v>111.625</v>
      </c>
      <c r="J932" s="10">
        <v>5.53</v>
      </c>
      <c r="K932" s="10">
        <v>170.1</v>
      </c>
      <c r="L932" s="10">
        <v>385.77</v>
      </c>
      <c r="M932" s="10">
        <v>49.521999999999998</v>
      </c>
      <c r="N932" s="10">
        <v>9.15</v>
      </c>
      <c r="O932" s="10">
        <v>29.51</v>
      </c>
      <c r="P932" s="10">
        <v>109.4783</v>
      </c>
      <c r="Q932" s="10">
        <v>93.09</v>
      </c>
      <c r="R932" s="10">
        <v>12.74</v>
      </c>
      <c r="S932" s="10">
        <v>9.9499999999999993</v>
      </c>
      <c r="T932" s="10">
        <v>130.91999999999999</v>
      </c>
      <c r="U932" s="10">
        <v>199</v>
      </c>
      <c r="V932" s="10">
        <v>376.04</v>
      </c>
      <c r="W932" s="10">
        <v>192.53</v>
      </c>
      <c r="X932" s="10">
        <v>82.85</v>
      </c>
      <c r="Y932" s="10">
        <v>23.46</v>
      </c>
      <c r="Z932" s="10">
        <v>187.91</v>
      </c>
      <c r="AA932" s="10">
        <v>45.739199999999997</v>
      </c>
      <c r="AB932" s="10">
        <v>42.98</v>
      </c>
      <c r="AC932" s="10">
        <v>406.89</v>
      </c>
      <c r="AE932" s="10">
        <v>12.39</v>
      </c>
      <c r="AF932" s="10">
        <v>426.51</v>
      </c>
      <c r="AG932" s="10">
        <v>399.87</v>
      </c>
      <c r="AH932" s="10">
        <v>133.30000000000001</v>
      </c>
      <c r="AI932">
        <v>39.03</v>
      </c>
      <c r="AJ932" s="10">
        <v>16.809999999999999</v>
      </c>
      <c r="AK932" s="10">
        <v>94.08</v>
      </c>
      <c r="AL932" s="10">
        <v>33.69</v>
      </c>
      <c r="AM932" s="10">
        <v>74.459999999999994</v>
      </c>
      <c r="AN932" s="10">
        <v>12.19</v>
      </c>
      <c r="AO932" s="10">
        <v>81.58</v>
      </c>
      <c r="AP932" s="10">
        <v>167.24700000000001</v>
      </c>
    </row>
    <row r="933" spans="1:42" x14ac:dyDescent="0.2">
      <c r="A933" s="9">
        <v>45293</v>
      </c>
      <c r="B933" s="3">
        <v>4769.83</v>
      </c>
      <c r="C933" s="10">
        <v>248.42</v>
      </c>
      <c r="D933" s="10">
        <v>16.579999999999998</v>
      </c>
      <c r="E933" s="10">
        <v>102.36</v>
      </c>
      <c r="F933" s="10">
        <v>59.82</v>
      </c>
      <c r="G933" s="10">
        <v>38.07</v>
      </c>
      <c r="I933" s="10">
        <v>108.538</v>
      </c>
      <c r="J933" s="10">
        <v>5.31</v>
      </c>
      <c r="K933" s="10">
        <v>172.08</v>
      </c>
      <c r="L933" s="10">
        <v>388.3</v>
      </c>
      <c r="M933" s="10">
        <v>48.167999999999999</v>
      </c>
      <c r="N933" s="10">
        <v>9.1</v>
      </c>
      <c r="O933" s="10">
        <v>28.51</v>
      </c>
      <c r="P933" s="10">
        <v>107.9348</v>
      </c>
      <c r="Q933" s="10">
        <v>93.22</v>
      </c>
      <c r="R933" s="10">
        <v>12.37</v>
      </c>
      <c r="S933" s="10">
        <v>9.65</v>
      </c>
      <c r="T933" s="10">
        <v>128.27000000000001</v>
      </c>
      <c r="U933" s="10">
        <v>189.12</v>
      </c>
      <c r="V933" s="10">
        <v>370.87</v>
      </c>
      <c r="W933" s="10">
        <v>185.64</v>
      </c>
      <c r="X933" s="10">
        <v>81.31</v>
      </c>
      <c r="Y933" s="10">
        <v>21.1</v>
      </c>
      <c r="Z933" s="10">
        <v>188.8</v>
      </c>
      <c r="AA933" s="10">
        <v>44.895000000000003</v>
      </c>
      <c r="AB933" s="10">
        <v>40.869999999999997</v>
      </c>
      <c r="AC933" s="10">
        <v>410.91</v>
      </c>
      <c r="AE933" s="10">
        <v>12.16</v>
      </c>
      <c r="AF933" s="10">
        <v>421.89</v>
      </c>
      <c r="AG933" s="10">
        <v>400.91</v>
      </c>
      <c r="AH933" s="10">
        <v>134.62</v>
      </c>
      <c r="AI933">
        <v>38.94</v>
      </c>
      <c r="AJ933" s="10">
        <v>17.11</v>
      </c>
      <c r="AK933" s="10">
        <v>95.56</v>
      </c>
      <c r="AL933" s="10">
        <v>34.31</v>
      </c>
      <c r="AM933" s="10">
        <v>74.260000000000005</v>
      </c>
      <c r="AN933" s="10">
        <v>12.16</v>
      </c>
      <c r="AO933" s="10">
        <v>80.34</v>
      </c>
      <c r="AP933" s="10">
        <v>168.79949999999999</v>
      </c>
    </row>
    <row r="934" spans="1:42" x14ac:dyDescent="0.2">
      <c r="A934" s="9">
        <v>45294</v>
      </c>
      <c r="B934" s="3">
        <v>4742.83</v>
      </c>
      <c r="C934" s="10">
        <v>238.45</v>
      </c>
      <c r="D934" s="10">
        <v>16.09</v>
      </c>
      <c r="E934" s="10">
        <v>103.22</v>
      </c>
      <c r="F934" s="10">
        <v>59.96</v>
      </c>
      <c r="G934" s="10">
        <v>38.18</v>
      </c>
      <c r="I934" s="10">
        <v>105.858</v>
      </c>
      <c r="J934" s="10">
        <v>5.0999999999999996</v>
      </c>
      <c r="K934" s="10">
        <v>171.33</v>
      </c>
      <c r="L934" s="10">
        <v>381.79</v>
      </c>
      <c r="M934" s="10">
        <v>47.569000000000003</v>
      </c>
      <c r="N934" s="10">
        <v>8.89</v>
      </c>
      <c r="O934" s="10">
        <v>30.12</v>
      </c>
      <c r="P934" s="10">
        <v>106.9649</v>
      </c>
      <c r="Q934" s="10">
        <v>89.05</v>
      </c>
      <c r="R934" s="10">
        <v>11.79</v>
      </c>
      <c r="S934" s="10">
        <v>8.31</v>
      </c>
      <c r="T934" s="10">
        <v>122.35</v>
      </c>
      <c r="U934" s="10">
        <v>184.21</v>
      </c>
      <c r="V934" s="10">
        <v>370.6</v>
      </c>
      <c r="W934" s="10">
        <v>184.25</v>
      </c>
      <c r="X934" s="10">
        <v>79.89</v>
      </c>
      <c r="Y934" s="10">
        <v>20.32</v>
      </c>
      <c r="Z934" s="10">
        <v>187.94</v>
      </c>
      <c r="AA934" s="10">
        <v>44.673000000000002</v>
      </c>
      <c r="AB934" s="10">
        <v>39.47</v>
      </c>
      <c r="AC934" s="10">
        <v>410.71</v>
      </c>
      <c r="AE934" s="10">
        <v>11.93</v>
      </c>
      <c r="AF934" s="10">
        <v>418.77</v>
      </c>
      <c r="AG934" s="10">
        <v>393.35</v>
      </c>
      <c r="AH934" s="10">
        <v>130.52000000000001</v>
      </c>
      <c r="AI934">
        <v>38.64</v>
      </c>
      <c r="AJ934" s="10">
        <v>16.66</v>
      </c>
      <c r="AK934" s="10">
        <v>95.42</v>
      </c>
      <c r="AL934" s="10">
        <v>33.24</v>
      </c>
      <c r="AM934" s="10">
        <v>73.55</v>
      </c>
      <c r="AN934" s="10">
        <v>11.71</v>
      </c>
      <c r="AO934" s="10">
        <v>79.38</v>
      </c>
      <c r="AP934" s="10">
        <v>167.73599999999999</v>
      </c>
    </row>
    <row r="935" spans="1:42" x14ac:dyDescent="0.2">
      <c r="A935" s="9">
        <v>45295</v>
      </c>
      <c r="B935" s="3">
        <v>4704.8100000000004</v>
      </c>
      <c r="C935" s="10">
        <v>237.93</v>
      </c>
      <c r="D935" s="10">
        <v>16.25</v>
      </c>
      <c r="E935" s="10">
        <v>102.32</v>
      </c>
      <c r="F935" s="10">
        <v>59.76</v>
      </c>
      <c r="G935" s="10">
        <v>38.4</v>
      </c>
      <c r="I935" s="10">
        <v>104.901</v>
      </c>
      <c r="J935" s="10">
        <v>5.47</v>
      </c>
      <c r="K935" s="10">
        <v>171.41</v>
      </c>
      <c r="L935" s="10">
        <v>382.95</v>
      </c>
      <c r="M935" s="10">
        <v>47.997999999999998</v>
      </c>
      <c r="N935" s="10">
        <v>8.66</v>
      </c>
      <c r="O935" s="10">
        <v>29.48</v>
      </c>
      <c r="P935" s="10">
        <v>106.63590000000001</v>
      </c>
      <c r="Q935" s="10">
        <v>87.42</v>
      </c>
      <c r="R935" s="10">
        <v>11.98</v>
      </c>
      <c r="S935" s="10">
        <v>8.42</v>
      </c>
      <c r="T935" s="10">
        <v>122.9</v>
      </c>
      <c r="U935" s="10">
        <v>183.72</v>
      </c>
      <c r="V935" s="10">
        <v>367.94</v>
      </c>
      <c r="W935" s="10">
        <v>181.91</v>
      </c>
      <c r="X935" s="10">
        <v>79.959999999999994</v>
      </c>
      <c r="Y935" s="10">
        <v>19.5</v>
      </c>
      <c r="Z935" s="10">
        <v>192.58</v>
      </c>
      <c r="AA935" s="10">
        <v>44.409399999999998</v>
      </c>
      <c r="AB935" s="10">
        <v>40.67</v>
      </c>
      <c r="AC935" s="10">
        <v>416.15</v>
      </c>
      <c r="AE935" s="10">
        <v>12.28</v>
      </c>
      <c r="AF935" s="10">
        <v>419.77</v>
      </c>
      <c r="AG935" s="10">
        <v>392.39</v>
      </c>
      <c r="AH935" s="10">
        <v>130.29</v>
      </c>
      <c r="AI935">
        <v>38.67</v>
      </c>
      <c r="AJ935" s="10">
        <v>17.11</v>
      </c>
      <c r="AK935" s="10">
        <v>95.66</v>
      </c>
      <c r="AL935" s="10">
        <v>32.93</v>
      </c>
      <c r="AM935" s="10">
        <v>73.040000000000006</v>
      </c>
      <c r="AN935" s="10">
        <v>11.68</v>
      </c>
      <c r="AO935" s="10">
        <v>78.87</v>
      </c>
      <c r="AP935" s="10">
        <v>168.31200000000001</v>
      </c>
    </row>
    <row r="936" spans="1:42" x14ac:dyDescent="0.2">
      <c r="A936" s="9">
        <v>45296</v>
      </c>
      <c r="B936" s="3">
        <v>4688.68</v>
      </c>
      <c r="C936" s="10">
        <v>237.49</v>
      </c>
      <c r="D936" s="10">
        <v>15.98</v>
      </c>
      <c r="E936" s="10">
        <v>102.63</v>
      </c>
      <c r="F936" s="10">
        <v>59.67</v>
      </c>
      <c r="G936" s="10">
        <v>38.590000000000003</v>
      </c>
      <c r="I936" s="10">
        <v>104.928</v>
      </c>
      <c r="J936" s="10">
        <v>5.4</v>
      </c>
      <c r="K936" s="10">
        <v>172.27</v>
      </c>
      <c r="L936" s="10">
        <v>386.44</v>
      </c>
      <c r="M936" s="10">
        <v>49.097000000000001</v>
      </c>
      <c r="N936" s="10">
        <v>8.82</v>
      </c>
      <c r="O936" s="10">
        <v>29.79</v>
      </c>
      <c r="P936" s="10">
        <v>106.7625</v>
      </c>
      <c r="Q936" s="10">
        <v>87.05</v>
      </c>
      <c r="R936" s="10">
        <v>11.89</v>
      </c>
      <c r="S936" s="10">
        <v>8.2200000000000006</v>
      </c>
      <c r="T936" s="10">
        <v>122.21</v>
      </c>
      <c r="U936" s="10">
        <v>189.12</v>
      </c>
      <c r="V936" s="10">
        <v>367.75</v>
      </c>
      <c r="W936" s="10">
        <v>181.18</v>
      </c>
      <c r="X936" s="10">
        <v>81.27</v>
      </c>
      <c r="Y936" s="10">
        <v>19.079999999999998</v>
      </c>
      <c r="Z936" s="10">
        <v>193.52</v>
      </c>
      <c r="AA936" s="10">
        <v>44.256</v>
      </c>
      <c r="AB936" s="10">
        <v>41.15</v>
      </c>
      <c r="AC936" s="10">
        <v>416.5</v>
      </c>
      <c r="AE936" s="10">
        <v>12</v>
      </c>
      <c r="AF936" s="10">
        <v>419.42</v>
      </c>
      <c r="AG936" s="10">
        <v>395.96</v>
      </c>
      <c r="AH936" s="10">
        <v>130.56</v>
      </c>
      <c r="AI936">
        <v>38.659999999999997</v>
      </c>
      <c r="AJ936" s="10">
        <v>14.57</v>
      </c>
      <c r="AK936" s="10">
        <v>95.3</v>
      </c>
      <c r="AL936" s="10">
        <v>32.6</v>
      </c>
      <c r="AM936" s="10">
        <v>72.64</v>
      </c>
      <c r="AN936" s="10">
        <v>11.85</v>
      </c>
      <c r="AO936" s="10">
        <v>78.63</v>
      </c>
      <c r="AP936" s="10">
        <v>166.57400000000001</v>
      </c>
    </row>
    <row r="937" spans="1:42" x14ac:dyDescent="0.2">
      <c r="A937" s="9">
        <v>45299</v>
      </c>
      <c r="B937" s="3">
        <v>4697.24</v>
      </c>
      <c r="C937" s="10">
        <v>240.45</v>
      </c>
      <c r="D937" s="10">
        <v>16.670000000000002</v>
      </c>
      <c r="E937" s="10">
        <v>100.92</v>
      </c>
      <c r="F937" s="10">
        <v>60.11</v>
      </c>
      <c r="G937" s="10">
        <v>39.14</v>
      </c>
      <c r="I937" s="10">
        <v>107.485</v>
      </c>
      <c r="J937" s="10">
        <v>5.55</v>
      </c>
      <c r="K937" s="10">
        <v>172.02</v>
      </c>
      <c r="L937" s="10">
        <v>388.86</v>
      </c>
      <c r="M937" s="10">
        <v>52.253</v>
      </c>
      <c r="N937" s="10">
        <v>9.69</v>
      </c>
      <c r="O937" s="10">
        <v>30.43</v>
      </c>
      <c r="P937" s="10">
        <v>108.4915</v>
      </c>
      <c r="Q937" s="10">
        <v>88.18</v>
      </c>
      <c r="R937" s="10">
        <v>12.42</v>
      </c>
      <c r="S937" s="10">
        <v>8.5299999999999994</v>
      </c>
      <c r="T937" s="10">
        <v>122.34</v>
      </c>
      <c r="U937" s="10">
        <v>196.35</v>
      </c>
      <c r="V937" s="10">
        <v>374.69</v>
      </c>
      <c r="W937" s="10">
        <v>185.56</v>
      </c>
      <c r="X937" s="10">
        <v>82.12</v>
      </c>
      <c r="Y937" s="10">
        <v>19.579999999999998</v>
      </c>
      <c r="Z937" s="10">
        <v>197.25</v>
      </c>
      <c r="AA937" s="10">
        <v>44.727800000000002</v>
      </c>
      <c r="AB937" s="10">
        <v>42.56</v>
      </c>
      <c r="AC937" s="10">
        <v>419.12</v>
      </c>
      <c r="AE937" s="10">
        <v>12.64</v>
      </c>
      <c r="AF937" s="10">
        <v>421.98</v>
      </c>
      <c r="AG937" s="10">
        <v>397.98</v>
      </c>
      <c r="AH937" s="10">
        <v>133.16999999999999</v>
      </c>
      <c r="AI937">
        <v>38.369999999999997</v>
      </c>
      <c r="AJ937" s="10">
        <v>15.11</v>
      </c>
      <c r="AK937" s="10">
        <v>96.29</v>
      </c>
      <c r="AL937" s="10">
        <v>33.22</v>
      </c>
      <c r="AM937" s="10">
        <v>72.84</v>
      </c>
      <c r="AN937" s="10">
        <v>11.97</v>
      </c>
      <c r="AO937" s="10">
        <v>80.08</v>
      </c>
      <c r="AP937" s="10">
        <v>166.37950000000001</v>
      </c>
    </row>
    <row r="938" spans="1:42" x14ac:dyDescent="0.2">
      <c r="A938" s="9">
        <v>45300</v>
      </c>
      <c r="B938" s="3">
        <v>4763.54</v>
      </c>
      <c r="C938" s="10">
        <v>234.96</v>
      </c>
      <c r="D938" s="10">
        <v>16.39</v>
      </c>
      <c r="E938" s="10">
        <v>99.67</v>
      </c>
      <c r="F938" s="10">
        <v>60</v>
      </c>
      <c r="G938" s="10">
        <v>39.590000000000003</v>
      </c>
      <c r="I938" s="10">
        <v>108.249</v>
      </c>
      <c r="J938" s="10">
        <v>5.45</v>
      </c>
      <c r="K938" s="10">
        <v>170.66</v>
      </c>
      <c r="L938" s="10">
        <v>383.74</v>
      </c>
      <c r="M938" s="10">
        <v>53.14</v>
      </c>
      <c r="N938" s="10">
        <v>9.0299999999999994</v>
      </c>
      <c r="O938" s="10">
        <v>29.48</v>
      </c>
      <c r="P938" s="10">
        <v>110.54949999999999</v>
      </c>
      <c r="Q938" s="10">
        <v>86.72</v>
      </c>
      <c r="R938" s="10">
        <v>12.2</v>
      </c>
      <c r="S938" s="10">
        <v>8.32</v>
      </c>
      <c r="T938" s="10">
        <v>121</v>
      </c>
      <c r="U938" s="10">
        <v>196.9</v>
      </c>
      <c r="V938" s="10">
        <v>375.79</v>
      </c>
      <c r="W938" s="10">
        <v>185.14</v>
      </c>
      <c r="X938" s="10">
        <v>81.400000000000006</v>
      </c>
      <c r="Y938" s="10">
        <v>19.25</v>
      </c>
      <c r="Z938" s="10">
        <v>193.02</v>
      </c>
      <c r="AA938" s="10">
        <v>44.64</v>
      </c>
      <c r="AB938" s="10">
        <v>42.52</v>
      </c>
      <c r="AC938" s="10">
        <v>421.01</v>
      </c>
      <c r="AE938" s="10">
        <v>12.45</v>
      </c>
      <c r="AF938" s="10">
        <v>422.6</v>
      </c>
      <c r="AG938" s="10">
        <v>393.22</v>
      </c>
      <c r="AH938" s="10">
        <v>133.07</v>
      </c>
      <c r="AI938">
        <v>38.380000000000003</v>
      </c>
      <c r="AJ938" s="10">
        <v>15.29</v>
      </c>
      <c r="AK938" s="10">
        <v>95.59</v>
      </c>
      <c r="AL938" s="10">
        <v>32.36</v>
      </c>
      <c r="AM938" s="10">
        <v>70.86</v>
      </c>
      <c r="AN938" s="10">
        <v>11.84</v>
      </c>
      <c r="AO938" s="10">
        <v>80.25</v>
      </c>
      <c r="AP938" s="10">
        <v>179.99600000000001</v>
      </c>
    </row>
    <row r="939" spans="1:42" x14ac:dyDescent="0.2">
      <c r="A939" s="9">
        <v>45301</v>
      </c>
      <c r="B939" s="3">
        <v>4756.5</v>
      </c>
      <c r="C939" s="10">
        <v>233.94</v>
      </c>
      <c r="D939" s="10">
        <v>16.79</v>
      </c>
      <c r="E939" s="10">
        <v>98.69</v>
      </c>
      <c r="F939" s="10">
        <v>60.2</v>
      </c>
      <c r="G939" s="10">
        <v>38.46</v>
      </c>
      <c r="I939" s="10">
        <v>108.057</v>
      </c>
      <c r="J939" s="10">
        <v>5.34</v>
      </c>
      <c r="K939" s="10">
        <v>171.02</v>
      </c>
      <c r="L939" s="10">
        <v>381.96</v>
      </c>
      <c r="M939" s="10">
        <v>54.35</v>
      </c>
      <c r="N939" s="10">
        <v>9.66</v>
      </c>
      <c r="O939" s="10">
        <v>29.31</v>
      </c>
      <c r="P939" s="10">
        <v>111.29170000000001</v>
      </c>
      <c r="Q939" s="10">
        <v>86.65</v>
      </c>
      <c r="R939" s="10">
        <v>12.14</v>
      </c>
      <c r="S939" s="10">
        <v>8.48</v>
      </c>
      <c r="T939" s="10">
        <v>121.53</v>
      </c>
      <c r="U939" s="10">
        <v>197.4</v>
      </c>
      <c r="V939" s="10">
        <v>382.77</v>
      </c>
      <c r="W939" s="10">
        <v>186.19</v>
      </c>
      <c r="X939" s="10">
        <v>82.42</v>
      </c>
      <c r="Y939" s="10">
        <v>19.07</v>
      </c>
      <c r="Z939" s="10">
        <v>196.79</v>
      </c>
      <c r="AA939" s="10">
        <v>44.9</v>
      </c>
      <c r="AB939" s="10">
        <v>42.27</v>
      </c>
      <c r="AC939" s="10">
        <v>423.76</v>
      </c>
      <c r="AE939" s="10">
        <v>12.09</v>
      </c>
      <c r="AF939" s="10">
        <v>428.27</v>
      </c>
      <c r="AG939" s="10">
        <v>393.71</v>
      </c>
      <c r="AH939" s="10">
        <v>133.55000000000001</v>
      </c>
      <c r="AI939">
        <v>38.299999999999997</v>
      </c>
      <c r="AJ939" s="10">
        <v>15.09</v>
      </c>
      <c r="AK939" s="10">
        <v>94.47</v>
      </c>
      <c r="AL939" s="10">
        <v>32.130000000000003</v>
      </c>
      <c r="AM939" s="10">
        <v>70.31</v>
      </c>
      <c r="AN939" s="10">
        <v>11.83</v>
      </c>
      <c r="AO939" s="10">
        <v>80.52</v>
      </c>
      <c r="AP939" s="10">
        <v>181.51599999999999</v>
      </c>
    </row>
    <row r="940" spans="1:42" x14ac:dyDescent="0.2">
      <c r="A940" s="9">
        <v>45302</v>
      </c>
      <c r="B940" s="3">
        <v>4783.45</v>
      </c>
      <c r="C940" s="10">
        <v>227.22</v>
      </c>
      <c r="D940" s="10">
        <v>16.68</v>
      </c>
      <c r="E940" s="10">
        <v>98.67</v>
      </c>
      <c r="F940" s="10">
        <v>59.81</v>
      </c>
      <c r="G940" s="10">
        <v>38.869999999999997</v>
      </c>
      <c r="I940" s="10">
        <v>109.998</v>
      </c>
      <c r="J940" s="10">
        <v>5.16</v>
      </c>
      <c r="K940" s="10">
        <v>170.3</v>
      </c>
      <c r="L940" s="10">
        <v>379.75</v>
      </c>
      <c r="M940" s="10">
        <v>54.822000000000003</v>
      </c>
      <c r="N940" s="10">
        <v>11.16</v>
      </c>
      <c r="O940" s="10">
        <v>29.67</v>
      </c>
      <c r="P940" s="10">
        <v>111.62909999999999</v>
      </c>
      <c r="Q940" s="10">
        <v>84.86</v>
      </c>
      <c r="R940" s="10">
        <v>11.71</v>
      </c>
      <c r="S940" s="10">
        <v>8.17</v>
      </c>
      <c r="T940" s="10">
        <v>119.92</v>
      </c>
      <c r="U940" s="10">
        <v>195.62</v>
      </c>
      <c r="V940" s="10">
        <v>384.63</v>
      </c>
      <c r="W940" s="10">
        <v>185.59</v>
      </c>
      <c r="X940" s="10">
        <v>81.87</v>
      </c>
      <c r="Y940" s="10">
        <v>18.79</v>
      </c>
      <c r="Z940" s="10">
        <v>200.82</v>
      </c>
      <c r="AA940" s="10">
        <v>45.531399999999998</v>
      </c>
      <c r="AB940" s="10">
        <v>42.94</v>
      </c>
      <c r="AC940" s="10">
        <v>430.08</v>
      </c>
      <c r="AD940">
        <v>26.63</v>
      </c>
      <c r="AE940" s="10">
        <v>11.56</v>
      </c>
      <c r="AF940" s="10">
        <v>426.72</v>
      </c>
      <c r="AG940" s="10">
        <v>390.22</v>
      </c>
      <c r="AH940" s="10">
        <v>131.32</v>
      </c>
      <c r="AI940">
        <v>38.369999999999997</v>
      </c>
      <c r="AJ940" s="10">
        <v>14.71</v>
      </c>
      <c r="AK940" s="10">
        <v>95.15</v>
      </c>
      <c r="AL940" s="10">
        <v>32.15</v>
      </c>
      <c r="AM940" s="10">
        <v>70.06</v>
      </c>
      <c r="AN940" s="10">
        <v>11.71</v>
      </c>
      <c r="AO940" s="10">
        <v>81.599999999999994</v>
      </c>
      <c r="AP940" s="10">
        <v>181.31950000000001</v>
      </c>
    </row>
    <row r="941" spans="1:42" x14ac:dyDescent="0.2">
      <c r="A941" s="9">
        <v>45303</v>
      </c>
      <c r="B941" s="3">
        <v>4780.24</v>
      </c>
      <c r="C941" s="10">
        <v>218.89</v>
      </c>
      <c r="D941" s="10">
        <v>16.760000000000002</v>
      </c>
      <c r="E941" s="10">
        <v>99.95</v>
      </c>
      <c r="F941" s="10">
        <v>60.39</v>
      </c>
      <c r="G941" s="10">
        <v>39.22</v>
      </c>
      <c r="I941" s="10">
        <v>110.768</v>
      </c>
      <c r="J941" s="10">
        <v>5.17</v>
      </c>
      <c r="K941" s="10">
        <v>169.05</v>
      </c>
      <c r="L941" s="10">
        <v>377.75</v>
      </c>
      <c r="M941" s="10">
        <v>54.71</v>
      </c>
      <c r="N941" s="10">
        <v>11.45</v>
      </c>
      <c r="O941" s="10">
        <v>30.9</v>
      </c>
      <c r="P941" s="10">
        <v>112.87739999999999</v>
      </c>
      <c r="Q941" s="10">
        <v>85.26</v>
      </c>
      <c r="R941" s="10">
        <v>11.02</v>
      </c>
      <c r="S941" s="10">
        <v>7.89</v>
      </c>
      <c r="T941" s="10">
        <v>119.34</v>
      </c>
      <c r="U941" s="10">
        <v>191.26</v>
      </c>
      <c r="V941" s="10">
        <v>388.47</v>
      </c>
      <c r="W941" s="10">
        <v>185.92</v>
      </c>
      <c r="X941" s="10">
        <v>81.790000000000006</v>
      </c>
      <c r="Y941" s="10">
        <v>18.059999999999999</v>
      </c>
      <c r="Z941" s="10">
        <v>203.03</v>
      </c>
      <c r="AA941" s="10">
        <v>45.438000000000002</v>
      </c>
      <c r="AB941" s="10">
        <v>42.92</v>
      </c>
      <c r="AC941" s="10">
        <v>433.4</v>
      </c>
      <c r="AD941">
        <v>24.97</v>
      </c>
      <c r="AE941" s="10">
        <v>11.4</v>
      </c>
      <c r="AF941" s="10">
        <v>429.1</v>
      </c>
      <c r="AG941" s="10">
        <v>386.51</v>
      </c>
      <c r="AH941" s="10">
        <v>131.55000000000001</v>
      </c>
      <c r="AI941">
        <v>38.75</v>
      </c>
      <c r="AJ941" s="10">
        <v>14.49</v>
      </c>
      <c r="AK941" s="10">
        <v>95.27</v>
      </c>
      <c r="AL941" s="10">
        <v>31.9</v>
      </c>
      <c r="AM941" s="10">
        <v>70.180000000000007</v>
      </c>
      <c r="AN941" s="10">
        <v>11.46</v>
      </c>
      <c r="AO941" s="10">
        <v>77.12</v>
      </c>
      <c r="AP941" s="10">
        <v>184.99100000000001</v>
      </c>
    </row>
    <row r="942" spans="1:42" x14ac:dyDescent="0.2">
      <c r="A942" s="9">
        <v>45307</v>
      </c>
      <c r="B942" s="3">
        <v>4783.83</v>
      </c>
      <c r="C942" s="10">
        <v>219.91</v>
      </c>
      <c r="D942" s="10">
        <v>16.53</v>
      </c>
      <c r="E942" s="10">
        <v>97.69</v>
      </c>
      <c r="F942" s="10">
        <v>59.99</v>
      </c>
      <c r="G942" s="10">
        <v>39.32</v>
      </c>
      <c r="I942" s="10">
        <v>111.496</v>
      </c>
      <c r="J942" s="10">
        <v>4.9400000000000004</v>
      </c>
      <c r="K942" s="10">
        <v>167.99</v>
      </c>
      <c r="L942" s="10">
        <v>380.45</v>
      </c>
      <c r="M942" s="10">
        <v>56.381999999999998</v>
      </c>
      <c r="N942" s="10">
        <v>10.95</v>
      </c>
      <c r="O942" s="10">
        <v>30.54</v>
      </c>
      <c r="P942" s="10">
        <v>111.3929</v>
      </c>
      <c r="Q942" s="10">
        <v>85.43</v>
      </c>
      <c r="R942" s="10">
        <v>10.93</v>
      </c>
      <c r="S942" s="10">
        <v>7.72</v>
      </c>
      <c r="T942" s="10">
        <v>118.25</v>
      </c>
      <c r="U942" s="10">
        <v>188.02</v>
      </c>
      <c r="V942" s="10">
        <v>390.27</v>
      </c>
      <c r="W942" s="10">
        <v>183.63</v>
      </c>
      <c r="X942" s="10">
        <v>81.55</v>
      </c>
      <c r="Y942" s="10">
        <v>17.82</v>
      </c>
      <c r="Z942" s="10">
        <v>203.35</v>
      </c>
      <c r="AA942" s="10">
        <v>45.799399999999999</v>
      </c>
      <c r="AB942" s="10">
        <v>43.7</v>
      </c>
      <c r="AC942" s="10">
        <v>437.49</v>
      </c>
      <c r="AD942">
        <v>24.72</v>
      </c>
      <c r="AE942" s="10">
        <v>10.97</v>
      </c>
      <c r="AF942" s="10">
        <v>428.35</v>
      </c>
      <c r="AG942" s="10">
        <v>385.35</v>
      </c>
      <c r="AH942" s="10">
        <v>129.97</v>
      </c>
      <c r="AI942">
        <v>38.39</v>
      </c>
      <c r="AJ942" s="10">
        <v>14.36</v>
      </c>
      <c r="AK942" s="10">
        <v>94.51</v>
      </c>
      <c r="AL942" s="10">
        <v>32.28</v>
      </c>
      <c r="AM942" s="10">
        <v>69.09</v>
      </c>
      <c r="AN942" s="10">
        <v>11.46</v>
      </c>
      <c r="AO942" s="10">
        <v>76.930000000000007</v>
      </c>
      <c r="AP942" s="10">
        <v>182.83199999999999</v>
      </c>
    </row>
    <row r="943" spans="1:42" x14ac:dyDescent="0.2">
      <c r="A943" s="9">
        <v>45308</v>
      </c>
      <c r="B943" s="3">
        <v>4765.9799999999996</v>
      </c>
      <c r="C943" s="10">
        <v>215.55</v>
      </c>
      <c r="D943" s="10">
        <v>16.39</v>
      </c>
      <c r="E943" s="10">
        <v>96.98</v>
      </c>
      <c r="F943" s="10">
        <v>59.99</v>
      </c>
      <c r="G943" s="10">
        <v>39.72</v>
      </c>
      <c r="I943" s="10">
        <v>110.367</v>
      </c>
      <c r="J943" s="10">
        <v>4.92</v>
      </c>
      <c r="K943" s="10">
        <v>167.09</v>
      </c>
      <c r="L943" s="10">
        <v>377.18</v>
      </c>
      <c r="M943" s="10">
        <v>56.052999999999997</v>
      </c>
      <c r="N943" s="10">
        <v>11.22</v>
      </c>
      <c r="O943" s="10">
        <v>31.07</v>
      </c>
      <c r="P943" s="10">
        <v>110.0181</v>
      </c>
      <c r="Q943" s="10">
        <v>83.6</v>
      </c>
      <c r="R943" s="10">
        <v>10.65</v>
      </c>
      <c r="S943" s="10">
        <v>7.53</v>
      </c>
      <c r="T943" s="10">
        <v>116.98</v>
      </c>
      <c r="U943" s="10">
        <v>188.12</v>
      </c>
      <c r="V943" s="10">
        <v>389.47</v>
      </c>
      <c r="W943" s="10">
        <v>182.68</v>
      </c>
      <c r="X943" s="10">
        <v>81.2</v>
      </c>
      <c r="Y943" s="10">
        <v>16.760000000000002</v>
      </c>
      <c r="Z943" s="10">
        <v>198.68</v>
      </c>
      <c r="AA943" s="10">
        <v>46.208799999999997</v>
      </c>
      <c r="AB943" s="10">
        <v>43.97</v>
      </c>
      <c r="AC943" s="10">
        <v>433.76</v>
      </c>
      <c r="AD943">
        <v>24.41</v>
      </c>
      <c r="AE943" s="10">
        <v>10.85</v>
      </c>
      <c r="AF943" s="10">
        <v>427.42</v>
      </c>
      <c r="AG943" s="10">
        <v>378.61</v>
      </c>
      <c r="AH943" s="10">
        <v>126.86</v>
      </c>
      <c r="AI943">
        <v>37.950000000000003</v>
      </c>
      <c r="AJ943" s="10">
        <v>14.58</v>
      </c>
      <c r="AK943" s="10">
        <v>93.71</v>
      </c>
      <c r="AL943" s="10">
        <v>32.119999999999997</v>
      </c>
      <c r="AM943" s="10">
        <v>68.2</v>
      </c>
      <c r="AN943" s="10">
        <v>11.27</v>
      </c>
      <c r="AO943" s="10">
        <v>76.319999999999993</v>
      </c>
      <c r="AP943" s="10">
        <v>181.9015</v>
      </c>
    </row>
    <row r="944" spans="1:42" x14ac:dyDescent="0.2">
      <c r="A944" s="9">
        <v>45309</v>
      </c>
      <c r="B944" s="3">
        <v>4739.21</v>
      </c>
      <c r="C944" s="10">
        <v>211.88</v>
      </c>
      <c r="D944" s="10">
        <v>16.399999999999999</v>
      </c>
      <c r="E944" s="10">
        <v>96.8</v>
      </c>
      <c r="F944" s="10">
        <v>60.16</v>
      </c>
      <c r="G944" s="10">
        <v>39.409999999999997</v>
      </c>
      <c r="I944" s="10">
        <v>114.39100000000001</v>
      </c>
      <c r="J944" s="10">
        <v>4.8499999999999996</v>
      </c>
      <c r="K944" s="10">
        <v>167.42</v>
      </c>
      <c r="L944" s="10">
        <v>376.91</v>
      </c>
      <c r="M944" s="10">
        <v>57.106999999999999</v>
      </c>
      <c r="N944" s="10">
        <v>11.03</v>
      </c>
      <c r="O944" s="10">
        <v>31.06</v>
      </c>
      <c r="P944" s="10">
        <v>111.1399</v>
      </c>
      <c r="Q944" s="10">
        <v>84.32</v>
      </c>
      <c r="R944" s="10">
        <v>10.67</v>
      </c>
      <c r="S944" s="10">
        <v>7.41</v>
      </c>
      <c r="T944" s="10">
        <v>117.09</v>
      </c>
      <c r="U944" s="10">
        <v>186.61</v>
      </c>
      <c r="V944" s="10">
        <v>393.87</v>
      </c>
      <c r="W944" s="10">
        <v>188.63</v>
      </c>
      <c r="X944" s="10">
        <v>81.56</v>
      </c>
      <c r="Y944" s="10">
        <v>15.74</v>
      </c>
      <c r="Z944" s="10">
        <v>204.82</v>
      </c>
      <c r="AA944" s="10">
        <v>46.456400000000002</v>
      </c>
      <c r="AB944" s="10">
        <v>45.47</v>
      </c>
      <c r="AC944" s="10">
        <v>432.98</v>
      </c>
      <c r="AD944">
        <v>23.34</v>
      </c>
      <c r="AE944" s="10">
        <v>10.72</v>
      </c>
      <c r="AF944" s="10">
        <v>430.72</v>
      </c>
      <c r="AG944" s="10">
        <v>381.39</v>
      </c>
      <c r="AH944" s="10">
        <v>126.26</v>
      </c>
      <c r="AI944">
        <v>38.270000000000003</v>
      </c>
      <c r="AJ944" s="10">
        <v>14.7</v>
      </c>
      <c r="AK944" s="10">
        <v>93.19</v>
      </c>
      <c r="AL944" s="10">
        <v>32.35</v>
      </c>
      <c r="AM944" s="10">
        <v>69.17</v>
      </c>
      <c r="AN944" s="10">
        <v>10.99</v>
      </c>
      <c r="AO944" s="10">
        <v>75.84</v>
      </c>
      <c r="AP944" s="10">
        <v>179.26</v>
      </c>
    </row>
    <row r="945" spans="1:42" x14ac:dyDescent="0.2">
      <c r="A945" s="9">
        <v>45310</v>
      </c>
      <c r="B945" s="3">
        <v>4780.9399999999996</v>
      </c>
      <c r="C945" s="10">
        <v>212.19</v>
      </c>
      <c r="D945" s="10">
        <v>16.78</v>
      </c>
      <c r="E945" s="10">
        <v>96.95</v>
      </c>
      <c r="F945" s="10">
        <v>59.83</v>
      </c>
      <c r="G945" s="10">
        <v>40.17</v>
      </c>
      <c r="I945" s="10">
        <v>121.12</v>
      </c>
      <c r="J945" s="10">
        <v>4.8600000000000003</v>
      </c>
      <c r="K945" s="10">
        <v>170.31</v>
      </c>
      <c r="L945" s="10">
        <v>382.2</v>
      </c>
      <c r="M945" s="10">
        <v>59.491</v>
      </c>
      <c r="N945" s="10">
        <v>10.73</v>
      </c>
      <c r="O945" s="10">
        <v>31.56</v>
      </c>
      <c r="P945" s="10">
        <v>111.5616</v>
      </c>
      <c r="Q945" s="10">
        <v>85.51</v>
      </c>
      <c r="R945" s="10">
        <v>10.71</v>
      </c>
      <c r="S945" s="10">
        <v>7.49</v>
      </c>
      <c r="T945" s="10">
        <v>119.08</v>
      </c>
      <c r="U945" s="10">
        <v>193.12</v>
      </c>
      <c r="V945" s="10">
        <v>398.67</v>
      </c>
      <c r="W945" s="10">
        <v>191.56</v>
      </c>
      <c r="X945" s="10">
        <v>84.19</v>
      </c>
      <c r="Y945" s="10">
        <v>15.48</v>
      </c>
      <c r="Z945" s="10">
        <v>204.71</v>
      </c>
      <c r="AA945" s="10">
        <v>46.692</v>
      </c>
      <c r="AB945" s="10">
        <v>46.25</v>
      </c>
      <c r="AC945" s="10">
        <v>435.02</v>
      </c>
      <c r="AD945">
        <v>23.8</v>
      </c>
      <c r="AE945" s="10">
        <v>10.85</v>
      </c>
      <c r="AF945" s="10">
        <v>436.78</v>
      </c>
      <c r="AG945" s="10">
        <v>382.72</v>
      </c>
      <c r="AH945" s="10">
        <v>128.44</v>
      </c>
      <c r="AI945">
        <v>38.39</v>
      </c>
      <c r="AJ945" s="10">
        <v>14.56</v>
      </c>
      <c r="AK945" s="10">
        <v>92.32</v>
      </c>
      <c r="AL945" s="10">
        <v>32.03</v>
      </c>
      <c r="AM945" s="10">
        <v>68.75</v>
      </c>
      <c r="AN945" s="10">
        <v>11.2</v>
      </c>
      <c r="AO945" s="10">
        <v>77.55</v>
      </c>
      <c r="AP945" s="10">
        <v>178.65950000000001</v>
      </c>
    </row>
    <row r="946" spans="1:42" x14ac:dyDescent="0.2">
      <c r="A946" s="9">
        <v>45313</v>
      </c>
      <c r="B946" s="3">
        <v>4839.8100000000004</v>
      </c>
      <c r="C946" s="10">
        <v>208.8</v>
      </c>
      <c r="D946" s="10">
        <v>17.600000000000001</v>
      </c>
      <c r="E946" s="10">
        <v>96.82</v>
      </c>
      <c r="F946" s="10">
        <v>59.57</v>
      </c>
      <c r="G946" s="10">
        <v>39.97</v>
      </c>
      <c r="I946" s="10">
        <v>122.05</v>
      </c>
      <c r="J946" s="10">
        <v>5.05</v>
      </c>
      <c r="K946" s="10">
        <v>170.11</v>
      </c>
      <c r="L946" s="10">
        <v>385.96</v>
      </c>
      <c r="M946" s="10">
        <v>59.654000000000003</v>
      </c>
      <c r="N946" s="10">
        <v>11.06</v>
      </c>
      <c r="O946" s="10">
        <v>31.59</v>
      </c>
      <c r="P946" s="10">
        <v>112.7003</v>
      </c>
      <c r="Q946" s="10">
        <v>87.41</v>
      </c>
      <c r="R946" s="10">
        <v>10.99</v>
      </c>
      <c r="S946" s="10">
        <v>7.92</v>
      </c>
      <c r="T946" s="10">
        <v>120.97</v>
      </c>
      <c r="U946" s="10">
        <v>199.08</v>
      </c>
      <c r="V946" s="10">
        <v>396.51</v>
      </c>
      <c r="W946" s="10">
        <v>193.89</v>
      </c>
      <c r="X946" s="10">
        <v>84.26</v>
      </c>
      <c r="Y946" s="10">
        <v>16.03</v>
      </c>
      <c r="Z946" s="10">
        <v>205.67</v>
      </c>
      <c r="AA946" s="10">
        <v>46.5</v>
      </c>
      <c r="AB946" s="10">
        <v>47.86</v>
      </c>
      <c r="AC946" s="10">
        <v>440.11</v>
      </c>
      <c r="AD946">
        <v>22.95</v>
      </c>
      <c r="AE946" s="10">
        <v>11.72</v>
      </c>
      <c r="AF946" s="10">
        <v>439.75</v>
      </c>
      <c r="AG946" s="10">
        <v>384.59</v>
      </c>
      <c r="AH946" s="10">
        <v>128.74</v>
      </c>
      <c r="AI946">
        <v>38.24</v>
      </c>
      <c r="AJ946" s="10">
        <v>15.15</v>
      </c>
      <c r="AK946" s="10">
        <v>92.43</v>
      </c>
      <c r="AL946" s="10">
        <v>32.450000000000003</v>
      </c>
      <c r="AM946" s="10">
        <v>67.28</v>
      </c>
      <c r="AN946" s="10">
        <v>11.2</v>
      </c>
      <c r="AO946" s="10">
        <v>77.41</v>
      </c>
      <c r="AP946" s="10">
        <v>177.4795</v>
      </c>
    </row>
    <row r="947" spans="1:42" x14ac:dyDescent="0.2">
      <c r="A947" s="9">
        <v>45314</v>
      </c>
      <c r="B947" s="3">
        <v>4850.43</v>
      </c>
      <c r="C947" s="10">
        <v>209.14</v>
      </c>
      <c r="D947" s="10">
        <v>17.329999999999998</v>
      </c>
      <c r="E947" s="10">
        <v>97.91</v>
      </c>
      <c r="F947" s="10">
        <v>59.85</v>
      </c>
      <c r="G947" s="10">
        <v>39.85</v>
      </c>
      <c r="I947" s="10">
        <v>122.631</v>
      </c>
      <c r="J947" s="10">
        <v>5.08</v>
      </c>
      <c r="K947" s="10">
        <v>168.99</v>
      </c>
      <c r="L947" s="10">
        <v>380.77</v>
      </c>
      <c r="M947" s="10">
        <v>59.872999999999998</v>
      </c>
      <c r="N947" s="10">
        <v>11.17</v>
      </c>
      <c r="O947" s="10">
        <v>31.75</v>
      </c>
      <c r="P947" s="10">
        <v>113.11360000000001</v>
      </c>
      <c r="Q947" s="10">
        <v>86.42</v>
      </c>
      <c r="R947" s="10">
        <v>10.95</v>
      </c>
      <c r="S947" s="10">
        <v>7.75</v>
      </c>
      <c r="T947" s="10">
        <v>118.98</v>
      </c>
      <c r="U947" s="10">
        <v>205.58</v>
      </c>
      <c r="V947" s="10">
        <v>398.9</v>
      </c>
      <c r="W947" s="10">
        <v>195.18</v>
      </c>
      <c r="X947" s="10">
        <v>83.99</v>
      </c>
      <c r="Y947" s="10">
        <v>16.04</v>
      </c>
      <c r="Z947" s="10">
        <v>206.71</v>
      </c>
      <c r="AA947" s="10">
        <v>46.436399999999999</v>
      </c>
      <c r="AB947" s="10">
        <v>47.3</v>
      </c>
      <c r="AC947" s="10">
        <v>439.7</v>
      </c>
      <c r="AD947">
        <v>22.32</v>
      </c>
      <c r="AE947" s="10">
        <v>11.75</v>
      </c>
      <c r="AF947" s="10">
        <v>438.76</v>
      </c>
      <c r="AG947" s="10">
        <v>387.46</v>
      </c>
      <c r="AH947" s="10">
        <v>128.01</v>
      </c>
      <c r="AI947">
        <v>38.39</v>
      </c>
      <c r="AJ947" s="10">
        <v>14.93</v>
      </c>
      <c r="AK947" s="10">
        <v>91.8</v>
      </c>
      <c r="AL947" s="10">
        <v>32.22</v>
      </c>
      <c r="AM947" s="10">
        <v>68.739999999999995</v>
      </c>
      <c r="AN947" s="10">
        <v>11.37</v>
      </c>
      <c r="AO947" s="10">
        <v>89.63</v>
      </c>
      <c r="AP947" s="10">
        <v>178.6815</v>
      </c>
    </row>
    <row r="948" spans="1:42" x14ac:dyDescent="0.2">
      <c r="A948" s="9">
        <v>45315</v>
      </c>
      <c r="B948" s="3">
        <v>4864.6000000000004</v>
      </c>
      <c r="C948" s="10">
        <v>207.83</v>
      </c>
      <c r="D948" s="10">
        <v>16.75</v>
      </c>
      <c r="E948" s="10">
        <v>99.6</v>
      </c>
      <c r="F948" s="10">
        <v>58.91</v>
      </c>
      <c r="G948" s="10">
        <v>39.229999999999997</v>
      </c>
      <c r="I948" s="10">
        <v>125.387</v>
      </c>
      <c r="J948" s="10">
        <v>5.03</v>
      </c>
      <c r="K948" s="10">
        <v>170.5</v>
      </c>
      <c r="L948" s="10">
        <v>379.4</v>
      </c>
      <c r="M948" s="10">
        <v>61.362000000000002</v>
      </c>
      <c r="N948" s="10">
        <v>11.69</v>
      </c>
      <c r="O948" s="10">
        <v>32.17</v>
      </c>
      <c r="P948" s="10">
        <v>113.0967</v>
      </c>
      <c r="Q948" s="10">
        <v>85.85</v>
      </c>
      <c r="R948" s="10">
        <v>10.81</v>
      </c>
      <c r="S948" s="10">
        <v>7.56</v>
      </c>
      <c r="T948" s="10">
        <v>120.63</v>
      </c>
      <c r="U948" s="10">
        <v>203.81</v>
      </c>
      <c r="V948" s="10">
        <v>402.56</v>
      </c>
      <c r="W948" s="10">
        <v>194.5</v>
      </c>
      <c r="X948" s="10">
        <v>83.34</v>
      </c>
      <c r="Y948" s="10">
        <v>15.34</v>
      </c>
      <c r="Z948" s="10">
        <v>211.14</v>
      </c>
      <c r="AA948" s="10">
        <v>46.695999999999998</v>
      </c>
      <c r="AB948" s="10">
        <v>47.84</v>
      </c>
      <c r="AC948" s="10">
        <v>427.56</v>
      </c>
      <c r="AD948">
        <v>22.6</v>
      </c>
      <c r="AE948" s="10">
        <v>11.07</v>
      </c>
      <c r="AF948" s="10">
        <v>438.7</v>
      </c>
      <c r="AG948" s="10">
        <v>388.41</v>
      </c>
      <c r="AH948" s="10">
        <v>125.44</v>
      </c>
      <c r="AI948">
        <v>38.08</v>
      </c>
      <c r="AJ948" s="10">
        <v>14.6</v>
      </c>
      <c r="AK948" s="10">
        <v>90.88</v>
      </c>
      <c r="AL948" s="10">
        <v>32.049999999999997</v>
      </c>
      <c r="AM948" s="10">
        <v>69.55</v>
      </c>
      <c r="AN948" s="10">
        <v>11.03</v>
      </c>
      <c r="AO948" s="10">
        <v>87.91</v>
      </c>
      <c r="AP948" s="10">
        <v>181.56</v>
      </c>
    </row>
    <row r="949" spans="1:42" x14ac:dyDescent="0.2">
      <c r="A949" s="9">
        <v>45316</v>
      </c>
      <c r="B949" s="3">
        <v>4868.55</v>
      </c>
      <c r="C949" s="10">
        <v>182.63</v>
      </c>
      <c r="D949" s="10">
        <v>16.46</v>
      </c>
      <c r="E949" s="10">
        <v>102.13</v>
      </c>
      <c r="F949" s="10">
        <v>59.16</v>
      </c>
      <c r="G949" s="10">
        <v>40.43</v>
      </c>
      <c r="I949" s="10">
        <v>123</v>
      </c>
      <c r="J949" s="10">
        <v>4.92</v>
      </c>
      <c r="K949" s="10">
        <v>172.94</v>
      </c>
      <c r="L949" s="10">
        <v>382.7</v>
      </c>
      <c r="M949" s="10">
        <v>61.616999999999997</v>
      </c>
      <c r="N949" s="10">
        <v>11.89</v>
      </c>
      <c r="O949" s="10">
        <v>32.909999999999997</v>
      </c>
      <c r="P949" s="10">
        <v>114.4631</v>
      </c>
      <c r="Q949" s="10">
        <v>86.75</v>
      </c>
      <c r="R949" s="10">
        <v>10.7</v>
      </c>
      <c r="S949" s="10">
        <v>7.65</v>
      </c>
      <c r="T949" s="10">
        <v>123.49</v>
      </c>
      <c r="U949" s="10">
        <v>206.01</v>
      </c>
      <c r="V949" s="10">
        <v>404.87</v>
      </c>
      <c r="W949" s="10">
        <v>194.17</v>
      </c>
      <c r="X949" s="10">
        <v>85.35</v>
      </c>
      <c r="Y949" s="10">
        <v>15</v>
      </c>
      <c r="Z949" s="10">
        <v>214.18</v>
      </c>
      <c r="AA949" s="10">
        <v>46.235399999999998</v>
      </c>
      <c r="AB949" s="10">
        <v>45.89</v>
      </c>
      <c r="AC949" s="10">
        <v>429.96</v>
      </c>
      <c r="AD949">
        <v>22.76</v>
      </c>
      <c r="AE949" s="10">
        <v>11.28</v>
      </c>
      <c r="AF949" s="10">
        <v>436.8</v>
      </c>
      <c r="AG949" s="10">
        <v>393.01</v>
      </c>
      <c r="AH949" s="10">
        <v>126.2</v>
      </c>
      <c r="AI949">
        <v>38.229999999999997</v>
      </c>
      <c r="AJ949" s="10">
        <v>14.53</v>
      </c>
      <c r="AK949" s="10">
        <v>91.21</v>
      </c>
      <c r="AL949" s="10">
        <v>31.33</v>
      </c>
      <c r="AM949" s="10">
        <v>70.099999999999994</v>
      </c>
      <c r="AN949" s="10">
        <v>11.34</v>
      </c>
      <c r="AO949" s="10">
        <v>87.51</v>
      </c>
      <c r="AP949" s="10">
        <v>184.084</v>
      </c>
    </row>
    <row r="950" spans="1:42" x14ac:dyDescent="0.2">
      <c r="A950" s="9">
        <v>45317</v>
      </c>
      <c r="B950" s="3">
        <v>4894.16</v>
      </c>
      <c r="C950" s="10">
        <v>183.25</v>
      </c>
      <c r="D950" s="10">
        <v>16.350000000000001</v>
      </c>
      <c r="E950" s="10">
        <v>103</v>
      </c>
      <c r="F950" s="10">
        <v>59.37</v>
      </c>
      <c r="G950" s="10">
        <v>40.78</v>
      </c>
      <c r="I950" s="10">
        <v>120.488</v>
      </c>
      <c r="J950" s="10">
        <v>4.88</v>
      </c>
      <c r="K950" s="10">
        <v>172.28</v>
      </c>
      <c r="L950" s="10">
        <v>377.79</v>
      </c>
      <c r="M950" s="10">
        <v>61.030999999999999</v>
      </c>
      <c r="N950" s="10">
        <v>12.47</v>
      </c>
      <c r="O950" s="10">
        <v>33.18</v>
      </c>
      <c r="P950" s="10">
        <v>115.71129999999999</v>
      </c>
      <c r="Q950" s="10">
        <v>86.27</v>
      </c>
      <c r="R950" s="10">
        <v>10.79</v>
      </c>
      <c r="S950" s="10">
        <v>7.62</v>
      </c>
      <c r="T950" s="10">
        <v>124.57</v>
      </c>
      <c r="U950" s="10">
        <v>202.51</v>
      </c>
      <c r="V950" s="10">
        <v>403.93</v>
      </c>
      <c r="W950" s="10">
        <v>192.42</v>
      </c>
      <c r="X950" s="10">
        <v>86.75</v>
      </c>
      <c r="Y950" s="10">
        <v>15.29</v>
      </c>
      <c r="Z950" s="10">
        <v>214.29</v>
      </c>
      <c r="AA950" s="10">
        <v>46.524999999999999</v>
      </c>
      <c r="AB950" s="10">
        <v>45.8</v>
      </c>
      <c r="AC950" s="10">
        <v>430.17</v>
      </c>
      <c r="AD950">
        <v>23.99</v>
      </c>
      <c r="AE950" s="10">
        <v>11.01</v>
      </c>
      <c r="AF950" s="10">
        <v>438.53</v>
      </c>
      <c r="AG950" s="10">
        <v>393.62</v>
      </c>
      <c r="AH950" s="10">
        <v>126.87</v>
      </c>
      <c r="AI950">
        <v>38.18</v>
      </c>
      <c r="AJ950" s="10">
        <v>14.29</v>
      </c>
      <c r="AK950" s="10">
        <v>90.85</v>
      </c>
      <c r="AL950" s="10">
        <v>31.09</v>
      </c>
      <c r="AM950" s="10">
        <v>70.77</v>
      </c>
      <c r="AN950" s="10">
        <v>11.39</v>
      </c>
      <c r="AO950" s="10">
        <v>86.54</v>
      </c>
      <c r="AP950" s="10">
        <v>183.86799999999999</v>
      </c>
    </row>
    <row r="951" spans="1:42" x14ac:dyDescent="0.2">
      <c r="A951" s="9">
        <v>45320</v>
      </c>
      <c r="B951" s="3">
        <v>4890.97</v>
      </c>
      <c r="C951" s="10">
        <v>190.93</v>
      </c>
      <c r="D951" s="10">
        <v>17.09</v>
      </c>
      <c r="E951" s="10">
        <v>103.13</v>
      </c>
      <c r="F951" s="10">
        <v>59.73</v>
      </c>
      <c r="G951" s="10">
        <v>40.56</v>
      </c>
      <c r="I951" s="10">
        <v>121.777</v>
      </c>
      <c r="J951" s="10">
        <v>5.14</v>
      </c>
      <c r="K951" s="10">
        <v>172.73</v>
      </c>
      <c r="L951" s="10">
        <v>380.56</v>
      </c>
      <c r="M951" s="10">
        <v>62.465000000000003</v>
      </c>
      <c r="N951" s="10">
        <v>13.13</v>
      </c>
      <c r="O951" s="10">
        <v>33.049999999999997</v>
      </c>
      <c r="P951" s="10">
        <v>116.3186</v>
      </c>
      <c r="Q951" s="10">
        <v>87.87</v>
      </c>
      <c r="R951" s="10">
        <v>11.31</v>
      </c>
      <c r="S951" s="10">
        <v>9.16</v>
      </c>
      <c r="T951" s="10">
        <v>127.83</v>
      </c>
      <c r="U951" s="10">
        <v>209.54</v>
      </c>
      <c r="V951" s="10">
        <v>409.72</v>
      </c>
      <c r="W951" s="10">
        <v>191.73</v>
      </c>
      <c r="X951" s="10">
        <v>87.16</v>
      </c>
      <c r="Y951" s="10">
        <v>16.12</v>
      </c>
      <c r="Z951" s="10">
        <v>218.61</v>
      </c>
      <c r="AA951" s="10">
        <v>48.090600000000002</v>
      </c>
      <c r="AB951" s="10">
        <v>47.64</v>
      </c>
      <c r="AC951" s="10">
        <v>435.82</v>
      </c>
      <c r="AD951">
        <v>24.67</v>
      </c>
      <c r="AE951" s="10">
        <v>11.21</v>
      </c>
      <c r="AF951" s="10">
        <v>440.58</v>
      </c>
      <c r="AG951" s="10">
        <v>397.68</v>
      </c>
      <c r="AH951" s="10">
        <v>127.89</v>
      </c>
      <c r="AI951">
        <v>38.46</v>
      </c>
      <c r="AJ951" s="10">
        <v>14.45</v>
      </c>
      <c r="AK951" s="10">
        <v>91.7</v>
      </c>
      <c r="AL951" s="10">
        <v>31.64</v>
      </c>
      <c r="AM951" s="10">
        <v>71.05</v>
      </c>
      <c r="AN951" s="10">
        <v>11.55</v>
      </c>
      <c r="AO951" s="10">
        <v>82.73</v>
      </c>
      <c r="AP951" s="10">
        <v>185.92750000000001</v>
      </c>
    </row>
    <row r="952" spans="1:42" x14ac:dyDescent="0.2">
      <c r="A952" s="9">
        <v>45321</v>
      </c>
      <c r="B952" s="3">
        <v>4927.93</v>
      </c>
      <c r="C952" s="10">
        <v>191.59</v>
      </c>
      <c r="D952" s="10">
        <v>16.739999999999998</v>
      </c>
      <c r="E952" s="10">
        <v>104.85</v>
      </c>
      <c r="F952" s="10">
        <v>59.9</v>
      </c>
      <c r="G952" s="10">
        <v>41.23</v>
      </c>
      <c r="I952" s="10">
        <v>120.816</v>
      </c>
      <c r="J952" s="10">
        <v>4.9800000000000004</v>
      </c>
      <c r="K952" s="10">
        <v>176.27</v>
      </c>
      <c r="L952" s="10">
        <v>386.87</v>
      </c>
      <c r="M952" s="10">
        <v>62.774000000000001</v>
      </c>
      <c r="N952" s="10">
        <v>12.81</v>
      </c>
      <c r="O952" s="10">
        <v>32.94</v>
      </c>
      <c r="P952" s="10">
        <v>116.65600000000001</v>
      </c>
      <c r="Q952" s="10">
        <v>86.69</v>
      </c>
      <c r="R952" s="10">
        <v>11.01</v>
      </c>
      <c r="S952" s="10">
        <v>8.4</v>
      </c>
      <c r="T952" s="10">
        <v>127.2</v>
      </c>
      <c r="U952" s="10">
        <v>206.25</v>
      </c>
      <c r="V952" s="10">
        <v>408.59</v>
      </c>
      <c r="W952" s="10">
        <v>188.04</v>
      </c>
      <c r="X952" s="10">
        <v>87.77</v>
      </c>
      <c r="Y952" s="10">
        <v>15.66</v>
      </c>
      <c r="Z952" s="10">
        <v>217.62</v>
      </c>
      <c r="AA952" s="10">
        <v>48.385599999999997</v>
      </c>
      <c r="AB952" s="10">
        <v>47.69</v>
      </c>
      <c r="AC952" s="10">
        <v>446.08</v>
      </c>
      <c r="AD952">
        <v>24.88</v>
      </c>
      <c r="AE952" s="10">
        <v>10.69</v>
      </c>
      <c r="AF952" s="10">
        <v>445.19</v>
      </c>
      <c r="AG952" s="10">
        <v>396.93</v>
      </c>
      <c r="AH952" s="10">
        <v>126.53</v>
      </c>
      <c r="AI952">
        <v>38.51</v>
      </c>
      <c r="AJ952" s="10">
        <v>14.77</v>
      </c>
      <c r="AK952" s="10">
        <v>91.76</v>
      </c>
      <c r="AL952" s="10">
        <v>31.48</v>
      </c>
      <c r="AM952" s="10">
        <v>70.2</v>
      </c>
      <c r="AN952" s="10">
        <v>11.78</v>
      </c>
      <c r="AO952" s="10">
        <v>85</v>
      </c>
      <c r="AP952" s="10">
        <v>185.96700000000001</v>
      </c>
    </row>
    <row r="953" spans="1:42" x14ac:dyDescent="0.2">
      <c r="A953" s="9">
        <v>45322</v>
      </c>
      <c r="B953" s="3">
        <v>4924.97</v>
      </c>
      <c r="C953" s="10">
        <v>187.29</v>
      </c>
      <c r="D953" s="10">
        <v>16.09</v>
      </c>
      <c r="E953" s="10">
        <v>102.81</v>
      </c>
      <c r="F953" s="10">
        <v>59.49</v>
      </c>
      <c r="G953" s="10">
        <v>41.03</v>
      </c>
      <c r="I953" s="10">
        <v>118</v>
      </c>
      <c r="J953" s="10">
        <v>4.8499999999999996</v>
      </c>
      <c r="K953" s="10">
        <v>174.36</v>
      </c>
      <c r="L953" s="10">
        <v>384.01</v>
      </c>
      <c r="M953" s="10">
        <v>61.527000000000001</v>
      </c>
      <c r="N953" s="10">
        <v>12.52</v>
      </c>
      <c r="O953" s="10">
        <v>32.76</v>
      </c>
      <c r="P953" s="10">
        <v>113.67019999999999</v>
      </c>
      <c r="Q953" s="10">
        <v>86.31</v>
      </c>
      <c r="R953" s="10">
        <v>10.74</v>
      </c>
      <c r="S953" s="10">
        <v>7.83</v>
      </c>
      <c r="T953" s="10">
        <v>124.45</v>
      </c>
      <c r="U953" s="10">
        <v>195.64</v>
      </c>
      <c r="V953" s="10">
        <v>397.58</v>
      </c>
      <c r="W953" s="10">
        <v>184.4</v>
      </c>
      <c r="X953" s="10">
        <v>86.58</v>
      </c>
      <c r="Y953" s="10">
        <v>15.31</v>
      </c>
      <c r="Z953" s="10">
        <v>215.35</v>
      </c>
      <c r="AA953" s="10">
        <v>48.175400000000003</v>
      </c>
      <c r="AB953" s="10">
        <v>46.8</v>
      </c>
      <c r="AC953" s="10">
        <v>433.38</v>
      </c>
      <c r="AD953">
        <v>24.3</v>
      </c>
      <c r="AE953" s="10">
        <v>10.27</v>
      </c>
      <c r="AF953" s="10">
        <v>449.23</v>
      </c>
      <c r="AG953" s="10">
        <v>393.58</v>
      </c>
      <c r="AH953" s="10">
        <v>126.69</v>
      </c>
      <c r="AI953">
        <v>38.49</v>
      </c>
      <c r="AJ953" s="10">
        <v>14.4</v>
      </c>
      <c r="AK953" s="10">
        <v>90.85</v>
      </c>
      <c r="AL953" s="10">
        <v>31.24</v>
      </c>
      <c r="AM953" s="10">
        <v>69.27</v>
      </c>
      <c r="AN953" s="10">
        <v>11.72</v>
      </c>
      <c r="AO953" s="10">
        <v>83.69</v>
      </c>
      <c r="AP953" s="10">
        <v>186.57050000000001</v>
      </c>
    </row>
    <row r="954" spans="1:42" x14ac:dyDescent="0.2">
      <c r="A954" s="9">
        <v>45323</v>
      </c>
      <c r="B954" s="3">
        <v>4845.6499999999996</v>
      </c>
      <c r="C954" s="10">
        <v>188.86</v>
      </c>
      <c r="D954" s="10">
        <v>16.329999999999998</v>
      </c>
      <c r="E954" s="10">
        <v>102.39</v>
      </c>
      <c r="F954" s="10">
        <v>60.98</v>
      </c>
      <c r="G954" s="10">
        <v>43.26</v>
      </c>
      <c r="I954" s="10">
        <v>120.001</v>
      </c>
      <c r="J954" s="10">
        <v>4.0199999999999996</v>
      </c>
      <c r="K954" s="10">
        <v>173.73</v>
      </c>
      <c r="L954" s="10">
        <v>383.85</v>
      </c>
      <c r="M954" s="10">
        <v>63.027000000000001</v>
      </c>
      <c r="N954" s="10">
        <v>13.29</v>
      </c>
      <c r="O954" s="10">
        <v>32.89</v>
      </c>
      <c r="P954" s="10">
        <v>115.5089</v>
      </c>
      <c r="Q954" s="10">
        <v>86.19</v>
      </c>
      <c r="R954" s="10">
        <v>10.91</v>
      </c>
      <c r="S954" s="10">
        <v>7.73</v>
      </c>
      <c r="T954" s="10">
        <v>124.3</v>
      </c>
      <c r="U954" s="10">
        <v>199.94</v>
      </c>
      <c r="V954" s="10">
        <v>403.78</v>
      </c>
      <c r="W954" s="10">
        <v>186.86</v>
      </c>
      <c r="X954" s="10">
        <v>88.15</v>
      </c>
      <c r="Y954" s="10">
        <v>15.53</v>
      </c>
      <c r="Z954" s="10">
        <v>218.96</v>
      </c>
      <c r="AA954" s="10">
        <v>48.840400000000002</v>
      </c>
      <c r="AB954" s="10">
        <v>49.41</v>
      </c>
      <c r="AC954" s="10">
        <v>433.87</v>
      </c>
      <c r="AD954">
        <v>24.54</v>
      </c>
      <c r="AE954" s="10">
        <v>10.24</v>
      </c>
      <c r="AF954" s="10">
        <v>460.92</v>
      </c>
      <c r="AG954" s="10">
        <v>393.68</v>
      </c>
      <c r="AH954" s="10">
        <v>130.44</v>
      </c>
      <c r="AI954">
        <v>38.89</v>
      </c>
      <c r="AJ954" s="10">
        <v>14.43</v>
      </c>
      <c r="AK954" s="10">
        <v>93.29</v>
      </c>
      <c r="AL954" s="10">
        <v>31.69</v>
      </c>
      <c r="AM954" s="10">
        <v>70.12</v>
      </c>
      <c r="AN954" s="10">
        <v>12.1</v>
      </c>
      <c r="AO954" s="10">
        <v>85.56</v>
      </c>
      <c r="AP954" s="10">
        <v>184.82900000000001</v>
      </c>
    </row>
    <row r="955" spans="1:42" x14ac:dyDescent="0.2">
      <c r="A955" s="9">
        <v>45324</v>
      </c>
      <c r="B955" s="3">
        <v>4906.1899999999996</v>
      </c>
      <c r="C955" s="10">
        <v>187.91</v>
      </c>
      <c r="D955" s="10">
        <v>17.02</v>
      </c>
      <c r="E955" s="10">
        <v>101.97</v>
      </c>
      <c r="F955" s="10">
        <v>60.54</v>
      </c>
      <c r="G955" s="10">
        <v>44.55</v>
      </c>
      <c r="I955" s="10">
        <v>122.434</v>
      </c>
      <c r="J955" s="10">
        <v>3.9750000000000001</v>
      </c>
      <c r="K955" s="10">
        <v>174.73</v>
      </c>
      <c r="L955" s="10">
        <v>387.86</v>
      </c>
      <c r="M955" s="10">
        <v>66.16</v>
      </c>
      <c r="N955" s="10">
        <v>13.64</v>
      </c>
      <c r="O955" s="10">
        <v>32.22</v>
      </c>
      <c r="P955" s="10">
        <v>116.6476</v>
      </c>
      <c r="Q955" s="10">
        <v>85</v>
      </c>
      <c r="R955" s="10">
        <v>10.92</v>
      </c>
      <c r="S955" s="10">
        <v>7.88</v>
      </c>
      <c r="T955" s="10">
        <v>124.36</v>
      </c>
      <c r="U955" s="10">
        <v>218.76</v>
      </c>
      <c r="V955" s="10">
        <v>411.22</v>
      </c>
      <c r="W955" s="10">
        <v>185.85</v>
      </c>
      <c r="X955" s="10">
        <v>89.52</v>
      </c>
      <c r="Y955" s="10">
        <v>15.6</v>
      </c>
      <c r="Z955" s="10">
        <v>222.47</v>
      </c>
      <c r="AA955" s="10">
        <v>49.645600000000002</v>
      </c>
      <c r="AB955" s="10">
        <v>49.93</v>
      </c>
      <c r="AC955" s="10">
        <v>424.68</v>
      </c>
      <c r="AD955">
        <v>24.5</v>
      </c>
      <c r="AE955" s="10">
        <v>10.27</v>
      </c>
      <c r="AF955" s="10">
        <v>460.58</v>
      </c>
      <c r="AG955" s="10">
        <v>392.6</v>
      </c>
      <c r="AH955" s="10">
        <v>129.25</v>
      </c>
      <c r="AI955">
        <v>38.51</v>
      </c>
      <c r="AJ955" s="10">
        <v>13.62</v>
      </c>
      <c r="AK955" s="10">
        <v>92.99</v>
      </c>
      <c r="AL955" s="10">
        <v>31.54</v>
      </c>
      <c r="AM955" s="10">
        <v>68.48</v>
      </c>
      <c r="AN955" s="10">
        <v>12.14</v>
      </c>
      <c r="AO955" s="10">
        <v>85.09</v>
      </c>
      <c r="AP955" s="10">
        <v>183.78700000000001</v>
      </c>
    </row>
    <row r="956" spans="1:42" x14ac:dyDescent="0.2">
      <c r="A956" s="9">
        <v>45327</v>
      </c>
      <c r="B956" s="3">
        <v>4958.6099999999997</v>
      </c>
      <c r="C956" s="10">
        <v>181.06</v>
      </c>
      <c r="D956" s="10">
        <v>16.72</v>
      </c>
      <c r="E956" s="10">
        <v>101.55</v>
      </c>
      <c r="F956" s="10">
        <v>60.04</v>
      </c>
      <c r="G956" s="10">
        <v>43.35</v>
      </c>
      <c r="I956" s="10">
        <v>124.31</v>
      </c>
      <c r="J956" s="10">
        <v>4.07</v>
      </c>
      <c r="K956" s="10">
        <v>174.5</v>
      </c>
      <c r="L956" s="10">
        <v>383.02</v>
      </c>
      <c r="M956" s="10">
        <v>69.331999999999994</v>
      </c>
      <c r="N956" s="10">
        <v>13.11</v>
      </c>
      <c r="O956" s="10">
        <v>31.43</v>
      </c>
      <c r="P956" s="10">
        <v>115.55110000000001</v>
      </c>
      <c r="Q956" s="10">
        <v>83.34</v>
      </c>
      <c r="R956" s="10">
        <v>10.56</v>
      </c>
      <c r="S956" s="10">
        <v>7.58</v>
      </c>
      <c r="T956" s="10">
        <v>121.25</v>
      </c>
      <c r="U956" s="10">
        <v>215.6</v>
      </c>
      <c r="V956" s="10">
        <v>405.65</v>
      </c>
      <c r="W956" s="10">
        <v>187.68</v>
      </c>
      <c r="X956" s="10">
        <v>88.45</v>
      </c>
      <c r="Y956" s="10">
        <v>14.94</v>
      </c>
      <c r="Z956" s="10">
        <v>223.25</v>
      </c>
      <c r="AA956" s="10">
        <v>49.417000000000002</v>
      </c>
      <c r="AB956" s="10">
        <v>49.1</v>
      </c>
      <c r="AC956" s="10">
        <v>428.89</v>
      </c>
      <c r="AD956">
        <v>24.19</v>
      </c>
      <c r="AE956" s="10">
        <v>9.8699999999999992</v>
      </c>
      <c r="AF956" s="10">
        <v>456.76</v>
      </c>
      <c r="AG956" s="10">
        <v>386.03</v>
      </c>
      <c r="AH956" s="10">
        <v>126.91</v>
      </c>
      <c r="AI956">
        <v>38.299999999999997</v>
      </c>
      <c r="AJ956" s="10">
        <v>13.39</v>
      </c>
      <c r="AK956" s="10">
        <v>91.63</v>
      </c>
      <c r="AL956" s="10">
        <v>31.24</v>
      </c>
      <c r="AM956" s="10">
        <v>67.5</v>
      </c>
      <c r="AN956" s="10">
        <v>11.59</v>
      </c>
      <c r="AO956" s="10">
        <v>85.55</v>
      </c>
      <c r="AP956" s="10">
        <v>175.54900000000001</v>
      </c>
    </row>
    <row r="957" spans="1:42" x14ac:dyDescent="0.2">
      <c r="A957" s="9">
        <v>45328</v>
      </c>
      <c r="B957" s="3">
        <v>4942.8100000000004</v>
      </c>
      <c r="C957" s="10">
        <v>185.1</v>
      </c>
      <c r="D957" s="10">
        <v>21.87</v>
      </c>
      <c r="E957" s="10">
        <v>102.25</v>
      </c>
      <c r="F957" s="10">
        <v>59.94</v>
      </c>
      <c r="G957" s="10">
        <v>43.26</v>
      </c>
      <c r="I957" s="10">
        <v>122.265</v>
      </c>
      <c r="J957" s="10">
        <v>4.26</v>
      </c>
      <c r="K957" s="10">
        <v>175.1</v>
      </c>
      <c r="L957" s="10">
        <v>384.99</v>
      </c>
      <c r="M957" s="10">
        <v>68.222999999999999</v>
      </c>
      <c r="N957" s="10">
        <v>13.59</v>
      </c>
      <c r="O957" s="10">
        <v>31.95</v>
      </c>
      <c r="P957" s="10">
        <v>118.0055</v>
      </c>
      <c r="Q957" s="10">
        <v>84.19</v>
      </c>
      <c r="R957" s="10">
        <v>10.78</v>
      </c>
      <c r="S957" s="10">
        <v>7.8</v>
      </c>
      <c r="T957" s="10">
        <v>123.56</v>
      </c>
      <c r="U957" s="10">
        <v>213.68</v>
      </c>
      <c r="V957" s="10">
        <v>405.49</v>
      </c>
      <c r="W957" s="10">
        <v>189.3</v>
      </c>
      <c r="X957" s="10">
        <v>93.58</v>
      </c>
      <c r="Y957" s="10">
        <v>15.5</v>
      </c>
      <c r="Z957" s="10">
        <v>231.92</v>
      </c>
      <c r="AA957" s="10">
        <v>49.754800000000003</v>
      </c>
      <c r="AB957" s="10">
        <v>49.8</v>
      </c>
      <c r="AC957" s="10">
        <v>416.13</v>
      </c>
      <c r="AD957">
        <v>24.6</v>
      </c>
      <c r="AE957" s="10">
        <v>10.44</v>
      </c>
      <c r="AF957" s="10">
        <v>460.5</v>
      </c>
      <c r="AG957" s="10">
        <v>388.9</v>
      </c>
      <c r="AH957" s="10">
        <v>130.5</v>
      </c>
      <c r="AI957">
        <v>38.520000000000003</v>
      </c>
      <c r="AJ957" s="10">
        <v>13.75</v>
      </c>
      <c r="AK957" s="10">
        <v>91.66</v>
      </c>
      <c r="AL957" s="10">
        <v>31.83</v>
      </c>
      <c r="AM957" s="10">
        <v>68.319999999999993</v>
      </c>
      <c r="AN957" s="10">
        <v>12.07</v>
      </c>
      <c r="AO957" s="10">
        <v>87.17</v>
      </c>
      <c r="AP957" s="10">
        <v>171.64850000000001</v>
      </c>
    </row>
    <row r="958" spans="1:42" x14ac:dyDescent="0.2">
      <c r="A958" s="9">
        <v>45329</v>
      </c>
      <c r="B958" s="3">
        <v>4954.2299999999996</v>
      </c>
      <c r="C958" s="10">
        <v>187.58</v>
      </c>
      <c r="D958" s="10">
        <v>23.6</v>
      </c>
      <c r="E958" s="10">
        <v>102.22</v>
      </c>
      <c r="F958" s="10">
        <v>59.99</v>
      </c>
      <c r="G958" s="10">
        <v>43.76</v>
      </c>
      <c r="I958" s="10">
        <v>125.706</v>
      </c>
      <c r="J958" s="10">
        <v>4.2699999999999996</v>
      </c>
      <c r="K958" s="10">
        <v>175.43</v>
      </c>
      <c r="L958" s="10">
        <v>386.66</v>
      </c>
      <c r="M958" s="10">
        <v>70.099000000000004</v>
      </c>
      <c r="N958" s="10">
        <v>13.41</v>
      </c>
      <c r="O958" s="10">
        <v>32.24</v>
      </c>
      <c r="P958" s="10">
        <v>121.1009</v>
      </c>
      <c r="Q958" s="10">
        <v>83.94</v>
      </c>
      <c r="R958" s="10">
        <v>11</v>
      </c>
      <c r="S958" s="10">
        <v>7.66</v>
      </c>
      <c r="T958" s="10">
        <v>126.09</v>
      </c>
      <c r="U958" s="10">
        <v>218.23</v>
      </c>
      <c r="V958" s="10">
        <v>414.05</v>
      </c>
      <c r="W958" s="10">
        <v>189.41</v>
      </c>
      <c r="X958" s="10">
        <v>94.73</v>
      </c>
      <c r="Y958" s="10">
        <v>15.17</v>
      </c>
      <c r="Z958" s="10">
        <v>240.83</v>
      </c>
      <c r="AA958" s="10">
        <v>53.339799999999997</v>
      </c>
      <c r="AB958" s="10">
        <v>51.35</v>
      </c>
      <c r="AC958" s="10">
        <v>419.08</v>
      </c>
      <c r="AD958">
        <v>25.22</v>
      </c>
      <c r="AE958" s="10">
        <v>10.41</v>
      </c>
      <c r="AF958" s="10">
        <v>461.91</v>
      </c>
      <c r="AG958" s="10">
        <v>385.95</v>
      </c>
      <c r="AH958" s="10">
        <v>129.09</v>
      </c>
      <c r="AI958">
        <v>38.49</v>
      </c>
      <c r="AJ958" s="10">
        <v>13.35</v>
      </c>
      <c r="AK958" s="10">
        <v>91.44</v>
      </c>
      <c r="AL958" s="10">
        <v>31.49</v>
      </c>
      <c r="AM958" s="10">
        <v>68.52</v>
      </c>
      <c r="AN958" s="10">
        <v>12.8</v>
      </c>
      <c r="AO958" s="10">
        <v>87.3</v>
      </c>
      <c r="AP958" s="10">
        <v>172.00800000000001</v>
      </c>
    </row>
    <row r="959" spans="1:42" x14ac:dyDescent="0.2">
      <c r="A959" s="9">
        <v>45330</v>
      </c>
      <c r="B959" s="3">
        <v>4995.0600000000004</v>
      </c>
      <c r="C959" s="10">
        <v>189.56</v>
      </c>
      <c r="D959" s="10">
        <v>24.51</v>
      </c>
      <c r="E959" s="10">
        <v>103.97</v>
      </c>
      <c r="F959" s="10">
        <v>59.83</v>
      </c>
      <c r="G959" s="10">
        <v>42.9</v>
      </c>
      <c r="I959" s="10">
        <v>127.476</v>
      </c>
      <c r="J959" s="10">
        <v>4.3</v>
      </c>
      <c r="K959" s="10">
        <v>174.8</v>
      </c>
      <c r="L959" s="10">
        <v>385.04</v>
      </c>
      <c r="M959" s="10">
        <v>69.641000000000005</v>
      </c>
      <c r="N959" s="10">
        <v>16.68</v>
      </c>
      <c r="O959" s="10">
        <v>31.43</v>
      </c>
      <c r="P959" s="10">
        <v>120.7551</v>
      </c>
      <c r="Q959" s="10">
        <v>85.96</v>
      </c>
      <c r="R959" s="10">
        <v>11.22</v>
      </c>
      <c r="S959" s="10">
        <v>8.08</v>
      </c>
      <c r="T959" s="10">
        <v>127.84</v>
      </c>
      <c r="U959" s="10">
        <v>222.9</v>
      </c>
      <c r="V959" s="10">
        <v>414.11</v>
      </c>
      <c r="W959" s="10">
        <v>188.32</v>
      </c>
      <c r="X959" s="10">
        <v>96.55</v>
      </c>
      <c r="Y959" s="10">
        <v>16.11</v>
      </c>
      <c r="Z959" s="10">
        <v>240.01</v>
      </c>
      <c r="AA959" s="10">
        <v>52.409599999999998</v>
      </c>
      <c r="AB959" s="10">
        <v>52.77</v>
      </c>
      <c r="AC959" s="10">
        <v>423.06</v>
      </c>
      <c r="AD959">
        <v>26.03</v>
      </c>
      <c r="AE959" s="10">
        <v>10.9</v>
      </c>
      <c r="AF959" s="10">
        <v>458.26</v>
      </c>
      <c r="AG959" s="10">
        <v>385.83</v>
      </c>
      <c r="AH959" s="10">
        <v>131.66</v>
      </c>
      <c r="AI959">
        <v>38.450000000000003</v>
      </c>
      <c r="AJ959" s="10">
        <v>13.37</v>
      </c>
      <c r="AK959" s="10">
        <v>89.01</v>
      </c>
      <c r="AL959" s="10">
        <v>32.43</v>
      </c>
      <c r="AM959" s="10">
        <v>68.11</v>
      </c>
      <c r="AN959" s="10">
        <v>12.83</v>
      </c>
      <c r="AO959" s="10">
        <v>85.93</v>
      </c>
      <c r="AP959" s="10">
        <v>172.40700000000001</v>
      </c>
    </row>
    <row r="960" spans="1:42" x14ac:dyDescent="0.2">
      <c r="A960" s="9">
        <v>45331</v>
      </c>
      <c r="B960" s="3">
        <v>4997.91</v>
      </c>
      <c r="C960" s="10">
        <v>193.57</v>
      </c>
      <c r="D960" s="10">
        <v>24.38</v>
      </c>
      <c r="E960" s="10">
        <v>101.77</v>
      </c>
      <c r="F960" s="10">
        <v>59.56</v>
      </c>
      <c r="G960" s="10">
        <v>43.23</v>
      </c>
      <c r="I960" s="10">
        <v>128.34399999999999</v>
      </c>
      <c r="J960" s="10">
        <v>4.34</v>
      </c>
      <c r="K960" s="10">
        <v>175.01</v>
      </c>
      <c r="L960" s="10">
        <v>384.26</v>
      </c>
      <c r="M960" s="10">
        <v>72.132999999999996</v>
      </c>
      <c r="N960" s="10">
        <v>17.68</v>
      </c>
      <c r="O960" s="10">
        <v>30.93</v>
      </c>
      <c r="P960" s="10">
        <v>122.7372</v>
      </c>
      <c r="Q960" s="10">
        <v>86.55</v>
      </c>
      <c r="R960" s="10">
        <v>11.55</v>
      </c>
      <c r="S960" s="10">
        <v>8.1300000000000008</v>
      </c>
      <c r="T960" s="10">
        <v>127.68</v>
      </c>
      <c r="U960" s="10">
        <v>233.28</v>
      </c>
      <c r="V960" s="10">
        <v>420.55</v>
      </c>
      <c r="W960" s="10">
        <v>188.85</v>
      </c>
      <c r="X960" s="10">
        <v>97.03</v>
      </c>
      <c r="Y960" s="10">
        <v>16.68</v>
      </c>
      <c r="Z960" s="10">
        <v>240.77</v>
      </c>
      <c r="AA960" s="10">
        <v>52.767000000000003</v>
      </c>
      <c r="AB960" s="10">
        <v>52.88</v>
      </c>
      <c r="AC960" s="10">
        <v>422.91</v>
      </c>
      <c r="AD960">
        <v>27.15</v>
      </c>
      <c r="AE960" s="10">
        <v>11.16</v>
      </c>
      <c r="AF960" s="10">
        <v>457.88</v>
      </c>
      <c r="AG960" s="10">
        <v>381.29</v>
      </c>
      <c r="AH960" s="10">
        <v>132.47999999999999</v>
      </c>
      <c r="AI960">
        <v>38.32</v>
      </c>
      <c r="AJ960" s="10">
        <v>13.64</v>
      </c>
      <c r="AK960" s="10">
        <v>89.12</v>
      </c>
      <c r="AL960" s="10">
        <v>32.729999999999997</v>
      </c>
      <c r="AM960" s="10">
        <v>67.92</v>
      </c>
      <c r="AN960" s="10">
        <v>12.68</v>
      </c>
      <c r="AO960" s="10">
        <v>86.13</v>
      </c>
      <c r="AP960" s="10">
        <v>172.19450000000001</v>
      </c>
    </row>
    <row r="961" spans="1:42" x14ac:dyDescent="0.2">
      <c r="A961" s="9">
        <v>45334</v>
      </c>
      <c r="B961" s="3">
        <v>5026.6099999999997</v>
      </c>
      <c r="C961" s="10">
        <v>188.13</v>
      </c>
      <c r="D961" s="10">
        <v>25.05</v>
      </c>
      <c r="E961" s="10">
        <v>103.17</v>
      </c>
      <c r="F961" s="10">
        <v>59.7</v>
      </c>
      <c r="G961" s="10">
        <v>42.81</v>
      </c>
      <c r="I961" s="10">
        <v>126.5</v>
      </c>
      <c r="J961" s="10">
        <v>4.72</v>
      </c>
      <c r="K961" s="10">
        <v>175.79</v>
      </c>
      <c r="L961" s="10">
        <v>392.64</v>
      </c>
      <c r="M961" s="10">
        <v>72.248000000000005</v>
      </c>
      <c r="N961" s="10">
        <v>17.329999999999998</v>
      </c>
      <c r="O961" s="10">
        <v>30.8</v>
      </c>
      <c r="P961" s="10">
        <v>122.7372</v>
      </c>
      <c r="Q961" s="10">
        <v>88.28</v>
      </c>
      <c r="R961" s="10">
        <v>12.01</v>
      </c>
      <c r="S961" s="10">
        <v>8.33</v>
      </c>
      <c r="T961" s="10">
        <v>130.08000000000001</v>
      </c>
      <c r="U961" s="10">
        <v>232.16</v>
      </c>
      <c r="V961" s="10">
        <v>415.26</v>
      </c>
      <c r="W961" s="10">
        <v>187.15</v>
      </c>
      <c r="X961" s="10">
        <v>97.62</v>
      </c>
      <c r="Y961" s="10">
        <v>16.329999999999998</v>
      </c>
      <c r="Z961" s="10">
        <v>234.68</v>
      </c>
      <c r="AA961" s="10">
        <v>52.1646</v>
      </c>
      <c r="AB961" s="10">
        <v>53.68</v>
      </c>
      <c r="AC961" s="10">
        <v>418.53</v>
      </c>
      <c r="AD961">
        <v>28.66</v>
      </c>
      <c r="AE961" s="10">
        <v>11.62</v>
      </c>
      <c r="AF961" s="10">
        <v>458.71</v>
      </c>
      <c r="AG961" s="10">
        <v>389.39</v>
      </c>
      <c r="AH961" s="10">
        <v>132.05000000000001</v>
      </c>
      <c r="AI961">
        <v>38.229999999999997</v>
      </c>
      <c r="AJ961" s="10">
        <v>13.64</v>
      </c>
      <c r="AK961" s="10">
        <v>90</v>
      </c>
      <c r="AL961" s="10">
        <v>33.11</v>
      </c>
      <c r="AM961" s="10">
        <v>68</v>
      </c>
      <c r="AN961" s="10">
        <v>12.98</v>
      </c>
      <c r="AO961" s="10">
        <v>87.08</v>
      </c>
      <c r="AP961" s="10">
        <v>170.07300000000001</v>
      </c>
    </row>
    <row r="962" spans="1:42" x14ac:dyDescent="0.2">
      <c r="A962" s="9">
        <v>45335</v>
      </c>
      <c r="B962" s="3">
        <v>5021.84</v>
      </c>
      <c r="C962" s="10">
        <v>184.02</v>
      </c>
      <c r="D962" s="10">
        <v>24.01</v>
      </c>
      <c r="E962" s="10">
        <v>101.34</v>
      </c>
      <c r="F962" s="10">
        <v>59.35</v>
      </c>
      <c r="G962" s="10">
        <v>44.2</v>
      </c>
      <c r="I962" s="10">
        <v>125.16500000000001</v>
      </c>
      <c r="J962" s="10">
        <v>4.4400000000000004</v>
      </c>
      <c r="K962" s="10">
        <v>174.26</v>
      </c>
      <c r="L962" s="10">
        <v>378.75</v>
      </c>
      <c r="M962" s="10">
        <v>72.128</v>
      </c>
      <c r="N962" s="10">
        <v>16.82</v>
      </c>
      <c r="O962" s="10">
        <v>30.8</v>
      </c>
      <c r="P962" s="10">
        <v>120.6623</v>
      </c>
      <c r="Q962" s="10">
        <v>85.14</v>
      </c>
      <c r="R962" s="10">
        <v>11.84</v>
      </c>
      <c r="S962" s="10">
        <v>8.02</v>
      </c>
      <c r="T962" s="10">
        <v>124.95</v>
      </c>
      <c r="U962" s="10">
        <v>227.57</v>
      </c>
      <c r="V962" s="10">
        <v>406.32</v>
      </c>
      <c r="W962" s="10">
        <v>185.04</v>
      </c>
      <c r="X962" s="10">
        <v>95.88</v>
      </c>
      <c r="Y962" s="10">
        <v>15.38</v>
      </c>
      <c r="Z962" s="10">
        <v>238</v>
      </c>
      <c r="AA962" s="10">
        <v>51.982799999999997</v>
      </c>
      <c r="AB962" s="10">
        <v>53.22</v>
      </c>
      <c r="AC962" s="10">
        <v>416.04</v>
      </c>
      <c r="AD962">
        <v>28.22</v>
      </c>
      <c r="AE962" s="10">
        <v>10.54</v>
      </c>
      <c r="AF962" s="10">
        <v>460.46</v>
      </c>
      <c r="AG962" s="10">
        <v>379.27</v>
      </c>
      <c r="AH962" s="10">
        <v>130.88</v>
      </c>
      <c r="AI962">
        <v>37.69</v>
      </c>
      <c r="AJ962" s="10">
        <v>13.18</v>
      </c>
      <c r="AK962" s="10">
        <v>89.19</v>
      </c>
      <c r="AL962" s="10">
        <v>32.25</v>
      </c>
      <c r="AM962" s="10">
        <v>66.650000000000006</v>
      </c>
      <c r="AN962" s="10">
        <v>12.68</v>
      </c>
      <c r="AO962" s="10">
        <v>87.5</v>
      </c>
      <c r="AP962" s="10">
        <v>172.45400000000001</v>
      </c>
    </row>
    <row r="963" spans="1:42" x14ac:dyDescent="0.2">
      <c r="A963" s="9">
        <v>45336</v>
      </c>
      <c r="B963" s="3">
        <v>4953.17</v>
      </c>
      <c r="C963" s="10">
        <v>188.71</v>
      </c>
      <c r="D963" s="10">
        <v>25.19</v>
      </c>
      <c r="E963" s="10">
        <v>100.84</v>
      </c>
      <c r="F963" s="10">
        <v>59.29</v>
      </c>
      <c r="G963" s="10">
        <v>44.27</v>
      </c>
      <c r="I963" s="10">
        <v>126.22199999999999</v>
      </c>
      <c r="J963" s="10">
        <v>4.8</v>
      </c>
      <c r="K963" s="10">
        <v>176.03</v>
      </c>
      <c r="L963" s="10">
        <v>378.04</v>
      </c>
      <c r="M963" s="10">
        <v>73.900000000000006</v>
      </c>
      <c r="N963" s="10">
        <v>16.89</v>
      </c>
      <c r="O963" s="10">
        <v>31.9</v>
      </c>
      <c r="P963" s="10">
        <v>121.6998</v>
      </c>
      <c r="Q963" s="10">
        <v>86.89</v>
      </c>
      <c r="R963" s="10">
        <v>13.38</v>
      </c>
      <c r="S963" s="10">
        <v>8.42</v>
      </c>
      <c r="T963" s="10">
        <v>127.95</v>
      </c>
      <c r="U963" s="10">
        <v>236</v>
      </c>
      <c r="V963" s="10">
        <v>409.49</v>
      </c>
      <c r="W963" s="10">
        <v>184.15</v>
      </c>
      <c r="X963" s="10">
        <v>95.95</v>
      </c>
      <c r="Y963" s="10">
        <v>15.54</v>
      </c>
      <c r="Z963" s="10">
        <v>244.17</v>
      </c>
      <c r="AA963" s="10">
        <v>52.403799999999997</v>
      </c>
      <c r="AB963" s="10">
        <v>53.97</v>
      </c>
      <c r="AC963" s="10">
        <v>417.88</v>
      </c>
      <c r="AD963">
        <v>29.55</v>
      </c>
      <c r="AE963" s="10">
        <v>10.93</v>
      </c>
      <c r="AF963" s="10">
        <v>465.19</v>
      </c>
      <c r="AG963" s="10">
        <v>384.78</v>
      </c>
      <c r="AH963" s="10">
        <v>130.5</v>
      </c>
      <c r="AI963">
        <v>37.659999999999997</v>
      </c>
      <c r="AJ963" s="10">
        <v>13.48</v>
      </c>
      <c r="AK963" s="10">
        <v>89.22</v>
      </c>
      <c r="AL963" s="10">
        <v>32.840000000000003</v>
      </c>
      <c r="AM963" s="10">
        <v>67.08</v>
      </c>
      <c r="AN963" s="10">
        <v>12.56</v>
      </c>
      <c r="AO963" s="10">
        <v>87.56</v>
      </c>
      <c r="AP963" s="10">
        <v>175.191</v>
      </c>
    </row>
    <row r="964" spans="1:42" x14ac:dyDescent="0.2">
      <c r="A964" s="9">
        <v>45337</v>
      </c>
      <c r="B964" s="3">
        <v>5000.62</v>
      </c>
      <c r="C964" s="10">
        <v>200.45</v>
      </c>
      <c r="D964" s="10">
        <v>25.41</v>
      </c>
      <c r="E964" s="10">
        <v>103.73</v>
      </c>
      <c r="F964" s="10">
        <v>59.4</v>
      </c>
      <c r="G964" s="10">
        <v>45.39</v>
      </c>
      <c r="I964" s="10">
        <v>126.50700000000001</v>
      </c>
      <c r="J964" s="10">
        <v>4.8899999999999997</v>
      </c>
      <c r="K964" s="10">
        <v>179.87</v>
      </c>
      <c r="L964" s="10">
        <v>385.42</v>
      </c>
      <c r="M964" s="10">
        <v>72.658000000000001</v>
      </c>
      <c r="N964" s="10">
        <v>18.25</v>
      </c>
      <c r="O964" s="10">
        <v>32.97</v>
      </c>
      <c r="P964" s="10">
        <v>124.2385</v>
      </c>
      <c r="Q964" s="10">
        <v>94.3</v>
      </c>
      <c r="R964" s="10">
        <v>13.42</v>
      </c>
      <c r="S964" s="10">
        <v>8.5299999999999994</v>
      </c>
      <c r="T964" s="10">
        <v>130.25</v>
      </c>
      <c r="U964" s="10">
        <v>232.4</v>
      </c>
      <c r="V964" s="10">
        <v>406.56</v>
      </c>
      <c r="W964" s="10">
        <v>183.86</v>
      </c>
      <c r="X964" s="10">
        <v>96.22</v>
      </c>
      <c r="Y964" s="10">
        <v>16.350000000000001</v>
      </c>
      <c r="Z964" s="10">
        <v>245.51</v>
      </c>
      <c r="AA964" s="10">
        <v>52.36</v>
      </c>
      <c r="AB964" s="10">
        <v>54.7</v>
      </c>
      <c r="AC964" s="10">
        <v>426.29</v>
      </c>
      <c r="AD964">
        <v>29.52</v>
      </c>
      <c r="AE964" s="10">
        <v>11.01</v>
      </c>
      <c r="AF964" s="10">
        <v>471.28</v>
      </c>
      <c r="AG964" s="10">
        <v>364.66</v>
      </c>
      <c r="AH964" s="10">
        <v>133.1</v>
      </c>
      <c r="AI964">
        <v>37.93</v>
      </c>
      <c r="AJ964" s="10">
        <v>13.89</v>
      </c>
      <c r="AK964" s="10">
        <v>88.98</v>
      </c>
      <c r="AL964" s="10">
        <v>33.49</v>
      </c>
      <c r="AM964" s="10">
        <v>67.540000000000006</v>
      </c>
      <c r="AN964" s="10">
        <v>12.52</v>
      </c>
      <c r="AO964" s="10">
        <v>87</v>
      </c>
      <c r="AP964" s="10">
        <v>175.27199999999999</v>
      </c>
    </row>
    <row r="965" spans="1:42" x14ac:dyDescent="0.2">
      <c r="A965" s="9">
        <v>45338</v>
      </c>
      <c r="B965" s="3">
        <v>5029.7299999999996</v>
      </c>
      <c r="C965" s="10">
        <v>199.95</v>
      </c>
      <c r="D965" s="10">
        <v>24.44</v>
      </c>
      <c r="E965" s="10">
        <v>103.73</v>
      </c>
      <c r="F965" s="10">
        <v>59.39</v>
      </c>
      <c r="G965" s="10">
        <v>45.58</v>
      </c>
      <c r="I965" s="10">
        <v>124.548</v>
      </c>
      <c r="J965" s="10">
        <v>4.8899999999999997</v>
      </c>
      <c r="K965" s="10">
        <v>179.03</v>
      </c>
      <c r="L965" s="10">
        <v>384.44</v>
      </c>
      <c r="M965" s="10">
        <v>72.613</v>
      </c>
      <c r="N965" s="10">
        <v>17.760000000000002</v>
      </c>
      <c r="O965" s="10">
        <v>33.61</v>
      </c>
      <c r="P965" s="10">
        <v>124.4409</v>
      </c>
      <c r="Q965" s="10">
        <v>93.13</v>
      </c>
      <c r="R965" s="10">
        <v>14</v>
      </c>
      <c r="S965" s="10">
        <v>8.36</v>
      </c>
      <c r="T965" s="10">
        <v>127.89</v>
      </c>
      <c r="U965" s="10">
        <v>230.31</v>
      </c>
      <c r="V965" s="10">
        <v>404.06</v>
      </c>
      <c r="W965" s="10">
        <v>182.31</v>
      </c>
      <c r="X965" s="10">
        <v>95.66</v>
      </c>
      <c r="Y965" s="10">
        <v>16.3</v>
      </c>
      <c r="Z965" s="10">
        <v>246.25</v>
      </c>
      <c r="AA965" s="10">
        <v>51.968600000000002</v>
      </c>
      <c r="AB965" s="10">
        <v>54.63</v>
      </c>
      <c r="AC965" s="10">
        <v>422.2</v>
      </c>
      <c r="AD965">
        <v>29.62</v>
      </c>
      <c r="AE965" s="10">
        <v>10.82</v>
      </c>
      <c r="AF965" s="10">
        <v>468.13</v>
      </c>
      <c r="AG965" s="10">
        <v>360.68</v>
      </c>
      <c r="AH965" s="10">
        <v>133.38999999999999</v>
      </c>
      <c r="AI965">
        <v>38.07</v>
      </c>
      <c r="AJ965" s="10">
        <v>14</v>
      </c>
      <c r="AK965" s="10">
        <v>89.65</v>
      </c>
      <c r="AL965" s="10">
        <v>33.93</v>
      </c>
      <c r="AM965" s="10">
        <v>69.12</v>
      </c>
      <c r="AN965" s="10">
        <v>12.3</v>
      </c>
      <c r="AO965" s="10">
        <v>85.63</v>
      </c>
      <c r="AP965" s="10">
        <v>172.69800000000001</v>
      </c>
    </row>
    <row r="966" spans="1:42" x14ac:dyDescent="0.2">
      <c r="A966" s="9">
        <v>45342</v>
      </c>
      <c r="B966" s="3">
        <v>5005.57</v>
      </c>
      <c r="C966" s="10">
        <v>193.76</v>
      </c>
      <c r="D966" s="10">
        <v>23.4</v>
      </c>
      <c r="E966" s="10">
        <v>102.75</v>
      </c>
      <c r="F966" s="10">
        <v>60.7</v>
      </c>
      <c r="G966" s="10">
        <v>46.15</v>
      </c>
      <c r="I966" s="10">
        <v>122.655</v>
      </c>
      <c r="J966" s="10">
        <v>4.83</v>
      </c>
      <c r="K966" s="10">
        <v>179.73</v>
      </c>
      <c r="L966" s="10">
        <v>384.52</v>
      </c>
      <c r="M966" s="10">
        <v>69.451999999999998</v>
      </c>
      <c r="N966" s="10">
        <v>17.5</v>
      </c>
      <c r="O966" s="10">
        <v>34.85</v>
      </c>
      <c r="P966" s="10">
        <v>122.61069999999999</v>
      </c>
      <c r="Q966" s="10">
        <v>90.97</v>
      </c>
      <c r="R966" s="10">
        <v>14.09</v>
      </c>
      <c r="S966" s="10">
        <v>8.51</v>
      </c>
      <c r="T966" s="10">
        <v>126.33</v>
      </c>
      <c r="U966" s="10">
        <v>220.08</v>
      </c>
      <c r="V966" s="10">
        <v>402.79</v>
      </c>
      <c r="W966" s="10">
        <v>181.56</v>
      </c>
      <c r="X966" s="10">
        <v>93.14</v>
      </c>
      <c r="Y966" s="10">
        <v>15.89</v>
      </c>
      <c r="Z966" s="10">
        <v>243.4</v>
      </c>
      <c r="AA966" s="10">
        <v>51.603999999999999</v>
      </c>
      <c r="AB966" s="10">
        <v>54.18</v>
      </c>
      <c r="AC966" s="10">
        <v>420.64</v>
      </c>
      <c r="AD966">
        <v>29.67</v>
      </c>
      <c r="AE966" s="10">
        <v>10.62</v>
      </c>
      <c r="AF966" s="10">
        <v>451.75</v>
      </c>
      <c r="AG966" s="10">
        <v>357.38</v>
      </c>
      <c r="AH966" s="10">
        <v>133.35</v>
      </c>
      <c r="AI966">
        <v>38.31</v>
      </c>
      <c r="AJ966" s="10">
        <v>13.79</v>
      </c>
      <c r="AK966" s="10">
        <v>89.64</v>
      </c>
      <c r="AL966" s="10">
        <v>33.450000000000003</v>
      </c>
      <c r="AM966" s="10">
        <v>65.92</v>
      </c>
      <c r="AN966" s="10">
        <v>12.25</v>
      </c>
      <c r="AO966" s="10">
        <v>85.76</v>
      </c>
      <c r="AP966" s="10">
        <v>174.345</v>
      </c>
    </row>
    <row r="967" spans="1:42" x14ac:dyDescent="0.2">
      <c r="A967" s="9">
        <v>45343</v>
      </c>
      <c r="B967" s="3">
        <v>4975.51</v>
      </c>
      <c r="C967" s="10">
        <v>194.77</v>
      </c>
      <c r="D967" s="10">
        <v>22.74</v>
      </c>
      <c r="E967" s="10">
        <v>104.85</v>
      </c>
      <c r="F967" s="10">
        <v>61.24</v>
      </c>
      <c r="G967" s="10">
        <v>46.18</v>
      </c>
      <c r="I967" s="10">
        <v>122.745</v>
      </c>
      <c r="J967" s="10">
        <v>4.6399999999999997</v>
      </c>
      <c r="K967" s="10">
        <v>180.9</v>
      </c>
      <c r="L967" s="10">
        <v>388.27</v>
      </c>
      <c r="M967" s="10">
        <v>67.471999999999994</v>
      </c>
      <c r="N967" s="10">
        <v>16.95</v>
      </c>
      <c r="O967" s="10">
        <v>36.03</v>
      </c>
      <c r="P967" s="10">
        <v>121.92749999999999</v>
      </c>
      <c r="Q967" s="10">
        <v>90.46</v>
      </c>
      <c r="R967" s="10">
        <v>13.59</v>
      </c>
      <c r="S967" s="10">
        <v>8.11</v>
      </c>
      <c r="T967" s="10">
        <v>126.19</v>
      </c>
      <c r="U967" s="10">
        <v>216.21</v>
      </c>
      <c r="V967" s="10">
        <v>402.18</v>
      </c>
      <c r="W967" s="10">
        <v>182.32</v>
      </c>
      <c r="X967" s="10">
        <v>93.66</v>
      </c>
      <c r="Y967" s="10">
        <v>15.39</v>
      </c>
      <c r="Z967" s="10">
        <v>245.09</v>
      </c>
      <c r="AA967" s="10">
        <v>51.389600000000002</v>
      </c>
      <c r="AB967" s="10">
        <v>48.51</v>
      </c>
      <c r="AC967" s="10">
        <v>419.63</v>
      </c>
      <c r="AD967">
        <v>29.08</v>
      </c>
      <c r="AE967" s="10">
        <v>10.63</v>
      </c>
      <c r="AF967" s="10">
        <v>459.05</v>
      </c>
      <c r="AG967" s="10">
        <v>357.29</v>
      </c>
      <c r="AH967" s="10">
        <v>133.41999999999999</v>
      </c>
      <c r="AI967">
        <v>38.299999999999997</v>
      </c>
      <c r="AJ967" s="10">
        <v>13.71</v>
      </c>
      <c r="AK967" s="10">
        <v>90.57</v>
      </c>
      <c r="AL967" s="10">
        <v>33.36</v>
      </c>
      <c r="AM967" s="10">
        <v>65.48</v>
      </c>
      <c r="AN967" s="10">
        <v>12.14</v>
      </c>
      <c r="AO967" s="10">
        <v>85.57</v>
      </c>
      <c r="AP967" s="10">
        <v>174.46199999999999</v>
      </c>
    </row>
    <row r="968" spans="1:42" x14ac:dyDescent="0.2">
      <c r="A968" s="9">
        <v>45344</v>
      </c>
      <c r="B968" s="3">
        <v>4981.8</v>
      </c>
      <c r="C968" s="10">
        <v>197.41</v>
      </c>
      <c r="D968" s="10">
        <v>23.59</v>
      </c>
      <c r="E968" s="10">
        <v>104.76</v>
      </c>
      <c r="F968" s="10">
        <v>61.15</v>
      </c>
      <c r="G968" s="10">
        <v>47.62</v>
      </c>
      <c r="I968" s="10">
        <v>130.49</v>
      </c>
      <c r="J968" s="10">
        <v>4.4400000000000004</v>
      </c>
      <c r="K968" s="10">
        <v>183.07</v>
      </c>
      <c r="L968" s="10">
        <v>390.47</v>
      </c>
      <c r="M968" s="10">
        <v>78.537999999999997</v>
      </c>
      <c r="N968" s="10">
        <v>16.71</v>
      </c>
      <c r="O968" s="10">
        <v>36.130000000000003</v>
      </c>
      <c r="P968" s="10">
        <v>123.09139999999999</v>
      </c>
      <c r="Q968" s="10">
        <v>91.53</v>
      </c>
      <c r="R968" s="10">
        <v>13.97</v>
      </c>
      <c r="S968" s="10">
        <v>8.16</v>
      </c>
      <c r="T968" s="10">
        <v>127.29</v>
      </c>
      <c r="U968" s="10">
        <v>225.62</v>
      </c>
      <c r="V968" s="10">
        <v>411.65</v>
      </c>
      <c r="W968" s="10">
        <v>184.37</v>
      </c>
      <c r="X968" s="10">
        <v>95.77</v>
      </c>
      <c r="Y968" s="10">
        <v>11.45</v>
      </c>
      <c r="Z968" s="10">
        <v>248.12</v>
      </c>
      <c r="AA968" s="10">
        <v>52.547400000000003</v>
      </c>
      <c r="AB968" s="10">
        <v>50</v>
      </c>
      <c r="AC968" s="10">
        <v>426.78</v>
      </c>
      <c r="AD968">
        <v>29.72</v>
      </c>
      <c r="AE968" s="10">
        <v>10.99</v>
      </c>
      <c r="AF968" s="10">
        <v>471.56</v>
      </c>
      <c r="AG968" s="10">
        <v>356.78</v>
      </c>
      <c r="AH968" s="10">
        <v>133.44</v>
      </c>
      <c r="AI968">
        <v>38.299999999999997</v>
      </c>
      <c r="AJ968" s="10">
        <v>13.9</v>
      </c>
      <c r="AK968" s="10">
        <v>91.19</v>
      </c>
      <c r="AL968" s="10">
        <v>32.549999999999997</v>
      </c>
      <c r="AM968" s="10">
        <v>65.69</v>
      </c>
      <c r="AN968" s="10">
        <v>12.12</v>
      </c>
      <c r="AO968" s="10">
        <v>86.15</v>
      </c>
      <c r="AP968" s="10">
        <v>170.76249999999999</v>
      </c>
    </row>
    <row r="969" spans="1:42" x14ac:dyDescent="0.2">
      <c r="A969" s="9">
        <v>45345</v>
      </c>
      <c r="B969" s="3">
        <v>5087.03</v>
      </c>
      <c r="C969" s="10">
        <v>191.97</v>
      </c>
      <c r="D969" s="10">
        <v>22.97</v>
      </c>
      <c r="E969" s="10">
        <v>103.84</v>
      </c>
      <c r="F969" s="10">
        <v>61.2</v>
      </c>
      <c r="G969" s="10">
        <v>48.62</v>
      </c>
      <c r="I969" s="10">
        <v>129.637</v>
      </c>
      <c r="J969" s="10">
        <v>4.38</v>
      </c>
      <c r="K969" s="10">
        <v>183.99</v>
      </c>
      <c r="L969" s="10">
        <v>391.05</v>
      </c>
      <c r="M969" s="10">
        <v>78.816999999999993</v>
      </c>
      <c r="N969" s="10">
        <v>16.34</v>
      </c>
      <c r="O969" s="10">
        <v>35.69</v>
      </c>
      <c r="P969" s="10">
        <v>123.977</v>
      </c>
      <c r="Q969" s="10">
        <v>90.11</v>
      </c>
      <c r="R969" s="10">
        <v>14.48</v>
      </c>
      <c r="S969" s="10">
        <v>8.17</v>
      </c>
      <c r="T969" s="10">
        <v>125.11</v>
      </c>
      <c r="U969" s="10">
        <v>229.34</v>
      </c>
      <c r="V969" s="10">
        <v>410.34</v>
      </c>
      <c r="W969" s="10">
        <v>182.52</v>
      </c>
      <c r="X969" s="10">
        <v>95.8</v>
      </c>
      <c r="Y969" s="10">
        <v>10.07</v>
      </c>
      <c r="Z969" s="10">
        <v>256.10000000000002</v>
      </c>
      <c r="AA969" s="10">
        <v>52.934399999999997</v>
      </c>
      <c r="AB969" s="10">
        <v>51</v>
      </c>
      <c r="AC969" s="10">
        <v>430.11</v>
      </c>
      <c r="AD969">
        <v>29.16</v>
      </c>
      <c r="AE969" s="10">
        <v>10.65</v>
      </c>
      <c r="AF969" s="10">
        <v>473.42</v>
      </c>
      <c r="AG969" s="10">
        <v>364.66</v>
      </c>
      <c r="AH969" s="10">
        <v>133.21</v>
      </c>
      <c r="AI969">
        <v>38.520000000000003</v>
      </c>
      <c r="AJ969" s="10">
        <v>14.04</v>
      </c>
      <c r="AK969" s="10">
        <v>91.56</v>
      </c>
      <c r="AL969" s="10">
        <v>32.24</v>
      </c>
      <c r="AM969" s="10">
        <v>65.98</v>
      </c>
      <c r="AN969" s="10">
        <v>12.14</v>
      </c>
      <c r="AO969" s="10">
        <v>85.81</v>
      </c>
      <c r="AP969" s="10">
        <v>169.15649999999999</v>
      </c>
    </row>
    <row r="970" spans="1:42" x14ac:dyDescent="0.2">
      <c r="A970" s="9">
        <v>45348</v>
      </c>
      <c r="B970" s="3">
        <v>5088.8</v>
      </c>
      <c r="C970" s="10">
        <v>199.4</v>
      </c>
      <c r="D970" s="10">
        <v>23.56</v>
      </c>
      <c r="E970" s="10">
        <v>104.25</v>
      </c>
      <c r="F970" s="10">
        <v>60.71</v>
      </c>
      <c r="G970" s="10">
        <v>48.75</v>
      </c>
      <c r="I970" s="10">
        <v>130.91300000000001</v>
      </c>
      <c r="J970" s="10">
        <v>4.57</v>
      </c>
      <c r="K970" s="10">
        <v>183.36</v>
      </c>
      <c r="L970" s="10">
        <v>390.22</v>
      </c>
      <c r="M970" s="10">
        <v>79.091999999999999</v>
      </c>
      <c r="N970" s="10">
        <v>16.75</v>
      </c>
      <c r="O970" s="10">
        <v>35.869999999999997</v>
      </c>
      <c r="P970" s="10">
        <v>123.54689999999999</v>
      </c>
      <c r="Q970" s="10">
        <v>89.95</v>
      </c>
      <c r="R970" s="10">
        <v>15.59</v>
      </c>
      <c r="S970" s="10">
        <v>8.5399999999999991</v>
      </c>
      <c r="T970" s="10">
        <v>125.28</v>
      </c>
      <c r="U970" s="10">
        <v>230.93</v>
      </c>
      <c r="V970" s="10">
        <v>407.54</v>
      </c>
      <c r="W970" s="10">
        <v>181.16</v>
      </c>
      <c r="X970" s="10">
        <v>95.8</v>
      </c>
      <c r="Y970" s="10">
        <v>10.7</v>
      </c>
      <c r="Z970" s="10">
        <v>254.99</v>
      </c>
      <c r="AA970" s="10">
        <v>53.209000000000003</v>
      </c>
      <c r="AB970" s="10">
        <v>50.5</v>
      </c>
      <c r="AC970" s="10">
        <v>433.48</v>
      </c>
      <c r="AD970">
        <v>31.12</v>
      </c>
      <c r="AE970" s="10">
        <v>11.24</v>
      </c>
      <c r="AF970" s="10">
        <v>474.51</v>
      </c>
      <c r="AG970" s="10">
        <v>363.21</v>
      </c>
      <c r="AH970" s="10">
        <v>132.56</v>
      </c>
      <c r="AI970">
        <v>38.44</v>
      </c>
      <c r="AJ970" s="10">
        <v>14.18</v>
      </c>
      <c r="AK970" s="10">
        <v>90.42</v>
      </c>
      <c r="AL970" s="10">
        <v>31.27</v>
      </c>
      <c r="AM970" s="10">
        <v>64.650000000000006</v>
      </c>
      <c r="AN970" s="10">
        <v>11.95</v>
      </c>
      <c r="AO970" s="10">
        <v>84.46</v>
      </c>
      <c r="AP970" s="10">
        <v>169.1935</v>
      </c>
    </row>
    <row r="971" spans="1:42" x14ac:dyDescent="0.2">
      <c r="A971" s="9">
        <v>45349</v>
      </c>
      <c r="B971" s="3">
        <v>5069.53</v>
      </c>
      <c r="C971" s="10">
        <v>199.73</v>
      </c>
      <c r="D971" s="10">
        <v>24.53</v>
      </c>
      <c r="E971" s="10">
        <v>104.03</v>
      </c>
      <c r="F971" s="10">
        <v>60.34</v>
      </c>
      <c r="G971" s="10">
        <v>50.98</v>
      </c>
      <c r="I971" s="10">
        <v>129.62299999999999</v>
      </c>
      <c r="J971" s="10">
        <v>4.71</v>
      </c>
      <c r="K971" s="10">
        <v>183.45</v>
      </c>
      <c r="L971" s="10">
        <v>390.81</v>
      </c>
      <c r="M971" s="10">
        <v>78.700999999999993</v>
      </c>
      <c r="N971" s="10">
        <v>16.79</v>
      </c>
      <c r="O971" s="10">
        <v>35.61</v>
      </c>
      <c r="P971" s="10">
        <v>124.23009999999999</v>
      </c>
      <c r="Q971" s="10">
        <v>90.88</v>
      </c>
      <c r="R971" s="10">
        <v>16.25</v>
      </c>
      <c r="S971" s="10">
        <v>9.15</v>
      </c>
      <c r="T971" s="10">
        <v>126.75</v>
      </c>
      <c r="U971" s="10">
        <v>234.03</v>
      </c>
      <c r="V971" s="10">
        <v>407.48</v>
      </c>
      <c r="W971" s="10">
        <v>182.63</v>
      </c>
      <c r="X971" s="10">
        <v>96.02</v>
      </c>
      <c r="Y971" s="10">
        <v>11.14</v>
      </c>
      <c r="Z971" s="10">
        <v>253.02</v>
      </c>
      <c r="AA971" s="10">
        <v>52.904800000000002</v>
      </c>
      <c r="AB971" s="10">
        <v>56.66</v>
      </c>
      <c r="AC971" s="10">
        <v>430.92</v>
      </c>
      <c r="AD971">
        <v>32.590000000000003</v>
      </c>
      <c r="AE971" s="10">
        <v>11.57</v>
      </c>
      <c r="AF971" s="10">
        <v>474.75</v>
      </c>
      <c r="AG971" s="10">
        <v>360.66</v>
      </c>
      <c r="AH971" s="10">
        <v>132.49</v>
      </c>
      <c r="AI971">
        <v>38.4</v>
      </c>
      <c r="AJ971" s="10">
        <v>14.35</v>
      </c>
      <c r="AK971" s="10">
        <v>90.18</v>
      </c>
      <c r="AL971" s="10">
        <v>32.76</v>
      </c>
      <c r="AM971" s="10">
        <v>64.98</v>
      </c>
      <c r="AN971" s="10">
        <v>12</v>
      </c>
      <c r="AO971" s="10">
        <v>86.3</v>
      </c>
      <c r="AP971" s="10">
        <v>167.3415</v>
      </c>
    </row>
    <row r="972" spans="1:42" x14ac:dyDescent="0.2">
      <c r="A972" s="9">
        <v>45350</v>
      </c>
      <c r="B972" s="3">
        <v>5078.18</v>
      </c>
      <c r="C972" s="10">
        <v>202.04</v>
      </c>
      <c r="D972" s="10">
        <v>24.42</v>
      </c>
      <c r="E972" s="10">
        <v>104.32</v>
      </c>
      <c r="F972" s="10">
        <v>60.4</v>
      </c>
      <c r="G972" s="10">
        <v>53.02</v>
      </c>
      <c r="I972" s="10">
        <v>128.94200000000001</v>
      </c>
      <c r="J972" s="10">
        <v>4.59</v>
      </c>
      <c r="K972" s="10">
        <v>184.38</v>
      </c>
      <c r="L972" s="10">
        <v>393.18</v>
      </c>
      <c r="M972" s="10">
        <v>77.662999999999997</v>
      </c>
      <c r="N972" s="10">
        <v>15.98</v>
      </c>
      <c r="O972" s="10">
        <v>36.06</v>
      </c>
      <c r="P972" s="10">
        <v>124.0951</v>
      </c>
      <c r="Q972" s="10">
        <v>91.2</v>
      </c>
      <c r="R972" s="10">
        <v>16.13</v>
      </c>
      <c r="S972" s="10">
        <v>8.86</v>
      </c>
      <c r="T972" s="10">
        <v>126.32</v>
      </c>
      <c r="U972" s="10">
        <v>230</v>
      </c>
      <c r="V972" s="10">
        <v>407.72</v>
      </c>
      <c r="W972" s="10">
        <v>181.42</v>
      </c>
      <c r="X972" s="10">
        <v>95.85</v>
      </c>
      <c r="Y972" s="10">
        <v>11.3</v>
      </c>
      <c r="Z972" s="10">
        <v>252.25</v>
      </c>
      <c r="AA972" s="10">
        <v>53.434399999999997</v>
      </c>
      <c r="AB972" s="10">
        <v>56.9</v>
      </c>
      <c r="AC972" s="10">
        <v>426.97</v>
      </c>
      <c r="AD972">
        <v>34.450000000000003</v>
      </c>
      <c r="AE972" s="10">
        <v>11.26</v>
      </c>
      <c r="AF972" s="10">
        <v>478.85</v>
      </c>
      <c r="AG972" s="10">
        <v>364.81</v>
      </c>
      <c r="AH972" s="10">
        <v>133.99</v>
      </c>
      <c r="AI972">
        <v>38.479999999999997</v>
      </c>
      <c r="AJ972" s="10">
        <v>14.56</v>
      </c>
      <c r="AK972" s="10">
        <v>90.42</v>
      </c>
      <c r="AL972" s="10">
        <v>31.61</v>
      </c>
      <c r="AM972" s="10">
        <v>63.96</v>
      </c>
      <c r="AN972" s="10">
        <v>12.3</v>
      </c>
      <c r="AO972" s="10">
        <v>82.93</v>
      </c>
      <c r="AP972" s="10">
        <v>167.48249999999999</v>
      </c>
    </row>
    <row r="973" spans="1:42" x14ac:dyDescent="0.2">
      <c r="A973" s="9">
        <v>45351</v>
      </c>
      <c r="B973" s="3">
        <v>5069.76</v>
      </c>
      <c r="C973" s="10">
        <v>201.88</v>
      </c>
      <c r="D973" s="10">
        <v>25.08</v>
      </c>
      <c r="E973" s="10">
        <v>104.52</v>
      </c>
      <c r="F973" s="10">
        <v>60.02</v>
      </c>
      <c r="G973" s="10">
        <v>54.54</v>
      </c>
      <c r="I973" s="10">
        <v>130.04900000000001</v>
      </c>
      <c r="J973" s="10">
        <v>4.585</v>
      </c>
      <c r="K973" s="10">
        <v>186.06</v>
      </c>
      <c r="L973" s="10">
        <v>389.05</v>
      </c>
      <c r="M973" s="10">
        <v>79.111999999999995</v>
      </c>
      <c r="N973" s="10">
        <v>16.260000000000002</v>
      </c>
      <c r="O973" s="10">
        <v>36.799999999999997</v>
      </c>
      <c r="P973" s="10">
        <v>123.69029999999999</v>
      </c>
      <c r="Q973" s="10">
        <v>91.89</v>
      </c>
      <c r="R973" s="10">
        <v>16.309999999999999</v>
      </c>
      <c r="S973" s="10">
        <v>8.98</v>
      </c>
      <c r="T973" s="10">
        <v>127.82</v>
      </c>
      <c r="U973" s="10">
        <v>188.28</v>
      </c>
      <c r="V973" s="10">
        <v>413.64</v>
      </c>
      <c r="W973" s="10">
        <v>180.75</v>
      </c>
      <c r="X973" s="10">
        <v>98.26</v>
      </c>
      <c r="Y973" s="10">
        <v>11.32</v>
      </c>
      <c r="Z973" s="10">
        <v>256.41000000000003</v>
      </c>
      <c r="AA973" s="10">
        <v>53.775399999999998</v>
      </c>
      <c r="AB973" s="10">
        <v>58.41</v>
      </c>
      <c r="AC973" s="10">
        <v>420.74</v>
      </c>
      <c r="AD973">
        <v>35.42</v>
      </c>
      <c r="AE973" s="10">
        <v>10.36</v>
      </c>
      <c r="AF973" s="10">
        <v>474.76</v>
      </c>
      <c r="AG973" s="10">
        <v>365.05</v>
      </c>
      <c r="AH973" s="10">
        <v>133.27000000000001</v>
      </c>
      <c r="AI973">
        <v>38.65</v>
      </c>
      <c r="AJ973" s="10">
        <v>16.03</v>
      </c>
      <c r="AK973" s="10">
        <v>89.96</v>
      </c>
      <c r="AL973" s="10">
        <v>32.270000000000003</v>
      </c>
      <c r="AM973" s="10">
        <v>64.53</v>
      </c>
      <c r="AN973" s="10">
        <v>12.44</v>
      </c>
      <c r="AO973" s="10">
        <v>83.73</v>
      </c>
      <c r="AP973" s="10">
        <v>164.0575</v>
      </c>
    </row>
    <row r="974" spans="1:42" x14ac:dyDescent="0.2">
      <c r="A974" s="9">
        <v>45352</v>
      </c>
      <c r="B974" s="3">
        <v>5096.2700000000004</v>
      </c>
      <c r="C974" s="10">
        <v>202.64</v>
      </c>
      <c r="D974" s="10">
        <v>24.93</v>
      </c>
      <c r="E974" s="10">
        <v>105.84</v>
      </c>
      <c r="F974" s="10">
        <v>59.53</v>
      </c>
      <c r="G974" s="10">
        <v>54.5</v>
      </c>
      <c r="I974" s="10">
        <v>139.917</v>
      </c>
      <c r="J974" s="10">
        <v>4.54</v>
      </c>
      <c r="K974" s="10">
        <v>185.29</v>
      </c>
      <c r="L974" s="10">
        <v>388.1</v>
      </c>
      <c r="M974" s="10">
        <v>82.278999999999996</v>
      </c>
      <c r="N974" s="10">
        <v>16.579999999999998</v>
      </c>
      <c r="O974" s="10">
        <v>37.53</v>
      </c>
      <c r="P974" s="10">
        <v>123.66500000000001</v>
      </c>
      <c r="Q974" s="10">
        <v>92.98</v>
      </c>
      <c r="R974" s="10">
        <v>16.579999999999998</v>
      </c>
      <c r="S974" s="10">
        <v>8.99</v>
      </c>
      <c r="T974" s="10">
        <v>128.09</v>
      </c>
      <c r="U974" s="10">
        <v>186.72</v>
      </c>
      <c r="V974" s="10">
        <v>415.5</v>
      </c>
      <c r="W974" s="10">
        <v>179.66</v>
      </c>
      <c r="X974" s="10">
        <v>98.93</v>
      </c>
      <c r="Y974" s="10">
        <v>11.35</v>
      </c>
      <c r="Z974" s="10">
        <v>263.75</v>
      </c>
      <c r="AA974" s="10">
        <v>53.775599999999997</v>
      </c>
      <c r="AB974" s="10">
        <v>58.3</v>
      </c>
      <c r="AC974" s="10">
        <v>432.76</v>
      </c>
      <c r="AD974">
        <v>35.99</v>
      </c>
      <c r="AE974" s="10">
        <v>10.66</v>
      </c>
      <c r="AF974" s="10">
        <v>476.63</v>
      </c>
      <c r="AG974" s="10">
        <v>367.85</v>
      </c>
      <c r="AH974" s="10">
        <v>134.6</v>
      </c>
      <c r="AI974">
        <v>39.4</v>
      </c>
      <c r="AJ974" s="10">
        <v>17.010000000000002</v>
      </c>
      <c r="AK974" s="10">
        <v>89.83</v>
      </c>
      <c r="AL974" s="10">
        <v>32.119999999999997</v>
      </c>
      <c r="AM974" s="10">
        <v>65.14</v>
      </c>
      <c r="AN974" s="10">
        <v>12.45</v>
      </c>
      <c r="AO974" s="10">
        <v>82.31</v>
      </c>
      <c r="AP974" s="10">
        <v>163.2055</v>
      </c>
    </row>
    <row r="975" spans="1:42" x14ac:dyDescent="0.2">
      <c r="A975" s="9">
        <v>45355</v>
      </c>
      <c r="B975" s="3">
        <v>5137.08</v>
      </c>
      <c r="C975" s="10">
        <v>188.14</v>
      </c>
      <c r="D975" s="10">
        <v>24.04</v>
      </c>
      <c r="E975" s="10">
        <v>104.36</v>
      </c>
      <c r="F975" s="10">
        <v>59.81</v>
      </c>
      <c r="G975" s="10">
        <v>56.99</v>
      </c>
      <c r="I975" s="10">
        <v>140.226</v>
      </c>
      <c r="J975" s="10">
        <v>4.43</v>
      </c>
      <c r="K975" s="10">
        <v>186.68</v>
      </c>
      <c r="L975" s="10">
        <v>392.25</v>
      </c>
      <c r="M975" s="10">
        <v>85.236999999999995</v>
      </c>
      <c r="N975" s="10">
        <v>15.35</v>
      </c>
      <c r="O975" s="10">
        <v>36.6</v>
      </c>
      <c r="P975" s="10">
        <v>124.1036</v>
      </c>
      <c r="Q975" s="10">
        <v>92.16</v>
      </c>
      <c r="R975" s="10">
        <v>16.63</v>
      </c>
      <c r="S975" s="10">
        <v>8.58</v>
      </c>
      <c r="T975" s="10">
        <v>126.6</v>
      </c>
      <c r="U975" s="10">
        <v>177.93</v>
      </c>
      <c r="V975" s="10">
        <v>414.92</v>
      </c>
      <c r="W975" s="10">
        <v>175.1</v>
      </c>
      <c r="X975" s="10">
        <v>98.62</v>
      </c>
      <c r="Y975" s="10">
        <v>10.91</v>
      </c>
      <c r="Z975" s="10">
        <v>270</v>
      </c>
      <c r="AA975" s="10">
        <v>54.405999999999999</v>
      </c>
      <c r="AB975" s="10">
        <v>57.97</v>
      </c>
      <c r="AC975" s="10">
        <v>424.03</v>
      </c>
      <c r="AD975">
        <v>38.65</v>
      </c>
      <c r="AE975" s="10">
        <v>10.09</v>
      </c>
      <c r="AF975" s="10">
        <v>468.49</v>
      </c>
      <c r="AG975" s="10">
        <v>364.42</v>
      </c>
      <c r="AH975" s="10">
        <v>133.61000000000001</v>
      </c>
      <c r="AI975">
        <v>40.049999999999997</v>
      </c>
      <c r="AJ975" s="10">
        <v>16.690000000000001</v>
      </c>
      <c r="AK975" s="10">
        <v>90.31</v>
      </c>
      <c r="AL975" s="10">
        <v>32.799999999999997</v>
      </c>
      <c r="AM975" s="10">
        <v>64.849999999999994</v>
      </c>
      <c r="AN975" s="10">
        <v>12.74</v>
      </c>
      <c r="AO975" s="10">
        <v>81.67</v>
      </c>
      <c r="AP975" s="10">
        <v>159.90049999999999</v>
      </c>
    </row>
    <row r="976" spans="1:42" x14ac:dyDescent="0.2">
      <c r="A976" s="9">
        <v>45356</v>
      </c>
      <c r="B976" s="3">
        <v>5130.95</v>
      </c>
      <c r="C976" s="10">
        <v>180.74</v>
      </c>
      <c r="D976" s="10">
        <v>23.81</v>
      </c>
      <c r="E976" s="10">
        <v>105.64</v>
      </c>
      <c r="F976" s="10">
        <v>59.52</v>
      </c>
      <c r="G976" s="10">
        <v>58.89</v>
      </c>
      <c r="I976" s="10">
        <v>134.27500000000001</v>
      </c>
      <c r="J976" s="10">
        <v>4.24</v>
      </c>
      <c r="K976" s="10">
        <v>188.55</v>
      </c>
      <c r="L976" s="10">
        <v>390.91</v>
      </c>
      <c r="M976" s="10">
        <v>85.963999999999999</v>
      </c>
      <c r="N976" s="10">
        <v>13.91</v>
      </c>
      <c r="O976" s="10">
        <v>36.58</v>
      </c>
      <c r="P976" s="10">
        <v>124.08669999999999</v>
      </c>
      <c r="Q976" s="10">
        <v>91.88</v>
      </c>
      <c r="R976" s="10">
        <v>15.93</v>
      </c>
      <c r="S976" s="10">
        <v>7.27</v>
      </c>
      <c r="T976" s="10">
        <v>124.82</v>
      </c>
      <c r="U976" s="10">
        <v>167.75</v>
      </c>
      <c r="V976" s="10">
        <v>402.65</v>
      </c>
      <c r="W976" s="10">
        <v>170.12</v>
      </c>
      <c r="X976" s="10">
        <v>96.61</v>
      </c>
      <c r="Y976" s="10">
        <v>10.93</v>
      </c>
      <c r="Z976" s="10">
        <v>267</v>
      </c>
      <c r="AA976" s="10">
        <v>54.226599999999998</v>
      </c>
      <c r="AB976" s="10">
        <v>57.36</v>
      </c>
      <c r="AC976" s="10">
        <v>415.44</v>
      </c>
      <c r="AD976">
        <v>35.32</v>
      </c>
      <c r="AE976" s="10">
        <v>9.3699999999999992</v>
      </c>
      <c r="AF976" s="10">
        <v>467.52</v>
      </c>
      <c r="AG976" s="10">
        <v>366.73</v>
      </c>
      <c r="AH976" s="10">
        <v>132.44</v>
      </c>
      <c r="AI976">
        <v>40.29</v>
      </c>
      <c r="AJ976" s="10">
        <v>16.27</v>
      </c>
      <c r="AK976" s="10">
        <v>90.57</v>
      </c>
      <c r="AL976" s="10">
        <v>32.520000000000003</v>
      </c>
      <c r="AM976" s="10">
        <v>63.8</v>
      </c>
      <c r="AN976" s="10">
        <v>12.58</v>
      </c>
      <c r="AO976" s="10">
        <v>80.58</v>
      </c>
      <c r="AP976" s="10">
        <v>160.31100000000001</v>
      </c>
    </row>
    <row r="977" spans="1:42" x14ac:dyDescent="0.2">
      <c r="A977" s="9">
        <v>45357</v>
      </c>
      <c r="B977" s="3">
        <v>5078.6499999999996</v>
      </c>
      <c r="C977" s="10">
        <v>176.54</v>
      </c>
      <c r="D977" s="10">
        <v>26.16</v>
      </c>
      <c r="E977" s="10">
        <v>106.77</v>
      </c>
      <c r="F977" s="10">
        <v>59.55</v>
      </c>
      <c r="G977" s="10">
        <v>60.9</v>
      </c>
      <c r="I977" s="10">
        <v>135</v>
      </c>
      <c r="J977" s="10">
        <v>4.3</v>
      </c>
      <c r="K977" s="10">
        <v>189.53</v>
      </c>
      <c r="L977" s="10">
        <v>389.57</v>
      </c>
      <c r="M977" s="10">
        <v>88.7</v>
      </c>
      <c r="N977" s="10">
        <v>14.95</v>
      </c>
      <c r="O977" s="10">
        <v>37.659999999999997</v>
      </c>
      <c r="P977" s="10">
        <v>123.91800000000001</v>
      </c>
      <c r="Q977" s="10">
        <v>92.3</v>
      </c>
      <c r="R977" s="10">
        <v>16.399999999999999</v>
      </c>
      <c r="S977" s="10">
        <v>7.4</v>
      </c>
      <c r="T977" s="10">
        <v>123.3</v>
      </c>
      <c r="U977" s="10">
        <v>167</v>
      </c>
      <c r="V977" s="10">
        <v>402.09</v>
      </c>
      <c r="W977" s="10">
        <v>169.12</v>
      </c>
      <c r="X977" s="10">
        <v>97</v>
      </c>
      <c r="Y977" s="10">
        <v>11.03</v>
      </c>
      <c r="Z977" s="10">
        <v>268.02999999999997</v>
      </c>
      <c r="AA977" s="10">
        <v>53.802799999999998</v>
      </c>
      <c r="AB977" s="10">
        <v>59.25</v>
      </c>
      <c r="AC977" s="10">
        <v>411.85</v>
      </c>
      <c r="AD977">
        <v>38.29</v>
      </c>
      <c r="AE977" s="10">
        <v>9.92</v>
      </c>
      <c r="AF977" s="10">
        <v>471.6</v>
      </c>
      <c r="AG977" s="10">
        <v>366.63</v>
      </c>
      <c r="AH977" s="10">
        <v>133.08000000000001</v>
      </c>
      <c r="AI977">
        <v>40.61</v>
      </c>
      <c r="AJ977" s="10">
        <v>15.86</v>
      </c>
      <c r="AK977" s="10">
        <v>91.09</v>
      </c>
      <c r="AL977" s="10">
        <v>32.380000000000003</v>
      </c>
      <c r="AM977" s="10">
        <v>64.849999999999994</v>
      </c>
      <c r="AN977" s="10">
        <v>12.38</v>
      </c>
      <c r="AO977" s="10">
        <v>79.290000000000006</v>
      </c>
      <c r="AP977" s="10">
        <v>159.35050000000001</v>
      </c>
    </row>
    <row r="978" spans="1:42" x14ac:dyDescent="0.2">
      <c r="A978" s="9">
        <v>45358</v>
      </c>
      <c r="B978" s="3">
        <v>5104.76</v>
      </c>
      <c r="C978" s="10">
        <v>178.65</v>
      </c>
      <c r="D978" s="10">
        <v>26.46</v>
      </c>
      <c r="E978" s="10">
        <v>107.37</v>
      </c>
      <c r="F978" s="10">
        <v>59.44</v>
      </c>
      <c r="G978" s="10">
        <v>61.68</v>
      </c>
      <c r="I978" s="10">
        <v>140.70099999999999</v>
      </c>
      <c r="J978" s="10">
        <v>4.43</v>
      </c>
      <c r="K978" s="10">
        <v>187.87</v>
      </c>
      <c r="L978" s="10">
        <v>388.43</v>
      </c>
      <c r="M978" s="10">
        <v>92.668999999999997</v>
      </c>
      <c r="N978" s="10">
        <v>14.33</v>
      </c>
      <c r="O978" s="10">
        <v>36.5</v>
      </c>
      <c r="P978" s="10">
        <v>125.44459999999999</v>
      </c>
      <c r="Q978" s="10">
        <v>92.86</v>
      </c>
      <c r="R978" s="10">
        <v>16.36</v>
      </c>
      <c r="S978" s="10">
        <v>7.47</v>
      </c>
      <c r="T978" s="10">
        <v>124.8</v>
      </c>
      <c r="U978" s="10">
        <v>168.44</v>
      </c>
      <c r="V978" s="10">
        <v>409.14</v>
      </c>
      <c r="W978" s="10">
        <v>169</v>
      </c>
      <c r="X978" s="10">
        <v>97.98</v>
      </c>
      <c r="Y978" s="10">
        <v>12.51</v>
      </c>
      <c r="Z978" s="10">
        <v>270.35000000000002</v>
      </c>
      <c r="AA978" s="10">
        <v>53.804400000000001</v>
      </c>
      <c r="AB978" s="10">
        <v>61.72</v>
      </c>
      <c r="AC978" s="10">
        <v>410.54</v>
      </c>
      <c r="AD978">
        <v>38.630000000000003</v>
      </c>
      <c r="AE978" s="10">
        <v>10.9</v>
      </c>
      <c r="AF978" s="10">
        <v>467.54</v>
      </c>
      <c r="AG978" s="10">
        <v>375.32</v>
      </c>
      <c r="AH978" s="10">
        <v>132.74</v>
      </c>
      <c r="AI978">
        <v>40.83</v>
      </c>
      <c r="AJ978" s="10">
        <v>16.64</v>
      </c>
      <c r="AK978" s="10">
        <v>91.51</v>
      </c>
      <c r="AL978" s="10">
        <v>32.94</v>
      </c>
      <c r="AM978" s="10">
        <v>63.67</v>
      </c>
      <c r="AN978" s="10">
        <v>12.41</v>
      </c>
      <c r="AO978" s="10">
        <v>80.61</v>
      </c>
      <c r="AP978" s="10">
        <v>161.6995</v>
      </c>
    </row>
    <row r="979" spans="1:42" x14ac:dyDescent="0.2">
      <c r="A979" s="9">
        <v>45359</v>
      </c>
      <c r="B979" s="3">
        <v>5157.3599999999997</v>
      </c>
      <c r="C979" s="10">
        <v>175.34</v>
      </c>
      <c r="D979" s="10">
        <v>26.04</v>
      </c>
      <c r="E979" s="10">
        <v>108.38</v>
      </c>
      <c r="F979" s="10">
        <v>59.52</v>
      </c>
      <c r="G979" s="10">
        <v>60.49</v>
      </c>
      <c r="I979" s="10">
        <v>130.87200000000001</v>
      </c>
      <c r="J979" s="10">
        <v>4.42</v>
      </c>
      <c r="K979" s="10">
        <v>188.22</v>
      </c>
      <c r="L979" s="10">
        <v>386.99</v>
      </c>
      <c r="M979" s="10">
        <v>87.528000000000006</v>
      </c>
      <c r="N979" s="10">
        <v>14.63</v>
      </c>
      <c r="O979" s="10">
        <v>36.590000000000003</v>
      </c>
      <c r="P979" s="10">
        <v>123.9264</v>
      </c>
      <c r="Q979" s="10">
        <v>94.37</v>
      </c>
      <c r="R979" s="10">
        <v>17</v>
      </c>
      <c r="S979" s="10">
        <v>7.71</v>
      </c>
      <c r="T979" s="10">
        <v>125.99</v>
      </c>
      <c r="U979" s="10">
        <v>162.4</v>
      </c>
      <c r="V979" s="10">
        <v>406.22</v>
      </c>
      <c r="W979" s="10">
        <v>170.73</v>
      </c>
      <c r="X979" s="10">
        <v>98.65</v>
      </c>
      <c r="Y979" s="10">
        <v>12.78</v>
      </c>
      <c r="Z979" s="10">
        <v>259.39999999999998</v>
      </c>
      <c r="AA979" s="10">
        <v>53.7224</v>
      </c>
      <c r="AB979" s="10">
        <v>63.34</v>
      </c>
      <c r="AC979" s="10">
        <v>413.59</v>
      </c>
      <c r="AD979">
        <v>39.549999999999997</v>
      </c>
      <c r="AE979" s="10">
        <v>10.81</v>
      </c>
      <c r="AF979" s="10">
        <v>469.26</v>
      </c>
      <c r="AG979" s="10">
        <v>374.1</v>
      </c>
      <c r="AH979" s="10">
        <v>135.07</v>
      </c>
      <c r="AI979">
        <v>41.18</v>
      </c>
      <c r="AJ979" s="10">
        <v>16.25</v>
      </c>
      <c r="AK979" s="10">
        <v>92.68</v>
      </c>
      <c r="AL979" s="10">
        <v>32.340000000000003</v>
      </c>
      <c r="AM979" s="10">
        <v>62.69</v>
      </c>
      <c r="AN979" s="10">
        <v>12.18</v>
      </c>
      <c r="AO979" s="10">
        <v>81.39</v>
      </c>
      <c r="AP979" s="10">
        <v>160.9325</v>
      </c>
    </row>
    <row r="980" spans="1:42" x14ac:dyDescent="0.2">
      <c r="A980" s="9">
        <v>45362</v>
      </c>
      <c r="B980" s="3">
        <v>5123.6899999999996</v>
      </c>
      <c r="C980" s="10">
        <v>177.77</v>
      </c>
      <c r="D980" s="10">
        <v>25.35</v>
      </c>
      <c r="E980" s="10">
        <v>109.02</v>
      </c>
      <c r="F980" s="10">
        <v>60.24</v>
      </c>
      <c r="G980" s="10">
        <v>58.05</v>
      </c>
      <c r="I980" s="10">
        <v>129.31200000000001</v>
      </c>
      <c r="J980" s="10">
        <v>4.4800000000000004</v>
      </c>
      <c r="K980" s="10">
        <v>188.29</v>
      </c>
      <c r="L980" s="10">
        <v>386.16</v>
      </c>
      <c r="M980" s="10">
        <v>85.774000000000001</v>
      </c>
      <c r="N980" s="10">
        <v>14.61</v>
      </c>
      <c r="O980" s="10">
        <v>36.700000000000003</v>
      </c>
      <c r="P980" s="10">
        <v>124.7024</v>
      </c>
      <c r="Q980" s="10">
        <v>93.45</v>
      </c>
      <c r="R980" s="10">
        <v>16.86</v>
      </c>
      <c r="S980" s="10">
        <v>7.68</v>
      </c>
      <c r="T980" s="10">
        <v>124.57</v>
      </c>
      <c r="U980" s="10">
        <v>162.29</v>
      </c>
      <c r="V980" s="10">
        <v>404.52</v>
      </c>
      <c r="W980" s="10">
        <v>172.75</v>
      </c>
      <c r="X980" s="10">
        <v>97.39</v>
      </c>
      <c r="Y980" s="10">
        <v>12.69</v>
      </c>
      <c r="Z980" s="10">
        <v>254.45</v>
      </c>
      <c r="AA980" s="10">
        <v>53.251800000000003</v>
      </c>
      <c r="AB980" s="10">
        <v>62.78</v>
      </c>
      <c r="AC980" s="10">
        <v>414.47</v>
      </c>
      <c r="AD980">
        <v>41.12</v>
      </c>
      <c r="AE980" s="10">
        <v>9.7899999999999991</v>
      </c>
      <c r="AF980" s="10">
        <v>469.16</v>
      </c>
      <c r="AG980" s="10">
        <v>375.05</v>
      </c>
      <c r="AH980" s="10">
        <v>134.12</v>
      </c>
      <c r="AI980">
        <v>41.25</v>
      </c>
      <c r="AJ980" s="10">
        <v>16.100000000000001</v>
      </c>
      <c r="AK980" s="10">
        <v>94.41</v>
      </c>
      <c r="AL980" s="10">
        <v>32.43</v>
      </c>
      <c r="AM980" s="10">
        <v>62</v>
      </c>
      <c r="AN980" s="10">
        <v>12.11</v>
      </c>
      <c r="AO980" s="10">
        <v>81.3</v>
      </c>
      <c r="AP980" s="10">
        <v>161.15350000000001</v>
      </c>
    </row>
    <row r="981" spans="1:42" x14ac:dyDescent="0.2">
      <c r="A981" s="9">
        <v>45363</v>
      </c>
      <c r="B981" s="3">
        <v>5117.9399999999996</v>
      </c>
      <c r="C981" s="10">
        <v>177.54</v>
      </c>
      <c r="D981" s="10">
        <v>24.7</v>
      </c>
      <c r="E981" s="10">
        <v>108.32</v>
      </c>
      <c r="F981" s="10">
        <v>60.5</v>
      </c>
      <c r="G981" s="10">
        <v>60.2</v>
      </c>
      <c r="I981" s="10">
        <v>129.18799999999999</v>
      </c>
      <c r="J981" s="10">
        <v>4.34</v>
      </c>
      <c r="K981" s="10">
        <v>189.84</v>
      </c>
      <c r="L981" s="10">
        <v>388.18</v>
      </c>
      <c r="M981" s="10">
        <v>91.912999999999997</v>
      </c>
      <c r="N981" s="10">
        <v>14.6</v>
      </c>
      <c r="O981" s="10">
        <v>38.58</v>
      </c>
      <c r="P981" s="10">
        <v>125.8242</v>
      </c>
      <c r="Q981" s="10">
        <v>93.74</v>
      </c>
      <c r="R981" s="10">
        <v>16.39</v>
      </c>
      <c r="S981" s="10">
        <v>7.48</v>
      </c>
      <c r="T981" s="10">
        <v>123.68</v>
      </c>
      <c r="U981" s="10">
        <v>161.94999999999999</v>
      </c>
      <c r="V981" s="10">
        <v>415.28</v>
      </c>
      <c r="W981" s="10">
        <v>173.23</v>
      </c>
      <c r="X981" s="10">
        <v>99.18</v>
      </c>
      <c r="Y981" s="10">
        <v>12.37</v>
      </c>
      <c r="Z981" s="10">
        <v>258.08999999999997</v>
      </c>
      <c r="AA981" s="10">
        <v>54.3964</v>
      </c>
      <c r="AB981" s="10">
        <v>65.84</v>
      </c>
      <c r="AC981" s="10">
        <v>412.45</v>
      </c>
      <c r="AD981">
        <v>40.729999999999997</v>
      </c>
      <c r="AE981" s="10">
        <v>9.8699999999999992</v>
      </c>
      <c r="AF981" s="10">
        <v>472.87</v>
      </c>
      <c r="AG981" s="10">
        <v>372.65</v>
      </c>
      <c r="AH981" s="10">
        <v>134.57</v>
      </c>
      <c r="AI981">
        <v>40.81</v>
      </c>
      <c r="AJ981" s="10">
        <v>16.2</v>
      </c>
      <c r="AK981" s="10">
        <v>94.67</v>
      </c>
      <c r="AL981" s="10">
        <v>32.74</v>
      </c>
      <c r="AM981" s="10">
        <v>62.72</v>
      </c>
      <c r="AN981" s="10">
        <v>12.11</v>
      </c>
      <c r="AO981" s="10">
        <v>81.28</v>
      </c>
      <c r="AP981" s="10">
        <v>161.50550000000001</v>
      </c>
    </row>
    <row r="982" spans="1:42" x14ac:dyDescent="0.2">
      <c r="A982" s="9">
        <v>45364</v>
      </c>
      <c r="B982" s="3">
        <v>5175.2700000000004</v>
      </c>
      <c r="C982" s="10">
        <v>169.48</v>
      </c>
      <c r="D982" s="10">
        <v>25</v>
      </c>
      <c r="E982" s="10">
        <v>109.53</v>
      </c>
      <c r="F982" s="10">
        <v>61.12</v>
      </c>
      <c r="G982" s="10">
        <v>61.16</v>
      </c>
      <c r="I982" s="10">
        <v>125.78700000000001</v>
      </c>
      <c r="J982" s="10">
        <v>4.29</v>
      </c>
      <c r="K982" s="10">
        <v>191.38</v>
      </c>
      <c r="L982" s="10">
        <v>392.31</v>
      </c>
      <c r="M982" s="10">
        <v>90.888000000000005</v>
      </c>
      <c r="N982" s="10">
        <v>14.25</v>
      </c>
      <c r="O982" s="10">
        <v>39.75</v>
      </c>
      <c r="P982" s="10">
        <v>127.0556</v>
      </c>
      <c r="Q982" s="10">
        <v>94.17</v>
      </c>
      <c r="R982" s="10">
        <v>17.16</v>
      </c>
      <c r="S982" s="10">
        <v>7.38</v>
      </c>
      <c r="T982" s="10">
        <v>126.1</v>
      </c>
      <c r="U982" s="10">
        <v>162.31</v>
      </c>
      <c r="V982" s="10">
        <v>415.1</v>
      </c>
      <c r="W982" s="10">
        <v>171.13</v>
      </c>
      <c r="X982" s="10">
        <v>97.96</v>
      </c>
      <c r="Y982" s="10">
        <v>11.71</v>
      </c>
      <c r="Z982" s="10">
        <v>257.26</v>
      </c>
      <c r="AA982" s="10">
        <v>54.453800000000001</v>
      </c>
      <c r="AB982" s="10">
        <v>65.44</v>
      </c>
      <c r="AC982" s="10">
        <v>413.2</v>
      </c>
      <c r="AD982">
        <v>41.95</v>
      </c>
      <c r="AE982" s="10">
        <v>9.6300000000000008</v>
      </c>
      <c r="AF982" s="10">
        <v>475.61</v>
      </c>
      <c r="AG982" s="10">
        <v>378.85</v>
      </c>
      <c r="AH982" s="10">
        <v>133.33000000000001</v>
      </c>
      <c r="AI982">
        <v>41.1</v>
      </c>
      <c r="AJ982" s="10">
        <v>16.62</v>
      </c>
      <c r="AK982" s="10">
        <v>95.32</v>
      </c>
      <c r="AL982" s="10">
        <v>32.409999999999997</v>
      </c>
      <c r="AM982" s="10">
        <v>63.17</v>
      </c>
      <c r="AN982" s="10">
        <v>12.37</v>
      </c>
      <c r="AO982" s="10">
        <v>80.77</v>
      </c>
      <c r="AP982" s="10">
        <v>163.25800000000001</v>
      </c>
    </row>
    <row r="983" spans="1:42" x14ac:dyDescent="0.2">
      <c r="A983" s="9">
        <v>45365</v>
      </c>
      <c r="B983" s="3">
        <v>5165.3100000000004</v>
      </c>
      <c r="C983" s="10">
        <v>162.5</v>
      </c>
      <c r="D983" s="10">
        <v>24.43</v>
      </c>
      <c r="E983" s="10">
        <v>111.47</v>
      </c>
      <c r="F983" s="10">
        <v>60.5</v>
      </c>
      <c r="G983" s="10">
        <v>63.11</v>
      </c>
      <c r="I983" s="10">
        <v>126.227</v>
      </c>
      <c r="J983" s="10">
        <v>4.17</v>
      </c>
      <c r="K983" s="10">
        <v>187.97</v>
      </c>
      <c r="L983" s="10">
        <v>388.61</v>
      </c>
      <c r="M983" s="10">
        <v>87.944000000000003</v>
      </c>
      <c r="N983" s="10">
        <v>13.93</v>
      </c>
      <c r="O983" s="10">
        <v>39.33</v>
      </c>
      <c r="P983" s="10">
        <v>125.9507</v>
      </c>
      <c r="Q983" s="10">
        <v>93.28</v>
      </c>
      <c r="R983" s="10">
        <v>18.05</v>
      </c>
      <c r="S983" s="10">
        <v>7.05</v>
      </c>
      <c r="T983" s="10">
        <v>124.8</v>
      </c>
      <c r="U983" s="10">
        <v>158.91999999999999</v>
      </c>
      <c r="V983" s="10">
        <v>425.22</v>
      </c>
      <c r="W983" s="10">
        <v>173</v>
      </c>
      <c r="X983" s="10">
        <v>96.84</v>
      </c>
      <c r="Y983" s="10">
        <v>10.69</v>
      </c>
      <c r="Z983" s="10">
        <v>257.13</v>
      </c>
      <c r="AA983" s="10">
        <v>54.970399999999998</v>
      </c>
      <c r="AB983" s="10">
        <v>63.7</v>
      </c>
      <c r="AC983" s="10">
        <v>408.77</v>
      </c>
      <c r="AD983">
        <v>39.51</v>
      </c>
      <c r="AE983" s="10">
        <v>9.1999999999999993</v>
      </c>
      <c r="AF983" s="10">
        <v>479.48</v>
      </c>
      <c r="AG983" s="10">
        <v>380.23</v>
      </c>
      <c r="AH983" s="10">
        <v>130.75</v>
      </c>
      <c r="AI983">
        <v>40.92</v>
      </c>
      <c r="AJ983" s="10">
        <v>16.190000000000001</v>
      </c>
      <c r="AK983" s="10">
        <v>93.95</v>
      </c>
      <c r="AL983" s="10">
        <v>31.8</v>
      </c>
      <c r="AM983" s="10">
        <v>62.05</v>
      </c>
      <c r="AN983" s="10">
        <v>12.08</v>
      </c>
      <c r="AO983" s="10">
        <v>79.7</v>
      </c>
      <c r="AP983" s="10">
        <v>162.95249999999999</v>
      </c>
    </row>
    <row r="984" spans="1:42" x14ac:dyDescent="0.2">
      <c r="A984" s="9">
        <v>45366</v>
      </c>
      <c r="B984" s="3">
        <v>5150.4799999999996</v>
      </c>
      <c r="C984" s="10">
        <v>163.57</v>
      </c>
      <c r="D984" s="10">
        <v>23.49</v>
      </c>
      <c r="E984" s="10">
        <v>111.27</v>
      </c>
      <c r="F984" s="10">
        <v>59.88</v>
      </c>
      <c r="G984" s="10">
        <v>61.56</v>
      </c>
      <c r="I984" s="10">
        <v>123.55</v>
      </c>
      <c r="J984" s="10">
        <v>4.12</v>
      </c>
      <c r="K984" s="10">
        <v>190.3</v>
      </c>
      <c r="L984" s="10">
        <v>387.21</v>
      </c>
      <c r="M984" s="10">
        <v>87.836500000000001</v>
      </c>
      <c r="N984" s="10">
        <v>13.85</v>
      </c>
      <c r="O984" s="10">
        <v>40.75</v>
      </c>
      <c r="P984" s="10">
        <v>125.64700000000001</v>
      </c>
      <c r="Q984" s="10">
        <v>93.21</v>
      </c>
      <c r="R984" s="10">
        <v>18.149999999999999</v>
      </c>
      <c r="S984" s="10">
        <v>7.03</v>
      </c>
      <c r="T984" s="10">
        <v>124.97</v>
      </c>
      <c r="U984" s="10">
        <v>156.97</v>
      </c>
      <c r="V984" s="10">
        <v>416.42</v>
      </c>
      <c r="W984" s="10">
        <v>172.62</v>
      </c>
      <c r="X984" s="10">
        <v>96.7</v>
      </c>
      <c r="Y984" s="10">
        <v>11.04</v>
      </c>
      <c r="Z984" s="10">
        <v>254.89</v>
      </c>
      <c r="AA984" s="10">
        <v>55.127800000000001</v>
      </c>
      <c r="AB984" s="10">
        <v>64.16</v>
      </c>
      <c r="AC984" s="10">
        <v>407.69</v>
      </c>
      <c r="AD984">
        <v>39.39</v>
      </c>
      <c r="AE984" s="10">
        <v>9.31</v>
      </c>
      <c r="AF984" s="10">
        <v>475.83</v>
      </c>
      <c r="AG984" s="10">
        <v>383.39</v>
      </c>
      <c r="AH984" s="10">
        <v>129.02000000000001</v>
      </c>
      <c r="AI984">
        <v>40.799999999999997</v>
      </c>
      <c r="AJ984" s="10">
        <v>16.07</v>
      </c>
      <c r="AK984" s="10">
        <v>94.27</v>
      </c>
      <c r="AL984" s="10">
        <v>31.22</v>
      </c>
      <c r="AM984" s="10">
        <v>62.18</v>
      </c>
      <c r="AN984" s="10">
        <v>12.06</v>
      </c>
      <c r="AO984" s="10">
        <v>79.790000000000006</v>
      </c>
      <c r="AP984" s="10">
        <v>162.24950000000001</v>
      </c>
    </row>
    <row r="985" spans="1:42" x14ac:dyDescent="0.2">
      <c r="A985" s="9">
        <v>45369</v>
      </c>
      <c r="B985" s="3">
        <v>5117.09</v>
      </c>
      <c r="C985" s="10">
        <v>173.8</v>
      </c>
      <c r="D985" s="10">
        <v>24</v>
      </c>
      <c r="E985" s="10">
        <v>112.3</v>
      </c>
      <c r="F985" s="10">
        <v>60.13</v>
      </c>
      <c r="G985" s="10">
        <v>62.48</v>
      </c>
      <c r="I985" s="10">
        <v>123.724</v>
      </c>
      <c r="J985" s="10">
        <v>4</v>
      </c>
      <c r="K985" s="10">
        <v>192.66</v>
      </c>
      <c r="L985" s="10">
        <v>384.37</v>
      </c>
      <c r="M985" s="10">
        <v>88.454999999999998</v>
      </c>
      <c r="N985" s="10">
        <v>13.83</v>
      </c>
      <c r="O985" s="10">
        <v>41.86</v>
      </c>
      <c r="P985" s="10">
        <v>124.76139999999999</v>
      </c>
      <c r="Q985" s="10">
        <v>93.05</v>
      </c>
      <c r="R985" s="10">
        <v>18.21</v>
      </c>
      <c r="S985" s="10">
        <v>7.08</v>
      </c>
      <c r="T985" s="10">
        <v>123.43</v>
      </c>
      <c r="U985" s="10">
        <v>156.31</v>
      </c>
      <c r="V985" s="10">
        <v>417.32</v>
      </c>
      <c r="W985" s="10">
        <v>173.72</v>
      </c>
      <c r="X985" s="10">
        <v>95.15</v>
      </c>
      <c r="Y985" s="10">
        <v>11.4</v>
      </c>
      <c r="Z985" s="10">
        <v>254.15</v>
      </c>
      <c r="AA985" s="10">
        <v>55.470599999999997</v>
      </c>
      <c r="AB985" s="10">
        <v>62.05</v>
      </c>
      <c r="AC985" s="10">
        <v>411.38</v>
      </c>
      <c r="AD985">
        <v>38.14</v>
      </c>
      <c r="AE985" s="10">
        <v>9.5399999999999991</v>
      </c>
      <c r="AF985" s="10">
        <v>478.89</v>
      </c>
      <c r="AG985" s="10">
        <v>385.31</v>
      </c>
      <c r="AH985" s="10">
        <v>128.13999999999999</v>
      </c>
      <c r="AI985">
        <v>40.85</v>
      </c>
      <c r="AJ985" s="10">
        <v>16.079999999999998</v>
      </c>
      <c r="AK985" s="10">
        <v>95.33</v>
      </c>
      <c r="AL985" s="10">
        <v>31.53</v>
      </c>
      <c r="AM985" s="10">
        <v>62.27</v>
      </c>
      <c r="AN985" s="10">
        <v>12.18</v>
      </c>
      <c r="AO985" s="10">
        <v>80.81</v>
      </c>
      <c r="AP985" s="10">
        <v>160.154</v>
      </c>
    </row>
    <row r="986" spans="1:42" x14ac:dyDescent="0.2">
      <c r="A986" s="9">
        <v>45370</v>
      </c>
      <c r="B986" s="3">
        <v>5149.42</v>
      </c>
      <c r="C986" s="10">
        <v>171.32</v>
      </c>
      <c r="D986" s="10">
        <v>23.8</v>
      </c>
      <c r="E986" s="10">
        <v>113.09</v>
      </c>
      <c r="F986" s="10">
        <v>60.23</v>
      </c>
      <c r="G986" s="10">
        <v>63.68</v>
      </c>
      <c r="I986" s="10">
        <v>123.801</v>
      </c>
      <c r="J986" s="10">
        <v>4.0599999999999996</v>
      </c>
      <c r="K986" s="10">
        <v>193.79</v>
      </c>
      <c r="L986" s="10">
        <v>388.66</v>
      </c>
      <c r="M986" s="10">
        <v>89.397999999999996</v>
      </c>
      <c r="N986" s="10">
        <v>13.8</v>
      </c>
      <c r="O986" s="10">
        <v>42.55</v>
      </c>
      <c r="P986" s="10">
        <v>126.3218</v>
      </c>
      <c r="Q986" s="10">
        <v>93.48</v>
      </c>
      <c r="R986" s="10">
        <v>17.239999999999998</v>
      </c>
      <c r="S986" s="10">
        <v>6.92</v>
      </c>
      <c r="T986" s="10">
        <v>123.98</v>
      </c>
      <c r="U986" s="10">
        <v>157.69999999999999</v>
      </c>
      <c r="V986" s="10">
        <v>421.41</v>
      </c>
      <c r="W986" s="10">
        <v>176.08</v>
      </c>
      <c r="X986" s="10">
        <v>95.76</v>
      </c>
      <c r="Y986" s="10">
        <v>11.26</v>
      </c>
      <c r="Z986" s="10">
        <v>252.76</v>
      </c>
      <c r="AA986" s="10">
        <v>55.9512</v>
      </c>
      <c r="AB986" s="10">
        <v>65.099999999999994</v>
      </c>
      <c r="AC986" s="10">
        <v>415.2</v>
      </c>
      <c r="AD986">
        <v>36.700000000000003</v>
      </c>
      <c r="AE986" s="10">
        <v>9.24</v>
      </c>
      <c r="AF986" s="10">
        <v>484</v>
      </c>
      <c r="AG986" s="10">
        <v>391.51</v>
      </c>
      <c r="AH986" s="10">
        <v>127.85</v>
      </c>
      <c r="AI986">
        <v>40.82</v>
      </c>
      <c r="AJ986" s="10">
        <v>16.39</v>
      </c>
      <c r="AK986" s="10">
        <v>94.98</v>
      </c>
      <c r="AL986" s="10">
        <v>32.130000000000003</v>
      </c>
      <c r="AM986" s="10">
        <v>62.81</v>
      </c>
      <c r="AN986" s="10">
        <v>12.3</v>
      </c>
      <c r="AO986" s="10">
        <v>81.02</v>
      </c>
      <c r="AP986" s="10">
        <v>162.38399999999999</v>
      </c>
    </row>
    <row r="987" spans="1:42" x14ac:dyDescent="0.2">
      <c r="A987" s="9">
        <v>45371</v>
      </c>
      <c r="B987" s="3">
        <v>5178.51</v>
      </c>
      <c r="C987" s="10">
        <v>175.66</v>
      </c>
      <c r="D987" s="10">
        <v>24.57</v>
      </c>
      <c r="E987" s="10">
        <v>112.99</v>
      </c>
      <c r="F987" s="10">
        <v>60.75</v>
      </c>
      <c r="G987" s="10">
        <v>66.75</v>
      </c>
      <c r="I987" s="10">
        <v>127.6</v>
      </c>
      <c r="J987" s="10">
        <v>4.03</v>
      </c>
      <c r="K987" s="10">
        <v>196.33</v>
      </c>
      <c r="L987" s="10">
        <v>396.47</v>
      </c>
      <c r="M987" s="10">
        <v>90.372</v>
      </c>
      <c r="N987" s="10">
        <v>14.18</v>
      </c>
      <c r="O987" s="10">
        <v>42.99</v>
      </c>
      <c r="P987" s="10">
        <v>127.0303</v>
      </c>
      <c r="Q987" s="10">
        <v>95.64</v>
      </c>
      <c r="R987" s="10">
        <v>18.559999999999999</v>
      </c>
      <c r="S987" s="10">
        <v>7.36</v>
      </c>
      <c r="T987" s="10">
        <v>127.76</v>
      </c>
      <c r="U987" s="10">
        <v>163.04</v>
      </c>
      <c r="V987" s="10">
        <v>425.23</v>
      </c>
      <c r="W987" s="10">
        <v>178.67</v>
      </c>
      <c r="X987" s="10">
        <v>98.6</v>
      </c>
      <c r="Y987" s="10">
        <v>11.36</v>
      </c>
      <c r="Z987" s="10">
        <v>261.72000000000003</v>
      </c>
      <c r="AA987" s="10">
        <v>57.9</v>
      </c>
      <c r="AB987" s="10">
        <v>68.319999999999993</v>
      </c>
      <c r="AC987" s="10">
        <v>412.11</v>
      </c>
      <c r="AD987">
        <v>37.549999999999997</v>
      </c>
      <c r="AE987" s="10">
        <v>9.58</v>
      </c>
      <c r="AF987" s="10">
        <v>488.04</v>
      </c>
      <c r="AG987" s="10">
        <v>394.05</v>
      </c>
      <c r="AH987" s="10">
        <v>128.69999999999999</v>
      </c>
      <c r="AI987">
        <v>41.3</v>
      </c>
      <c r="AJ987" s="10">
        <v>16.91</v>
      </c>
      <c r="AK987" s="10">
        <v>93.64</v>
      </c>
      <c r="AL987" s="10">
        <v>32.61</v>
      </c>
      <c r="AM987" s="10">
        <v>63.87</v>
      </c>
      <c r="AN987" s="10">
        <v>12.9</v>
      </c>
      <c r="AO987" s="10">
        <v>87.37</v>
      </c>
      <c r="AP987" s="10">
        <v>161.59</v>
      </c>
    </row>
    <row r="988" spans="1:42" x14ac:dyDescent="0.2">
      <c r="A988" s="9">
        <v>45372</v>
      </c>
      <c r="B988" s="3">
        <v>5224.62</v>
      </c>
      <c r="C988" s="10">
        <v>172.82</v>
      </c>
      <c r="D988" s="10">
        <v>24.49</v>
      </c>
      <c r="E988" s="10">
        <v>113.49</v>
      </c>
      <c r="F988" s="10">
        <v>60.47</v>
      </c>
      <c r="G988" s="10">
        <v>68.37</v>
      </c>
      <c r="I988" s="10">
        <v>134.80000000000001</v>
      </c>
      <c r="J988" s="10">
        <v>4.09</v>
      </c>
      <c r="K988" s="10">
        <v>199.06</v>
      </c>
      <c r="L988" s="10">
        <v>413.71</v>
      </c>
      <c r="M988" s="10">
        <v>91.435000000000002</v>
      </c>
      <c r="N988" s="10">
        <v>13.76</v>
      </c>
      <c r="O988" s="10">
        <v>43.27</v>
      </c>
      <c r="P988" s="10">
        <v>127.7135</v>
      </c>
      <c r="Q988" s="10">
        <v>98.12</v>
      </c>
      <c r="R988" s="10">
        <v>19.09</v>
      </c>
      <c r="S988" s="10">
        <v>7.44</v>
      </c>
      <c r="T988" s="10">
        <v>131.66</v>
      </c>
      <c r="U988" s="10">
        <v>158.38999999999999</v>
      </c>
      <c r="V988" s="10">
        <v>429.37</v>
      </c>
      <c r="W988" s="10">
        <v>171.37</v>
      </c>
      <c r="X988" s="10">
        <v>101.64</v>
      </c>
      <c r="Y988" s="10">
        <v>11.17</v>
      </c>
      <c r="Z988" s="10">
        <v>259.64</v>
      </c>
      <c r="AA988" s="10">
        <v>58.099600000000002</v>
      </c>
      <c r="AB988" s="10">
        <v>67.819999999999993</v>
      </c>
      <c r="AC988" s="10">
        <v>415.71</v>
      </c>
      <c r="AD988">
        <v>37.15</v>
      </c>
      <c r="AE988" s="10">
        <v>9.42</v>
      </c>
      <c r="AF988" s="10">
        <v>488.64</v>
      </c>
      <c r="AG988" s="10">
        <v>397.64</v>
      </c>
      <c r="AH988" s="10">
        <v>129.88999999999999</v>
      </c>
      <c r="AI988">
        <v>41.26</v>
      </c>
      <c r="AJ988" s="10">
        <v>16.62</v>
      </c>
      <c r="AK988" s="10">
        <v>92.2</v>
      </c>
      <c r="AL988" s="10">
        <v>32.380000000000003</v>
      </c>
      <c r="AM988" s="10">
        <v>64.13</v>
      </c>
      <c r="AN988" s="10">
        <v>12.92</v>
      </c>
      <c r="AO988" s="10">
        <v>86.42</v>
      </c>
      <c r="AP988" s="10">
        <v>161.614</v>
      </c>
    </row>
    <row r="989" spans="1:42" x14ac:dyDescent="0.2">
      <c r="A989" s="9">
        <v>45373</v>
      </c>
      <c r="B989" s="3">
        <v>5241.53</v>
      </c>
      <c r="C989" s="10">
        <v>170.83</v>
      </c>
      <c r="D989" s="10">
        <v>24.18</v>
      </c>
      <c r="E989" s="10">
        <v>113.49</v>
      </c>
      <c r="F989" s="10">
        <v>60.49</v>
      </c>
      <c r="G989" s="10">
        <v>69.09</v>
      </c>
      <c r="I989" s="10">
        <v>135.34700000000001</v>
      </c>
      <c r="J989" s="10">
        <v>4.05</v>
      </c>
      <c r="K989" s="10">
        <v>196.62</v>
      </c>
      <c r="L989" s="10">
        <v>406.82</v>
      </c>
      <c r="M989" s="10">
        <v>94.289000000000001</v>
      </c>
      <c r="N989" s="10">
        <v>13.5</v>
      </c>
      <c r="O989" s="10">
        <v>43.46</v>
      </c>
      <c r="P989" s="10">
        <v>126.5411</v>
      </c>
      <c r="Q989" s="10">
        <v>96.59</v>
      </c>
      <c r="R989" s="10">
        <v>18.3</v>
      </c>
      <c r="S989" s="10">
        <v>7.3</v>
      </c>
      <c r="T989" s="10">
        <v>127.86</v>
      </c>
      <c r="U989" s="10">
        <v>159.03</v>
      </c>
      <c r="V989" s="10">
        <v>428.74</v>
      </c>
      <c r="W989" s="10">
        <v>172.28</v>
      </c>
      <c r="X989" s="10">
        <v>100.76</v>
      </c>
      <c r="Y989" s="10">
        <v>10.8</v>
      </c>
      <c r="Z989" s="10">
        <v>264.95</v>
      </c>
      <c r="AA989" s="10">
        <v>57.640799999999999</v>
      </c>
      <c r="AB989" s="10">
        <v>67.959999999999994</v>
      </c>
      <c r="AC989" s="10">
        <v>415.66</v>
      </c>
      <c r="AD989">
        <v>36.409999999999997</v>
      </c>
      <c r="AE989" s="10">
        <v>9.39</v>
      </c>
      <c r="AF989" s="10">
        <v>481.67</v>
      </c>
      <c r="AG989" s="10">
        <v>398.86</v>
      </c>
      <c r="AH989" s="10">
        <v>128.62</v>
      </c>
      <c r="AI989">
        <v>40.93</v>
      </c>
      <c r="AJ989" s="10">
        <v>15.73</v>
      </c>
      <c r="AK989" s="10">
        <v>90.88</v>
      </c>
      <c r="AL989" s="10">
        <v>32.68</v>
      </c>
      <c r="AM989" s="10">
        <v>63</v>
      </c>
      <c r="AN989" s="10">
        <v>12.91</v>
      </c>
      <c r="AO989" s="10">
        <v>86.63</v>
      </c>
      <c r="AP989" s="10">
        <v>163.51949999999999</v>
      </c>
    </row>
    <row r="990" spans="1:42" x14ac:dyDescent="0.2">
      <c r="A990" s="9">
        <v>45376</v>
      </c>
      <c r="B990" s="3">
        <v>5234.18</v>
      </c>
      <c r="C990" s="10">
        <v>172.63</v>
      </c>
      <c r="D990" s="10">
        <v>24.51</v>
      </c>
      <c r="E990" s="10">
        <v>114.65</v>
      </c>
      <c r="F990" s="10">
        <v>60.4</v>
      </c>
      <c r="G990" s="10">
        <v>71.2</v>
      </c>
      <c r="I990" s="10">
        <v>135.15799999999999</v>
      </c>
      <c r="J990" s="10">
        <v>4.08</v>
      </c>
      <c r="K990" s="10">
        <v>194.82</v>
      </c>
      <c r="L990" s="10">
        <v>404.94</v>
      </c>
      <c r="M990" s="10">
        <v>95.001999999999995</v>
      </c>
      <c r="N990" s="10">
        <v>13.5</v>
      </c>
      <c r="O990" s="10">
        <v>42.55</v>
      </c>
      <c r="P990" s="10">
        <v>126.58329999999999</v>
      </c>
      <c r="Q990" s="10">
        <v>95.71</v>
      </c>
      <c r="R990" s="10">
        <v>19.079999999999998</v>
      </c>
      <c r="S990" s="10">
        <v>7.45</v>
      </c>
      <c r="T990" s="10">
        <v>128.84</v>
      </c>
      <c r="U990" s="10">
        <v>158.13999999999999</v>
      </c>
      <c r="V990" s="10">
        <v>422.86</v>
      </c>
      <c r="W990" s="10">
        <v>170.85</v>
      </c>
      <c r="X990" s="10">
        <v>100.85</v>
      </c>
      <c r="Y990" s="10">
        <v>10.65</v>
      </c>
      <c r="Z990" s="10">
        <v>261.92</v>
      </c>
      <c r="AA990" s="10">
        <v>58.068800000000003</v>
      </c>
      <c r="AB990" s="10">
        <v>68.25</v>
      </c>
      <c r="AC990" s="10">
        <v>416.03</v>
      </c>
      <c r="AD990">
        <v>40.549999999999997</v>
      </c>
      <c r="AE990" s="10">
        <v>9.5500000000000007</v>
      </c>
      <c r="AF990" s="10">
        <v>476.04</v>
      </c>
      <c r="AG990" s="10">
        <v>398.03</v>
      </c>
      <c r="AH990" s="10">
        <v>127.13</v>
      </c>
      <c r="AI990">
        <v>41.05</v>
      </c>
      <c r="AJ990" s="10">
        <v>15.86</v>
      </c>
      <c r="AK990" s="10">
        <v>91.15</v>
      </c>
      <c r="AL990" s="10">
        <v>32.729999999999997</v>
      </c>
      <c r="AM990" s="10">
        <v>63.41</v>
      </c>
      <c r="AN990" s="10">
        <v>12.9</v>
      </c>
      <c r="AO990" s="10">
        <v>85.81</v>
      </c>
      <c r="AP990" s="10">
        <v>161.14500000000001</v>
      </c>
    </row>
    <row r="991" spans="1:42" x14ac:dyDescent="0.2">
      <c r="A991" s="9">
        <v>45377</v>
      </c>
      <c r="B991" s="3">
        <v>5218.1899999999996</v>
      </c>
      <c r="C991" s="10">
        <v>177.67</v>
      </c>
      <c r="D991" s="10">
        <v>24.89</v>
      </c>
      <c r="E991" s="10">
        <v>113.79</v>
      </c>
      <c r="F991" s="10">
        <v>60.54</v>
      </c>
      <c r="G991" s="10">
        <v>67.89</v>
      </c>
      <c r="I991" s="10">
        <v>133.149</v>
      </c>
      <c r="J991" s="10">
        <v>4.0599999999999996</v>
      </c>
      <c r="K991" s="10">
        <v>195.73</v>
      </c>
      <c r="L991" s="10">
        <v>406.18</v>
      </c>
      <c r="M991" s="10">
        <v>92.561000000000007</v>
      </c>
      <c r="N991" s="10">
        <v>13.96</v>
      </c>
      <c r="O991" s="10">
        <v>41.97</v>
      </c>
      <c r="P991" s="10">
        <v>126.83629999999999</v>
      </c>
      <c r="Q991" s="10">
        <v>95.9</v>
      </c>
      <c r="R991" s="10">
        <v>19.28</v>
      </c>
      <c r="S991" s="10">
        <v>7.2</v>
      </c>
      <c r="T991" s="10">
        <v>127.88</v>
      </c>
      <c r="U991" s="10">
        <v>158.02000000000001</v>
      </c>
      <c r="V991" s="10">
        <v>421.65</v>
      </c>
      <c r="W991" s="10">
        <v>169.71</v>
      </c>
      <c r="X991" s="10">
        <v>101.05</v>
      </c>
      <c r="Y991" s="10">
        <v>10.52</v>
      </c>
      <c r="Z991" s="10">
        <v>262.81</v>
      </c>
      <c r="AA991" s="10">
        <v>59.110599999999998</v>
      </c>
      <c r="AB991" s="10">
        <v>68.22</v>
      </c>
      <c r="AC991" s="10">
        <v>418.46</v>
      </c>
      <c r="AD991">
        <v>39.630000000000003</v>
      </c>
      <c r="AE991" s="10">
        <v>9.11</v>
      </c>
      <c r="AF991" s="10">
        <v>476.8</v>
      </c>
      <c r="AG991" s="10">
        <v>398.52</v>
      </c>
      <c r="AH991" s="10">
        <v>125.14</v>
      </c>
      <c r="AI991">
        <v>41.2</v>
      </c>
      <c r="AJ991" s="10">
        <v>15.75</v>
      </c>
      <c r="AK991" s="10">
        <v>90.38</v>
      </c>
      <c r="AL991" s="10">
        <v>32.85</v>
      </c>
      <c r="AM991" s="10">
        <v>62.17</v>
      </c>
      <c r="AN991" s="10">
        <v>12.44</v>
      </c>
      <c r="AO991" s="10">
        <v>86.23</v>
      </c>
      <c r="AP991" s="10">
        <v>158.0735</v>
      </c>
    </row>
    <row r="992" spans="1:42" x14ac:dyDescent="0.2">
      <c r="A992" s="9">
        <v>45378</v>
      </c>
      <c r="B992" s="3">
        <v>5203.58</v>
      </c>
      <c r="C992" s="10">
        <v>179.83</v>
      </c>
      <c r="D992" s="10">
        <v>24.51</v>
      </c>
      <c r="E992" s="10">
        <v>114.97</v>
      </c>
      <c r="F992" s="10">
        <v>61.03</v>
      </c>
      <c r="G992" s="10">
        <v>68.3</v>
      </c>
      <c r="H992" s="10">
        <v>131.25</v>
      </c>
      <c r="I992" s="10">
        <v>131.87299999999999</v>
      </c>
      <c r="J992" s="10">
        <v>4.1399999999999997</v>
      </c>
      <c r="K992" s="10">
        <v>199.52</v>
      </c>
      <c r="L992" s="10">
        <v>415.25</v>
      </c>
      <c r="M992" s="10">
        <v>90.25</v>
      </c>
      <c r="N992" s="10">
        <v>14.21</v>
      </c>
      <c r="O992" s="10">
        <v>42.24</v>
      </c>
      <c r="P992" s="10">
        <v>128.9871</v>
      </c>
      <c r="Q992" s="10">
        <v>96.84</v>
      </c>
      <c r="R992" s="10">
        <v>20.010000000000002</v>
      </c>
      <c r="S992" s="10">
        <v>7.36</v>
      </c>
      <c r="T992" s="10">
        <v>130.88999999999999</v>
      </c>
      <c r="U992" s="10">
        <v>160.04</v>
      </c>
      <c r="V992" s="10">
        <v>421.43</v>
      </c>
      <c r="W992" s="10">
        <v>173.31</v>
      </c>
      <c r="X992" s="10">
        <v>100.51</v>
      </c>
      <c r="Y992" s="10">
        <v>10.99</v>
      </c>
      <c r="Z992" s="10">
        <v>260.2</v>
      </c>
      <c r="AA992" s="10">
        <v>58.469200000000001</v>
      </c>
      <c r="AB992" s="10">
        <v>69.17</v>
      </c>
      <c r="AC992" s="10">
        <v>417.32</v>
      </c>
      <c r="AD992">
        <v>39.130000000000003</v>
      </c>
      <c r="AE992" s="10">
        <v>9.5500000000000007</v>
      </c>
      <c r="AF992" s="10">
        <v>477.95</v>
      </c>
      <c r="AG992" s="10">
        <v>409.14</v>
      </c>
      <c r="AH992" s="10">
        <v>128.86000000000001</v>
      </c>
      <c r="AI992">
        <v>41.49</v>
      </c>
      <c r="AJ992" s="10">
        <v>16.27</v>
      </c>
      <c r="AK992" s="10">
        <v>92.23</v>
      </c>
      <c r="AL992" s="10">
        <v>33.18</v>
      </c>
      <c r="AM992" s="10">
        <v>63.46</v>
      </c>
      <c r="AN992" s="10">
        <v>13.06</v>
      </c>
      <c r="AO992" s="10">
        <v>86.39</v>
      </c>
      <c r="AP992" s="10">
        <v>157.59700000000001</v>
      </c>
    </row>
    <row r="993" spans="1:42" x14ac:dyDescent="0.2">
      <c r="A993" s="9">
        <v>45379</v>
      </c>
      <c r="B993" s="3">
        <v>5248.49</v>
      </c>
      <c r="C993" s="10">
        <v>175.79</v>
      </c>
      <c r="D993" s="10">
        <v>23.01</v>
      </c>
      <c r="E993" s="10">
        <v>116.24</v>
      </c>
      <c r="F993" s="10">
        <v>61.18</v>
      </c>
      <c r="G993" s="10">
        <v>69.650000000000006</v>
      </c>
      <c r="H993" s="10">
        <v>136.75</v>
      </c>
      <c r="I993" s="10">
        <v>132.541</v>
      </c>
      <c r="J993" s="10">
        <v>4.1100000000000003</v>
      </c>
      <c r="K993" s="10">
        <v>200.3</v>
      </c>
      <c r="L993" s="10">
        <v>417.69</v>
      </c>
      <c r="M993" s="10">
        <v>90.355999999999995</v>
      </c>
      <c r="N993" s="10">
        <v>14.87</v>
      </c>
      <c r="O993" s="10">
        <v>41.38</v>
      </c>
      <c r="P993" s="10">
        <v>129.6618</v>
      </c>
      <c r="Q993" s="10">
        <v>97.24</v>
      </c>
      <c r="R993" s="10">
        <v>20.13</v>
      </c>
      <c r="S993" s="10">
        <v>7.3</v>
      </c>
      <c r="T993" s="10">
        <v>131.37</v>
      </c>
      <c r="U993" s="10">
        <v>161.6</v>
      </c>
      <c r="V993" s="10">
        <v>420.72</v>
      </c>
      <c r="W993" s="10">
        <v>171.48</v>
      </c>
      <c r="X993" s="10">
        <v>100.58</v>
      </c>
      <c r="Y993" s="10">
        <v>10.95</v>
      </c>
      <c r="Z993" s="10">
        <v>263.89999999999998</v>
      </c>
      <c r="AA993" s="10">
        <v>58.135399999999997</v>
      </c>
      <c r="AB993" s="10">
        <v>70.05</v>
      </c>
      <c r="AC993" s="10">
        <v>418.01</v>
      </c>
      <c r="AD993">
        <v>40.47</v>
      </c>
      <c r="AE993" s="10">
        <v>9.99</v>
      </c>
      <c r="AF993" s="10">
        <v>481.57</v>
      </c>
      <c r="AG993" s="10">
        <v>410.74</v>
      </c>
      <c r="AH993" s="10">
        <v>130.22</v>
      </c>
      <c r="AI993">
        <v>42.01</v>
      </c>
      <c r="AJ993" s="10">
        <v>15.94</v>
      </c>
      <c r="AK993" s="10">
        <v>91.62</v>
      </c>
      <c r="AL993" s="10">
        <v>33.54</v>
      </c>
      <c r="AM993" s="10">
        <v>63.74</v>
      </c>
      <c r="AN993" s="10">
        <v>13.28</v>
      </c>
      <c r="AO993" s="10">
        <v>86.41</v>
      </c>
      <c r="AP993" s="10">
        <v>161.19550000000001</v>
      </c>
    </row>
    <row r="994" spans="1:42" x14ac:dyDescent="0.2">
      <c r="A994" s="9">
        <v>45383</v>
      </c>
      <c r="B994" s="3">
        <v>5254.35</v>
      </c>
      <c r="C994" s="10">
        <v>175.22</v>
      </c>
      <c r="D994" s="10">
        <v>22.86</v>
      </c>
      <c r="E994" s="10">
        <v>116.99</v>
      </c>
      <c r="F994" s="10">
        <v>60.68</v>
      </c>
      <c r="G994" s="10">
        <v>71.53</v>
      </c>
      <c r="H994" s="10">
        <v>142.02000000000001</v>
      </c>
      <c r="I994" s="10">
        <v>135.02600000000001</v>
      </c>
      <c r="J994" s="10">
        <v>4.08</v>
      </c>
      <c r="K994" s="10">
        <v>198.94</v>
      </c>
      <c r="L994" s="10">
        <v>413.51</v>
      </c>
      <c r="M994" s="10">
        <v>90.363</v>
      </c>
      <c r="N994" s="10">
        <v>14.69</v>
      </c>
      <c r="O994" s="10">
        <v>41.31</v>
      </c>
      <c r="P994" s="10">
        <v>127.5532</v>
      </c>
      <c r="Q994" s="10">
        <v>94.98</v>
      </c>
      <c r="R994" s="10">
        <v>19.41</v>
      </c>
      <c r="S994" s="10">
        <v>7.22</v>
      </c>
      <c r="T994" s="10">
        <v>131.03</v>
      </c>
      <c r="U994" s="10">
        <v>160.52000000000001</v>
      </c>
      <c r="V994" s="10">
        <v>424.57</v>
      </c>
      <c r="W994" s="10">
        <v>170.03</v>
      </c>
      <c r="X994" s="10">
        <v>100</v>
      </c>
      <c r="Y994" s="10">
        <v>11.09</v>
      </c>
      <c r="Z994" s="10">
        <v>266.43</v>
      </c>
      <c r="AA994" s="10">
        <v>57.54</v>
      </c>
      <c r="AB994" s="10">
        <v>68.400000000000006</v>
      </c>
      <c r="AC994" s="10">
        <v>420.48</v>
      </c>
      <c r="AD994">
        <v>39.75</v>
      </c>
      <c r="AE994" s="10">
        <v>9.99</v>
      </c>
      <c r="AF994" s="10">
        <v>478.4</v>
      </c>
      <c r="AG994" s="10">
        <v>404.14</v>
      </c>
      <c r="AH994" s="10">
        <v>127.92</v>
      </c>
      <c r="AI994">
        <v>42.46</v>
      </c>
      <c r="AJ994" s="10">
        <v>15.74</v>
      </c>
      <c r="AK994" s="10">
        <v>91.44</v>
      </c>
      <c r="AL994" s="10">
        <v>32.79</v>
      </c>
      <c r="AM994" s="10">
        <v>64.180000000000007</v>
      </c>
      <c r="AN994" s="10">
        <v>13.29</v>
      </c>
      <c r="AO994" s="10">
        <v>86.18</v>
      </c>
      <c r="AP994" s="10">
        <v>159.52449999999999</v>
      </c>
    </row>
    <row r="995" spans="1:42" x14ac:dyDescent="0.2">
      <c r="A995" s="9">
        <v>45384</v>
      </c>
      <c r="B995" s="3">
        <v>5243.77</v>
      </c>
      <c r="C995" s="10">
        <v>166.63</v>
      </c>
      <c r="D995" s="10">
        <v>22.72</v>
      </c>
      <c r="E995" s="10">
        <v>119.28</v>
      </c>
      <c r="F995" s="10">
        <v>60.15</v>
      </c>
      <c r="G995" s="10">
        <v>71.150000000000006</v>
      </c>
      <c r="H995" s="10">
        <v>140</v>
      </c>
      <c r="I995" s="10">
        <v>133.876</v>
      </c>
      <c r="J995" s="10">
        <v>3.87</v>
      </c>
      <c r="K995" s="10">
        <v>198.86</v>
      </c>
      <c r="L995" s="10">
        <v>410.15</v>
      </c>
      <c r="M995" s="10">
        <v>89.451999999999998</v>
      </c>
      <c r="N995" s="10">
        <v>13.93</v>
      </c>
      <c r="O995" s="10">
        <v>41.47</v>
      </c>
      <c r="P995" s="10">
        <v>126.27119999999999</v>
      </c>
      <c r="Q995" s="10">
        <v>94.35</v>
      </c>
      <c r="R995" s="10">
        <v>19.2</v>
      </c>
      <c r="S995" s="10">
        <v>7.2</v>
      </c>
      <c r="T995" s="10">
        <v>126.31</v>
      </c>
      <c r="U995" s="10">
        <v>156.19</v>
      </c>
      <c r="V995" s="10">
        <v>421.44</v>
      </c>
      <c r="W995" s="10">
        <v>168.84</v>
      </c>
      <c r="X995" s="10">
        <v>97.9</v>
      </c>
      <c r="Y995" s="10">
        <v>10.51</v>
      </c>
      <c r="Z995" s="10">
        <v>269.58</v>
      </c>
      <c r="AA995" s="10">
        <v>58.038800000000002</v>
      </c>
      <c r="AB995" s="10">
        <v>65.75</v>
      </c>
      <c r="AC995" s="10">
        <v>409.42</v>
      </c>
      <c r="AD995">
        <v>37.6</v>
      </c>
      <c r="AE995" s="10">
        <v>9.36</v>
      </c>
      <c r="AF995" s="10">
        <v>479.43</v>
      </c>
      <c r="AG995" s="10">
        <v>404</v>
      </c>
      <c r="AH995" s="10">
        <v>125.58</v>
      </c>
      <c r="AI995">
        <v>43.09</v>
      </c>
      <c r="AJ995" s="10">
        <v>15.26</v>
      </c>
      <c r="AK995" s="10">
        <v>91.82</v>
      </c>
      <c r="AL995" s="10">
        <v>31.99</v>
      </c>
      <c r="AM995" s="10">
        <v>65.09</v>
      </c>
      <c r="AN995" s="10">
        <v>13.28</v>
      </c>
      <c r="AO995" s="10">
        <v>90.63</v>
      </c>
      <c r="AP995" s="10">
        <v>164.5805</v>
      </c>
    </row>
    <row r="996" spans="1:42" x14ac:dyDescent="0.2">
      <c r="A996" s="9">
        <v>45385</v>
      </c>
      <c r="B996" s="3">
        <v>5205.8100000000004</v>
      </c>
      <c r="C996" s="10">
        <v>168.38</v>
      </c>
      <c r="D996" s="10">
        <v>22.7</v>
      </c>
      <c r="E996" s="10">
        <v>119.3</v>
      </c>
      <c r="F996" s="10">
        <v>59.83</v>
      </c>
      <c r="G996" s="10">
        <v>73.760000000000005</v>
      </c>
      <c r="H996" s="10">
        <v>137.34</v>
      </c>
      <c r="I996" s="10">
        <v>136.321</v>
      </c>
      <c r="J996" s="10">
        <v>3.88</v>
      </c>
      <c r="K996" s="10">
        <v>198.3</v>
      </c>
      <c r="L996" s="10">
        <v>414</v>
      </c>
      <c r="M996" s="10">
        <v>88.963999999999999</v>
      </c>
      <c r="N996" s="10">
        <v>14.01</v>
      </c>
      <c r="O996" s="10">
        <v>41.92</v>
      </c>
      <c r="P996" s="10">
        <v>126.4061</v>
      </c>
      <c r="Q996" s="10">
        <v>95.43</v>
      </c>
      <c r="R996" s="10">
        <v>19.21</v>
      </c>
      <c r="S996" s="10">
        <v>7.54</v>
      </c>
      <c r="T996" s="10">
        <v>126.57</v>
      </c>
      <c r="U996" s="10">
        <v>153.02000000000001</v>
      </c>
      <c r="V996" s="10">
        <v>420.45</v>
      </c>
      <c r="W996" s="10">
        <v>169.65</v>
      </c>
      <c r="X996" s="10">
        <v>99.55</v>
      </c>
      <c r="Y996" s="10">
        <v>10.54</v>
      </c>
      <c r="Z996" s="10">
        <v>291.77</v>
      </c>
      <c r="AA996" s="10">
        <v>57.9116</v>
      </c>
      <c r="AB996" s="10">
        <v>66.77</v>
      </c>
      <c r="AC996" s="10">
        <v>408.81</v>
      </c>
      <c r="AD996">
        <v>37.54</v>
      </c>
      <c r="AE996" s="10">
        <v>9.32</v>
      </c>
      <c r="AF996" s="10">
        <v>477.42</v>
      </c>
      <c r="AG996" s="10">
        <v>406.03</v>
      </c>
      <c r="AH996" s="10">
        <v>126.09</v>
      </c>
      <c r="AI996">
        <v>43.46</v>
      </c>
      <c r="AJ996" s="10">
        <v>15.49</v>
      </c>
      <c r="AK996" s="10">
        <v>91</v>
      </c>
      <c r="AL996" s="10">
        <v>32.17</v>
      </c>
      <c r="AM996" s="10">
        <v>64.599999999999994</v>
      </c>
      <c r="AN996" s="10">
        <v>13.65</v>
      </c>
      <c r="AO996" s="10">
        <v>92.62</v>
      </c>
      <c r="AP996" s="10">
        <v>165.3185</v>
      </c>
    </row>
    <row r="997" spans="1:42" x14ac:dyDescent="0.2">
      <c r="A997" s="9">
        <v>45386</v>
      </c>
      <c r="B997" s="3">
        <v>5211.49</v>
      </c>
      <c r="C997" s="10">
        <v>171.11</v>
      </c>
      <c r="D997" s="10">
        <v>22.48</v>
      </c>
      <c r="E997" s="10">
        <v>119.72</v>
      </c>
      <c r="F997" s="10">
        <v>59.3</v>
      </c>
      <c r="G997" s="10">
        <v>70.540000000000006</v>
      </c>
      <c r="H997" s="10">
        <v>126.06</v>
      </c>
      <c r="I997" s="10">
        <v>131.75</v>
      </c>
      <c r="J997" s="10">
        <v>3.9</v>
      </c>
      <c r="K997" s="10">
        <v>195.65</v>
      </c>
      <c r="L997" s="10">
        <v>406.25</v>
      </c>
      <c r="M997" s="10">
        <v>85.905000000000001</v>
      </c>
      <c r="N997" s="10">
        <v>13.98</v>
      </c>
      <c r="O997" s="10">
        <v>41.3</v>
      </c>
      <c r="P997" s="10">
        <v>125.79040000000001</v>
      </c>
      <c r="Q997" s="10">
        <v>95.46</v>
      </c>
      <c r="R997" s="10">
        <v>18.45</v>
      </c>
      <c r="S997" s="10">
        <v>7.31</v>
      </c>
      <c r="T997" s="10">
        <v>126.01</v>
      </c>
      <c r="U997" s="10">
        <v>151.34</v>
      </c>
      <c r="V997" s="10">
        <v>417.88</v>
      </c>
      <c r="W997" s="10">
        <v>168.82</v>
      </c>
      <c r="X997" s="10">
        <v>98.17</v>
      </c>
      <c r="Y997" s="10">
        <v>10.130000000000001</v>
      </c>
      <c r="Z997" s="10">
        <v>295.95999999999998</v>
      </c>
      <c r="AA997" s="10">
        <v>57.120600000000003</v>
      </c>
      <c r="AB997" s="10">
        <v>63.33</v>
      </c>
      <c r="AC997" s="10">
        <v>404.01</v>
      </c>
      <c r="AD997">
        <v>39.08</v>
      </c>
      <c r="AE997" s="10">
        <v>9.1199999999999992</v>
      </c>
      <c r="AF997" s="10">
        <v>469.77</v>
      </c>
      <c r="AG997" s="10">
        <v>407.11</v>
      </c>
      <c r="AH997" s="10">
        <v>124.69</v>
      </c>
      <c r="AI997">
        <v>43.22</v>
      </c>
      <c r="AJ997" s="10">
        <v>15.12</v>
      </c>
      <c r="AK997" s="10">
        <v>90.1</v>
      </c>
      <c r="AL997" s="10">
        <v>31.67</v>
      </c>
      <c r="AM997" s="10">
        <v>63.3</v>
      </c>
      <c r="AN997" s="10">
        <v>13.21</v>
      </c>
      <c r="AO997" s="10">
        <v>91.79</v>
      </c>
      <c r="AP997" s="10">
        <v>163.52699999999999</v>
      </c>
    </row>
    <row r="998" spans="1:42" x14ac:dyDescent="0.2">
      <c r="A998" s="9">
        <v>45387</v>
      </c>
      <c r="B998" s="3">
        <v>5147.21</v>
      </c>
      <c r="C998" s="10">
        <v>164.9</v>
      </c>
      <c r="D998" s="10">
        <v>22.96</v>
      </c>
      <c r="E998" s="10">
        <v>121.37</v>
      </c>
      <c r="F998" s="10">
        <v>59.51</v>
      </c>
      <c r="G998" s="10">
        <v>75.33</v>
      </c>
      <c r="H998" s="10">
        <v>122.7</v>
      </c>
      <c r="I998" s="10">
        <v>133.94300000000001</v>
      </c>
      <c r="J998" s="10">
        <v>3.8</v>
      </c>
      <c r="K998" s="10">
        <v>197.45</v>
      </c>
      <c r="L998" s="10">
        <v>408.07</v>
      </c>
      <c r="M998" s="10">
        <v>88.007999999999996</v>
      </c>
      <c r="N998" s="10">
        <v>14.4</v>
      </c>
      <c r="O998" s="10">
        <v>42.46</v>
      </c>
      <c r="P998" s="10">
        <v>124.76139999999999</v>
      </c>
      <c r="Q998" s="10">
        <v>96.14</v>
      </c>
      <c r="R998" s="10">
        <v>18.399999999999999</v>
      </c>
      <c r="S998" s="10">
        <v>7.4</v>
      </c>
      <c r="T998" s="10">
        <v>127.58</v>
      </c>
      <c r="U998" s="10">
        <v>153.86000000000001</v>
      </c>
      <c r="V998" s="10">
        <v>425.52</v>
      </c>
      <c r="W998" s="10">
        <v>169.58</v>
      </c>
      <c r="X998" s="10">
        <v>100.93</v>
      </c>
      <c r="Y998" s="10">
        <v>10.1</v>
      </c>
      <c r="Z998" s="10">
        <v>310.31</v>
      </c>
      <c r="AA998" s="10">
        <v>58.108400000000003</v>
      </c>
      <c r="AB998" s="10">
        <v>64.650000000000006</v>
      </c>
      <c r="AC998" s="10">
        <v>406.67</v>
      </c>
      <c r="AD998">
        <v>38.409999999999997</v>
      </c>
      <c r="AE998" s="10">
        <v>9.2100000000000009</v>
      </c>
      <c r="AF998" s="10">
        <v>477.15</v>
      </c>
      <c r="AG998" s="10">
        <v>412.54</v>
      </c>
      <c r="AH998" s="10">
        <v>124.74</v>
      </c>
      <c r="AI998">
        <v>43.95</v>
      </c>
      <c r="AJ998" s="10">
        <v>15.17</v>
      </c>
      <c r="AK998" s="10">
        <v>89.48</v>
      </c>
      <c r="AL998" s="10">
        <v>32.020000000000003</v>
      </c>
      <c r="AM998" s="10">
        <v>63</v>
      </c>
      <c r="AN998" s="10">
        <v>13.28</v>
      </c>
      <c r="AO998" s="10">
        <v>92.51</v>
      </c>
      <c r="AP998" s="10">
        <v>165.59350000000001</v>
      </c>
    </row>
    <row r="999" spans="1:42" x14ac:dyDescent="0.2">
      <c r="A999" s="9">
        <v>45390</v>
      </c>
      <c r="B999" s="3">
        <v>5204.34</v>
      </c>
      <c r="C999" s="10">
        <v>172.98</v>
      </c>
      <c r="D999" s="10">
        <v>23</v>
      </c>
      <c r="E999" s="10">
        <v>120.55</v>
      </c>
      <c r="F999" s="10">
        <v>59.27</v>
      </c>
      <c r="G999" s="10">
        <v>74.42</v>
      </c>
      <c r="H999" s="10">
        <v>129.96</v>
      </c>
      <c r="I999" s="10">
        <v>133.61000000000001</v>
      </c>
      <c r="J999" s="10">
        <v>3.77</v>
      </c>
      <c r="K999" s="10">
        <v>198.48</v>
      </c>
      <c r="L999" s="10">
        <v>410.54</v>
      </c>
      <c r="M999" s="10">
        <v>87.132999999999996</v>
      </c>
      <c r="N999" s="10">
        <v>14.77</v>
      </c>
      <c r="O999" s="10">
        <v>43.8</v>
      </c>
      <c r="P999" s="10">
        <v>123.2432</v>
      </c>
      <c r="Q999" s="10">
        <v>96.51</v>
      </c>
      <c r="R999" s="10">
        <v>18.559999999999999</v>
      </c>
      <c r="S999" s="10">
        <v>7.76</v>
      </c>
      <c r="T999" s="10">
        <v>129.32</v>
      </c>
      <c r="U999" s="10">
        <v>154.86000000000001</v>
      </c>
      <c r="V999" s="10">
        <v>424.59</v>
      </c>
      <c r="W999" s="10">
        <v>168.45</v>
      </c>
      <c r="X999" s="10">
        <v>101.65</v>
      </c>
      <c r="Y999" s="10">
        <v>10.44</v>
      </c>
      <c r="Z999" s="10">
        <v>309.07</v>
      </c>
      <c r="AA999" s="10">
        <v>58.630600000000001</v>
      </c>
      <c r="AB999" s="10">
        <v>64.94</v>
      </c>
      <c r="AC999" s="10">
        <v>404.22</v>
      </c>
      <c r="AD999">
        <v>40.950000000000003</v>
      </c>
      <c r="AE999" s="10">
        <v>8.3699999999999992</v>
      </c>
      <c r="AF999" s="10">
        <v>478.85</v>
      </c>
      <c r="AG999" s="10">
        <v>410.75</v>
      </c>
      <c r="AH999" s="10">
        <v>126.17</v>
      </c>
      <c r="AI999">
        <v>44.23</v>
      </c>
      <c r="AJ999" s="10">
        <v>15.51</v>
      </c>
      <c r="AK999" s="10">
        <v>90.32</v>
      </c>
      <c r="AL999" s="10">
        <v>31.45</v>
      </c>
      <c r="AM999" s="10">
        <v>66.08</v>
      </c>
      <c r="AN999" s="10">
        <v>13.41</v>
      </c>
      <c r="AO999" s="10">
        <v>95.87</v>
      </c>
      <c r="AP999" s="10">
        <v>169.3245</v>
      </c>
    </row>
    <row r="1000" spans="1:42" x14ac:dyDescent="0.2">
      <c r="A1000" s="9">
        <v>45391</v>
      </c>
      <c r="B1000" s="3">
        <v>5202.3900000000003</v>
      </c>
      <c r="C1000" s="10">
        <v>176.88</v>
      </c>
      <c r="D1000" s="10">
        <v>22.81</v>
      </c>
      <c r="E1000" s="10">
        <v>121.18</v>
      </c>
      <c r="F1000" s="10">
        <v>59.72</v>
      </c>
      <c r="G1000" s="10">
        <v>69.53</v>
      </c>
      <c r="H1000" s="10">
        <v>132.16999999999999</v>
      </c>
      <c r="I1000" s="10">
        <v>133.40799999999999</v>
      </c>
      <c r="J1000" s="10">
        <v>3.84</v>
      </c>
      <c r="K1000" s="10">
        <v>197.15</v>
      </c>
      <c r="L1000" s="10">
        <v>410.71</v>
      </c>
      <c r="M1000" s="10">
        <v>85.353999999999999</v>
      </c>
      <c r="N1000" s="10">
        <v>13.99</v>
      </c>
      <c r="O1000" s="10">
        <v>43.1</v>
      </c>
      <c r="P1000" s="10">
        <v>123.74930000000001</v>
      </c>
      <c r="Q1000" s="10">
        <v>96.2</v>
      </c>
      <c r="R1000" s="10">
        <v>18.3</v>
      </c>
      <c r="S1000" s="10">
        <v>7.89</v>
      </c>
      <c r="T1000" s="10">
        <v>132</v>
      </c>
      <c r="U1000" s="10">
        <v>155.58000000000001</v>
      </c>
      <c r="V1000" s="10">
        <v>426.28</v>
      </c>
      <c r="W1000" s="10">
        <v>169.67</v>
      </c>
      <c r="X1000" s="10">
        <v>100.27</v>
      </c>
      <c r="Y1000" s="10">
        <v>10.63</v>
      </c>
      <c r="Z1000" s="10">
        <v>300.73</v>
      </c>
      <c r="AA1000" s="10">
        <v>58.539200000000001</v>
      </c>
      <c r="AB1000" s="10">
        <v>60.28</v>
      </c>
      <c r="AC1000" s="10">
        <v>404.48</v>
      </c>
      <c r="AD1000">
        <v>39.33</v>
      </c>
      <c r="AE1000" s="10">
        <v>8.4</v>
      </c>
      <c r="AF1000" s="10">
        <v>472.16</v>
      </c>
      <c r="AG1000" s="10">
        <v>411.48</v>
      </c>
      <c r="AH1000" s="10">
        <v>126.26</v>
      </c>
      <c r="AI1000">
        <v>44.47</v>
      </c>
      <c r="AJ1000" s="10">
        <v>15.79</v>
      </c>
      <c r="AK1000" s="10">
        <v>91.07</v>
      </c>
      <c r="AL1000" s="10">
        <v>31.97</v>
      </c>
      <c r="AM1000" s="10">
        <v>67.260000000000005</v>
      </c>
      <c r="AN1000" s="10">
        <v>13.54</v>
      </c>
      <c r="AO1000" s="10">
        <v>97.5</v>
      </c>
      <c r="AP1000" s="10">
        <v>173.37100000000001</v>
      </c>
    </row>
    <row r="1001" spans="1:42" x14ac:dyDescent="0.2">
      <c r="A1001" s="9">
        <v>45392</v>
      </c>
      <c r="B1001" s="3">
        <v>5209.91</v>
      </c>
      <c r="C1001" s="10">
        <v>171.76</v>
      </c>
      <c r="D1001" s="10">
        <v>22.42</v>
      </c>
      <c r="E1001" s="10">
        <v>122.2</v>
      </c>
      <c r="F1001" s="10">
        <v>58.92</v>
      </c>
      <c r="G1001" s="10">
        <v>70.760000000000005</v>
      </c>
      <c r="H1001" s="10">
        <v>138.37</v>
      </c>
      <c r="I1001" s="10">
        <v>132.23699999999999</v>
      </c>
      <c r="J1001" s="10">
        <v>3.74</v>
      </c>
      <c r="K1001" s="10">
        <v>195.47</v>
      </c>
      <c r="L1001" s="10">
        <v>400.76</v>
      </c>
      <c r="M1001" s="10">
        <v>87.039000000000001</v>
      </c>
      <c r="N1001" s="10">
        <v>14.94</v>
      </c>
      <c r="O1001" s="10">
        <v>43.38</v>
      </c>
      <c r="P1001" s="10">
        <v>121.7419</v>
      </c>
      <c r="Q1001" s="10">
        <v>91.33</v>
      </c>
      <c r="R1001" s="10">
        <v>18.34</v>
      </c>
      <c r="S1001" s="10">
        <v>7.56</v>
      </c>
      <c r="T1001" s="10">
        <v>126.08</v>
      </c>
      <c r="U1001" s="10">
        <v>152.97</v>
      </c>
      <c r="V1001" s="10">
        <v>423.26</v>
      </c>
      <c r="W1001" s="10">
        <v>167.78</v>
      </c>
      <c r="X1001" s="10">
        <v>99.01</v>
      </c>
      <c r="Y1001" s="10">
        <v>10.27</v>
      </c>
      <c r="Z1001" s="10">
        <v>299.99</v>
      </c>
      <c r="AA1001" s="10">
        <v>59.313800000000001</v>
      </c>
      <c r="AB1001" s="10">
        <v>63.69</v>
      </c>
      <c r="AC1001" s="10">
        <v>397.58</v>
      </c>
      <c r="AD1001">
        <v>40</v>
      </c>
      <c r="AE1001" s="10">
        <v>8</v>
      </c>
      <c r="AF1001" s="10">
        <v>469.17</v>
      </c>
      <c r="AG1001" s="10">
        <v>411.97</v>
      </c>
      <c r="AH1001" s="10">
        <v>120.62</v>
      </c>
      <c r="AI1001">
        <v>44.04</v>
      </c>
      <c r="AJ1001" s="10">
        <v>15.88</v>
      </c>
      <c r="AK1001" s="10">
        <v>89.72</v>
      </c>
      <c r="AL1001" s="10">
        <v>31.38</v>
      </c>
      <c r="AM1001" s="10">
        <v>66.510000000000005</v>
      </c>
      <c r="AN1001" s="10">
        <v>13.06</v>
      </c>
      <c r="AO1001" s="10">
        <v>97.55</v>
      </c>
      <c r="AP1001" s="10">
        <v>173.56549999999999</v>
      </c>
    </row>
    <row r="1002" spans="1:42" x14ac:dyDescent="0.2">
      <c r="A1002" s="9">
        <v>45393</v>
      </c>
      <c r="B1002" s="3">
        <v>5160.6400000000003</v>
      </c>
      <c r="C1002" s="10">
        <v>174.6</v>
      </c>
      <c r="D1002" s="10">
        <v>22.84</v>
      </c>
      <c r="E1002" s="10">
        <v>121.79</v>
      </c>
      <c r="F1002" s="10">
        <v>59.05</v>
      </c>
      <c r="G1002" s="10">
        <v>72</v>
      </c>
      <c r="H1002" s="10">
        <v>136.57</v>
      </c>
      <c r="I1002" s="10">
        <v>138.24600000000001</v>
      </c>
      <c r="J1002" s="10">
        <v>3.86</v>
      </c>
      <c r="K1002" s="10">
        <v>195.43</v>
      </c>
      <c r="L1002" s="10">
        <v>397.48</v>
      </c>
      <c r="M1002" s="10">
        <v>90.616</v>
      </c>
      <c r="N1002" s="10">
        <v>15.02</v>
      </c>
      <c r="O1002" s="10">
        <v>43.34</v>
      </c>
      <c r="P1002" s="10">
        <v>123.0493</v>
      </c>
      <c r="Q1002" s="10">
        <v>90.68</v>
      </c>
      <c r="R1002" s="10">
        <v>19</v>
      </c>
      <c r="S1002" s="10">
        <v>7.64</v>
      </c>
      <c r="T1002" s="10">
        <v>126.87</v>
      </c>
      <c r="U1002" s="10">
        <v>159.35</v>
      </c>
      <c r="V1002" s="10">
        <v>427.93</v>
      </c>
      <c r="W1002" s="10">
        <v>175.04</v>
      </c>
      <c r="X1002" s="10">
        <v>100.45</v>
      </c>
      <c r="Y1002" s="10">
        <v>9.57</v>
      </c>
      <c r="Z1002" s="10">
        <v>303.57</v>
      </c>
      <c r="AA1002" s="10">
        <v>59.813800000000001</v>
      </c>
      <c r="AB1002" s="10">
        <v>66.38</v>
      </c>
      <c r="AC1002" s="10">
        <v>400.23</v>
      </c>
      <c r="AD1002">
        <v>40.17</v>
      </c>
      <c r="AE1002" s="10">
        <v>8.24</v>
      </c>
      <c r="AF1002" s="10">
        <v>468.31</v>
      </c>
      <c r="AG1002" s="10">
        <v>412.84</v>
      </c>
      <c r="AH1002" s="10">
        <v>120.25</v>
      </c>
      <c r="AI1002">
        <v>44.89</v>
      </c>
      <c r="AJ1002" s="10">
        <v>15.81</v>
      </c>
      <c r="AK1002" s="10">
        <v>89.43</v>
      </c>
      <c r="AL1002" s="10">
        <v>31.41</v>
      </c>
      <c r="AM1002" s="10">
        <v>66.27</v>
      </c>
      <c r="AN1002" s="10">
        <v>13.04</v>
      </c>
      <c r="AO1002" s="10">
        <v>97.66</v>
      </c>
      <c r="AP1002" s="10">
        <v>172.92500000000001</v>
      </c>
    </row>
    <row r="1003" spans="1:42" x14ac:dyDescent="0.2">
      <c r="A1003" s="9">
        <v>45394</v>
      </c>
      <c r="B1003" s="3">
        <v>5199.0600000000004</v>
      </c>
      <c r="C1003" s="10">
        <v>171.05</v>
      </c>
      <c r="D1003" s="10">
        <v>22.67</v>
      </c>
      <c r="E1003" s="10">
        <v>120.37</v>
      </c>
      <c r="F1003" s="10">
        <v>58.28</v>
      </c>
      <c r="G1003" s="10">
        <v>69.739999999999995</v>
      </c>
      <c r="H1003" s="10">
        <v>134</v>
      </c>
      <c r="I1003" s="10">
        <v>134.40700000000001</v>
      </c>
      <c r="J1003" s="10">
        <v>3.73</v>
      </c>
      <c r="K1003" s="10">
        <v>182.79</v>
      </c>
      <c r="L1003" s="10">
        <v>389.49</v>
      </c>
      <c r="M1003" s="10">
        <v>88.186000000000007</v>
      </c>
      <c r="N1003" s="10">
        <v>14.74</v>
      </c>
      <c r="O1003" s="10">
        <v>43.24</v>
      </c>
      <c r="P1003" s="10">
        <v>122.0034</v>
      </c>
      <c r="Q1003" s="10">
        <v>89.39</v>
      </c>
      <c r="R1003" s="10">
        <v>17.97</v>
      </c>
      <c r="S1003" s="10">
        <v>7.33</v>
      </c>
      <c r="T1003" s="10">
        <v>123.47</v>
      </c>
      <c r="U1003" s="10">
        <v>158.56</v>
      </c>
      <c r="V1003" s="10">
        <v>421.9</v>
      </c>
      <c r="W1003" s="10">
        <v>176.55</v>
      </c>
      <c r="X1003" s="10">
        <v>97.29</v>
      </c>
      <c r="Y1003" s="10">
        <v>9.1300000000000008</v>
      </c>
      <c r="Z1003" s="10">
        <v>300.45</v>
      </c>
      <c r="AA1003" s="10">
        <v>59.152000000000001</v>
      </c>
      <c r="AB1003" s="10">
        <v>63.75</v>
      </c>
      <c r="AC1003" s="10">
        <v>396.55</v>
      </c>
      <c r="AD1003">
        <v>38.14</v>
      </c>
      <c r="AE1003" s="10">
        <v>8.0299999999999994</v>
      </c>
      <c r="AF1003" s="10">
        <v>465.38</v>
      </c>
      <c r="AG1003" s="10">
        <v>397.27</v>
      </c>
      <c r="AH1003" s="10">
        <v>119</v>
      </c>
      <c r="AI1003">
        <v>44.3</v>
      </c>
      <c r="AJ1003" s="10">
        <v>15.22</v>
      </c>
      <c r="AK1003" s="10">
        <v>88.85</v>
      </c>
      <c r="AL1003" s="10">
        <v>30.42</v>
      </c>
      <c r="AM1003" s="10">
        <v>65.989999999999995</v>
      </c>
      <c r="AN1003" s="10">
        <v>12.61</v>
      </c>
      <c r="AO1003" s="10">
        <v>98</v>
      </c>
      <c r="AP1003" s="10">
        <v>170.8715</v>
      </c>
    </row>
    <row r="1004" spans="1:42" x14ac:dyDescent="0.2">
      <c r="A1004" s="9">
        <v>45397</v>
      </c>
      <c r="B1004" s="3">
        <v>5123.41</v>
      </c>
      <c r="C1004" s="10">
        <v>161.47999999999999</v>
      </c>
      <c r="D1004" s="10">
        <v>21.9</v>
      </c>
      <c r="E1004" s="10">
        <v>119.68</v>
      </c>
      <c r="F1004" s="10">
        <v>58.14</v>
      </c>
      <c r="G1004" s="10">
        <v>68.22</v>
      </c>
      <c r="H1004" s="10">
        <v>131.75</v>
      </c>
      <c r="I1004" s="10">
        <v>131.06899999999999</v>
      </c>
      <c r="J1004" s="10">
        <v>3.53</v>
      </c>
      <c r="K1004" s="10">
        <v>182.89</v>
      </c>
      <c r="L1004" s="10">
        <v>400.88</v>
      </c>
      <c r="M1004" s="10">
        <v>86.001000000000005</v>
      </c>
      <c r="N1004" s="10">
        <v>14.8</v>
      </c>
      <c r="O1004" s="10">
        <v>41.67</v>
      </c>
      <c r="P1004" s="10">
        <v>121.4383</v>
      </c>
      <c r="Q1004" s="10">
        <v>86.99</v>
      </c>
      <c r="R1004" s="10">
        <v>17.190000000000001</v>
      </c>
      <c r="S1004" s="10">
        <v>7.12</v>
      </c>
      <c r="T1004" s="10">
        <v>121.17</v>
      </c>
      <c r="U1004" s="10">
        <v>151.97999999999999</v>
      </c>
      <c r="V1004" s="10">
        <v>413.64</v>
      </c>
      <c r="W1004" s="10">
        <v>172.69</v>
      </c>
      <c r="X1004" s="10">
        <v>95.84</v>
      </c>
      <c r="Y1004" s="10">
        <v>8.4</v>
      </c>
      <c r="Z1004" s="10">
        <v>290.52</v>
      </c>
      <c r="AA1004" s="10">
        <v>58.732599999999998</v>
      </c>
      <c r="AB1004" s="10">
        <v>61.75</v>
      </c>
      <c r="AC1004" s="10">
        <v>397.36</v>
      </c>
      <c r="AD1004">
        <v>36.08</v>
      </c>
      <c r="AE1004" s="10">
        <v>7.53</v>
      </c>
      <c r="AF1004" s="10">
        <v>459.79</v>
      </c>
      <c r="AG1004" s="10">
        <v>393.8</v>
      </c>
      <c r="AH1004" s="10">
        <v>115.79</v>
      </c>
      <c r="AI1004">
        <v>45.13</v>
      </c>
      <c r="AJ1004" s="10">
        <v>15.39</v>
      </c>
      <c r="AK1004" s="10">
        <v>88.6</v>
      </c>
      <c r="AL1004" s="10">
        <v>30.91</v>
      </c>
      <c r="AM1004" s="10">
        <v>66.77</v>
      </c>
      <c r="AN1004" s="10">
        <v>12.23</v>
      </c>
      <c r="AO1004" s="10">
        <v>97.6</v>
      </c>
      <c r="AP1004" s="10">
        <v>170.45</v>
      </c>
    </row>
    <row r="1005" spans="1:42" x14ac:dyDescent="0.2">
      <c r="A1005" s="9">
        <v>45398</v>
      </c>
      <c r="B1005" s="3">
        <v>5061.82</v>
      </c>
      <c r="C1005" s="10">
        <v>157.11000000000001</v>
      </c>
      <c r="D1005" s="10">
        <v>21.88</v>
      </c>
      <c r="E1005" s="10">
        <v>118.69</v>
      </c>
      <c r="F1005" s="10">
        <v>58.06</v>
      </c>
      <c r="G1005" s="10">
        <v>67.599999999999994</v>
      </c>
      <c r="H1005" s="10">
        <v>130.07</v>
      </c>
      <c r="I1005" s="10">
        <v>132.90600000000001</v>
      </c>
      <c r="J1005" s="10">
        <v>3.56</v>
      </c>
      <c r="K1005" s="10">
        <v>180.8</v>
      </c>
      <c r="L1005" s="10">
        <v>396.86</v>
      </c>
      <c r="M1005" s="10">
        <v>87.415000000000006</v>
      </c>
      <c r="N1005" s="10">
        <v>15.68</v>
      </c>
      <c r="O1005" s="10">
        <v>42.18</v>
      </c>
      <c r="P1005" s="10">
        <v>122.2817</v>
      </c>
      <c r="Q1005" s="10">
        <v>85.5</v>
      </c>
      <c r="R1005" s="10">
        <v>17.309999999999999</v>
      </c>
      <c r="S1005" s="10">
        <v>7.2</v>
      </c>
      <c r="T1005" s="10">
        <v>121.88</v>
      </c>
      <c r="U1005" s="10">
        <v>150.30000000000001</v>
      </c>
      <c r="V1005" s="10">
        <v>414.58</v>
      </c>
      <c r="W1005" s="10">
        <v>169.38</v>
      </c>
      <c r="X1005" s="10">
        <v>96.29</v>
      </c>
      <c r="Y1005" s="10">
        <v>8.7100000000000009</v>
      </c>
      <c r="Z1005" s="10">
        <v>298.08</v>
      </c>
      <c r="AA1005" s="10">
        <v>58.846600000000002</v>
      </c>
      <c r="AB1005" s="10">
        <v>62.86</v>
      </c>
      <c r="AC1005" s="10">
        <v>394.17</v>
      </c>
      <c r="AD1005">
        <v>35.75</v>
      </c>
      <c r="AE1005" s="10">
        <v>7.52</v>
      </c>
      <c r="AF1005" s="10">
        <v>459.82</v>
      </c>
      <c r="AG1005" s="10">
        <v>393.01</v>
      </c>
      <c r="AH1005" s="10">
        <v>114.74</v>
      </c>
      <c r="AI1005">
        <v>45.18</v>
      </c>
      <c r="AJ1005" s="10">
        <v>15.54</v>
      </c>
      <c r="AK1005" s="10">
        <v>89.5</v>
      </c>
      <c r="AL1005" s="10">
        <v>31.32</v>
      </c>
      <c r="AM1005" s="10">
        <v>65.69</v>
      </c>
      <c r="AN1005" s="10">
        <v>12.09</v>
      </c>
      <c r="AO1005" s="10">
        <v>97.43</v>
      </c>
      <c r="AP1005" s="10">
        <v>167.04400000000001</v>
      </c>
    </row>
    <row r="1006" spans="1:42" x14ac:dyDescent="0.2">
      <c r="A1006" s="9">
        <v>45399</v>
      </c>
      <c r="B1006" s="3">
        <v>5051.41</v>
      </c>
      <c r="C1006" s="10">
        <v>155.44999999999999</v>
      </c>
      <c r="D1006" s="10">
        <v>21.31</v>
      </c>
      <c r="E1006" s="10">
        <v>118.63</v>
      </c>
      <c r="F1006" s="10">
        <v>58.51</v>
      </c>
      <c r="G1006" s="10">
        <v>68.650000000000006</v>
      </c>
      <c r="H1006" s="10">
        <v>134.75</v>
      </c>
      <c r="I1006" s="10">
        <v>128.26300000000001</v>
      </c>
      <c r="J1006" s="10">
        <v>3.57</v>
      </c>
      <c r="K1006" s="10">
        <v>180.08</v>
      </c>
      <c r="L1006" s="10">
        <v>403.91</v>
      </c>
      <c r="M1006" s="10">
        <v>84.034999999999997</v>
      </c>
      <c r="N1006" s="10">
        <v>15.54</v>
      </c>
      <c r="O1006" s="10">
        <v>41.31</v>
      </c>
      <c r="P1006" s="10">
        <v>120.5864</v>
      </c>
      <c r="Q1006" s="10">
        <v>85.14</v>
      </c>
      <c r="R1006" s="10">
        <v>17.079999999999998</v>
      </c>
      <c r="S1006" s="10">
        <v>7.16</v>
      </c>
      <c r="T1006" s="10">
        <v>123.19</v>
      </c>
      <c r="U1006" s="10">
        <v>148.80000000000001</v>
      </c>
      <c r="V1006" s="10">
        <v>411.84</v>
      </c>
      <c r="W1006" s="10">
        <v>168</v>
      </c>
      <c r="X1006" s="10">
        <v>94.63</v>
      </c>
      <c r="Y1006" s="10">
        <v>8.74</v>
      </c>
      <c r="Z1006" s="10">
        <v>293.58</v>
      </c>
      <c r="AA1006" s="10">
        <v>58.059199999999997</v>
      </c>
      <c r="AB1006" s="10">
        <v>61.56</v>
      </c>
      <c r="AC1006" s="10">
        <v>393.1</v>
      </c>
      <c r="AD1006">
        <v>34.76</v>
      </c>
      <c r="AE1006" s="10">
        <v>7.28</v>
      </c>
      <c r="AF1006" s="10">
        <v>460.16</v>
      </c>
      <c r="AG1006" s="10">
        <v>396.88</v>
      </c>
      <c r="AH1006" s="10">
        <v>106.49</v>
      </c>
      <c r="AI1006">
        <v>44.86</v>
      </c>
      <c r="AJ1006" s="10">
        <v>16</v>
      </c>
      <c r="AK1006" s="10">
        <v>90.58</v>
      </c>
      <c r="AL1006" s="10">
        <v>30.27</v>
      </c>
      <c r="AM1006" s="10">
        <v>66.78</v>
      </c>
      <c r="AN1006" s="10">
        <v>12.04</v>
      </c>
      <c r="AO1006" s="10">
        <v>96.32</v>
      </c>
      <c r="AP1006" s="10">
        <v>165.452</v>
      </c>
    </row>
    <row r="1007" spans="1:42" x14ac:dyDescent="0.2">
      <c r="A1007" s="9">
        <v>45400</v>
      </c>
      <c r="B1007" s="3">
        <v>5022.21</v>
      </c>
      <c r="C1007" s="10">
        <v>149.93</v>
      </c>
      <c r="D1007" s="10">
        <v>21.13</v>
      </c>
      <c r="E1007" s="10">
        <v>118.52</v>
      </c>
      <c r="F1007" s="10">
        <v>58.91</v>
      </c>
      <c r="G1007" s="10">
        <v>65.88</v>
      </c>
      <c r="H1007" s="10">
        <v>137.22</v>
      </c>
      <c r="I1007" s="10">
        <v>125.899</v>
      </c>
      <c r="J1007" s="10">
        <v>3.55</v>
      </c>
      <c r="K1007" s="10">
        <v>181.25</v>
      </c>
      <c r="L1007" s="10">
        <v>403.11</v>
      </c>
      <c r="M1007" s="10">
        <v>84.671000000000006</v>
      </c>
      <c r="N1007" s="10">
        <v>16.45</v>
      </c>
      <c r="O1007" s="10">
        <v>41.31</v>
      </c>
      <c r="P1007" s="10">
        <v>121.0334</v>
      </c>
      <c r="Q1007" s="10">
        <v>85.14</v>
      </c>
      <c r="R1007" s="10">
        <v>17.079999999999998</v>
      </c>
      <c r="S1007" s="10">
        <v>7.13</v>
      </c>
      <c r="T1007" s="10">
        <v>120.32</v>
      </c>
      <c r="U1007" s="10">
        <v>148.41</v>
      </c>
      <c r="V1007" s="10">
        <v>404.27</v>
      </c>
      <c r="W1007" s="10">
        <v>167.04</v>
      </c>
      <c r="X1007" s="10">
        <v>93.35</v>
      </c>
      <c r="Y1007" s="10">
        <v>8.83</v>
      </c>
      <c r="Z1007" s="10">
        <v>289.2</v>
      </c>
      <c r="AA1007" s="10">
        <v>58.159399999999998</v>
      </c>
      <c r="AB1007" s="10">
        <v>61.5</v>
      </c>
      <c r="AC1007" s="10">
        <v>393.48</v>
      </c>
      <c r="AD1007">
        <v>36.21</v>
      </c>
      <c r="AE1007" s="10">
        <v>7.37</v>
      </c>
      <c r="AF1007" s="10">
        <v>454.7</v>
      </c>
      <c r="AG1007" s="10">
        <v>400.6</v>
      </c>
      <c r="AH1007" s="10">
        <v>104.69</v>
      </c>
      <c r="AI1007">
        <v>45</v>
      </c>
      <c r="AJ1007" s="10">
        <v>15.34</v>
      </c>
      <c r="AK1007" s="10">
        <v>91.2</v>
      </c>
      <c r="AL1007" s="10">
        <v>30.9</v>
      </c>
      <c r="AM1007" s="10">
        <v>66.680000000000007</v>
      </c>
      <c r="AN1007" s="10">
        <v>12.06</v>
      </c>
      <c r="AO1007" s="10">
        <v>95.79</v>
      </c>
      <c r="AP1007" s="10">
        <v>168.101</v>
      </c>
    </row>
    <row r="1008" spans="1:42" x14ac:dyDescent="0.2">
      <c r="A1008" s="9">
        <v>45401</v>
      </c>
      <c r="B1008" s="3">
        <v>5011.12</v>
      </c>
      <c r="C1008" s="10">
        <v>147.05000000000001</v>
      </c>
      <c r="D1008" s="10">
        <v>20.47</v>
      </c>
      <c r="E1008" s="10">
        <v>119.88</v>
      </c>
      <c r="F1008" s="10">
        <v>60.17</v>
      </c>
      <c r="G1008" s="10">
        <v>65.66</v>
      </c>
      <c r="H1008" s="10">
        <v>135.1</v>
      </c>
      <c r="I1008" s="10">
        <v>120.471</v>
      </c>
      <c r="J1008" s="10">
        <v>3.55</v>
      </c>
      <c r="K1008" s="10">
        <v>185.8</v>
      </c>
      <c r="L1008" s="10">
        <v>404</v>
      </c>
      <c r="M1008" s="10">
        <v>76.2</v>
      </c>
      <c r="N1008" s="10">
        <v>16.010000000000002</v>
      </c>
      <c r="O1008" s="10">
        <v>41.93</v>
      </c>
      <c r="P1008" s="10">
        <v>121.31180000000001</v>
      </c>
      <c r="Q1008" s="10">
        <v>84.9</v>
      </c>
      <c r="R1008" s="10">
        <v>16.63</v>
      </c>
      <c r="S1008" s="10">
        <v>7.11</v>
      </c>
      <c r="T1008" s="10">
        <v>118.4</v>
      </c>
      <c r="U1008" s="10">
        <v>145.44999999999999</v>
      </c>
      <c r="V1008" s="10">
        <v>399.12</v>
      </c>
      <c r="W1008" s="10">
        <v>165</v>
      </c>
      <c r="X1008" s="10">
        <v>92.62</v>
      </c>
      <c r="Y1008" s="10">
        <v>8.6300000000000008</v>
      </c>
      <c r="Z1008" s="10">
        <v>275.83</v>
      </c>
      <c r="AA1008" s="10">
        <v>57.382199999999997</v>
      </c>
      <c r="AB1008" s="10">
        <v>59.67</v>
      </c>
      <c r="AC1008" s="10">
        <v>394.28</v>
      </c>
      <c r="AD1008">
        <v>36.67</v>
      </c>
      <c r="AE1008" s="10">
        <v>7.09</v>
      </c>
      <c r="AF1008" s="10">
        <v>455.39</v>
      </c>
      <c r="AG1008" s="10">
        <v>400.32</v>
      </c>
      <c r="AH1008" s="10">
        <v>103.49</v>
      </c>
      <c r="AI1008">
        <v>45.14</v>
      </c>
      <c r="AJ1008" s="10">
        <v>15.13</v>
      </c>
      <c r="AK1008" s="10">
        <v>93.77</v>
      </c>
      <c r="AL1008" s="10">
        <v>31.08</v>
      </c>
      <c r="AM1008" s="10">
        <v>66.97</v>
      </c>
      <c r="AN1008" s="10">
        <v>12.14</v>
      </c>
      <c r="AO1008" s="10">
        <v>95.52</v>
      </c>
      <c r="AP1008" s="10">
        <v>166.7345</v>
      </c>
    </row>
    <row r="1009" spans="1:42" x14ac:dyDescent="0.2">
      <c r="A1009" s="9">
        <v>45404</v>
      </c>
      <c r="B1009" s="3">
        <v>4967.2299999999996</v>
      </c>
      <c r="C1009" s="10">
        <v>142.05000000000001</v>
      </c>
      <c r="D1009" s="10">
        <v>20.97</v>
      </c>
      <c r="E1009" s="10">
        <v>120.56</v>
      </c>
      <c r="F1009" s="10">
        <v>60.55</v>
      </c>
      <c r="G1009" s="10">
        <v>66.72</v>
      </c>
      <c r="H1009" s="10">
        <v>136.69</v>
      </c>
      <c r="I1009" s="10">
        <v>122.446</v>
      </c>
      <c r="J1009" s="10">
        <v>3.59</v>
      </c>
      <c r="K1009" s="10">
        <v>189.41</v>
      </c>
      <c r="L1009" s="10">
        <v>417.35</v>
      </c>
      <c r="M1009" s="10">
        <v>79.518000000000001</v>
      </c>
      <c r="N1009" s="10">
        <v>16.18</v>
      </c>
      <c r="O1009" s="10">
        <v>43.56</v>
      </c>
      <c r="P1009" s="10">
        <v>121.5479</v>
      </c>
      <c r="Q1009" s="10">
        <v>86.04</v>
      </c>
      <c r="R1009" s="10">
        <v>17.190000000000001</v>
      </c>
      <c r="S1009" s="10">
        <v>7.25</v>
      </c>
      <c r="T1009" s="10">
        <v>122.09</v>
      </c>
      <c r="U1009" s="10">
        <v>147.21</v>
      </c>
      <c r="V1009" s="10">
        <v>400.96</v>
      </c>
      <c r="W1009" s="10">
        <v>165.84</v>
      </c>
      <c r="X1009" s="10">
        <v>94.47</v>
      </c>
      <c r="Y1009" s="10">
        <v>8.7899999999999991</v>
      </c>
      <c r="Z1009" s="10">
        <v>272.24</v>
      </c>
      <c r="AA1009" s="10">
        <v>57.685000000000002</v>
      </c>
      <c r="AB1009" s="10">
        <v>59.61</v>
      </c>
      <c r="AC1009" s="10">
        <v>399.92</v>
      </c>
      <c r="AD1009">
        <v>37.93</v>
      </c>
      <c r="AE1009" s="10">
        <v>7.49</v>
      </c>
      <c r="AF1009" s="10">
        <v>456.75</v>
      </c>
      <c r="AG1009" s="10">
        <v>399.61</v>
      </c>
      <c r="AH1009" s="10">
        <v>104.08</v>
      </c>
      <c r="AI1009">
        <v>44.04</v>
      </c>
      <c r="AJ1009" s="10">
        <v>15.1</v>
      </c>
      <c r="AK1009" s="10">
        <v>94.06</v>
      </c>
      <c r="AL1009" s="10">
        <v>30.41</v>
      </c>
      <c r="AM1009" s="10">
        <v>67.2</v>
      </c>
      <c r="AN1009" s="10">
        <v>12.88</v>
      </c>
      <c r="AO1009" s="10">
        <v>95.5</v>
      </c>
      <c r="AP1009" s="10">
        <v>168.60050000000001</v>
      </c>
    </row>
    <row r="1010" spans="1:42" x14ac:dyDescent="0.2">
      <c r="A1010" s="9">
        <v>45405</v>
      </c>
      <c r="B1010" s="3">
        <v>5010.6000000000004</v>
      </c>
      <c r="C1010" s="10">
        <v>144.68</v>
      </c>
      <c r="D1010" s="10">
        <v>21.64</v>
      </c>
      <c r="E1010" s="10">
        <v>121.03</v>
      </c>
      <c r="F1010" s="10">
        <v>60.64</v>
      </c>
      <c r="G1010" s="10">
        <v>68.45</v>
      </c>
      <c r="H1010" s="10">
        <v>147.83000000000001</v>
      </c>
      <c r="I1010" s="10">
        <v>124.919</v>
      </c>
      <c r="J1010" s="10">
        <v>3.68</v>
      </c>
      <c r="K1010" s="10">
        <v>192.14</v>
      </c>
      <c r="L1010" s="10">
        <v>424</v>
      </c>
      <c r="M1010" s="10">
        <v>82.423000000000002</v>
      </c>
      <c r="N1010" s="10">
        <v>17.399999999999999</v>
      </c>
      <c r="O1010" s="10">
        <v>44.17</v>
      </c>
      <c r="P1010" s="10">
        <v>121.98650000000001</v>
      </c>
      <c r="Q1010" s="10">
        <v>87.11</v>
      </c>
      <c r="R1010" s="10">
        <v>17.62</v>
      </c>
      <c r="S1010" s="10">
        <v>7.58</v>
      </c>
      <c r="T1010" s="10">
        <v>124.31</v>
      </c>
      <c r="U1010" s="10">
        <v>151.16999999999999</v>
      </c>
      <c r="V1010" s="10">
        <v>407.57</v>
      </c>
      <c r="W1010" s="10">
        <v>166.9</v>
      </c>
      <c r="X1010" s="10">
        <v>97.97</v>
      </c>
      <c r="Y1010" s="10">
        <v>9.0399999999999991</v>
      </c>
      <c r="Z1010" s="10">
        <v>303.31</v>
      </c>
      <c r="AA1010" s="10">
        <v>58.3</v>
      </c>
      <c r="AB1010" s="10">
        <v>61.19</v>
      </c>
      <c r="AC1010" s="10">
        <v>404.91</v>
      </c>
      <c r="AD1010">
        <v>37.9</v>
      </c>
      <c r="AE1010" s="10">
        <v>7.97</v>
      </c>
      <c r="AF1010" s="10">
        <v>462.82</v>
      </c>
      <c r="AG1010" s="10">
        <v>397.21</v>
      </c>
      <c r="AH1010" s="10">
        <v>104.83</v>
      </c>
      <c r="AI1010">
        <v>43.91</v>
      </c>
      <c r="AJ1010" s="10">
        <v>14.73</v>
      </c>
      <c r="AK1010" s="10">
        <v>97.66</v>
      </c>
      <c r="AL1010" s="10">
        <v>30.59</v>
      </c>
      <c r="AM1010" s="10">
        <v>66.64</v>
      </c>
      <c r="AN1010" s="10">
        <v>12.94</v>
      </c>
      <c r="AO1010" s="10">
        <v>95.66</v>
      </c>
      <c r="AP1010" s="10">
        <v>169.97200000000001</v>
      </c>
    </row>
    <row r="1011" spans="1:42" x14ac:dyDescent="0.2">
      <c r="A1011" s="9">
        <v>45406</v>
      </c>
      <c r="B1011" s="3">
        <v>5070.55</v>
      </c>
      <c r="C1011" s="10">
        <v>162.13</v>
      </c>
      <c r="D1011" s="10">
        <v>21.59</v>
      </c>
      <c r="E1011" s="10">
        <v>121.05</v>
      </c>
      <c r="F1011" s="10">
        <v>61.55</v>
      </c>
      <c r="G1011" s="10">
        <v>70.459999999999994</v>
      </c>
      <c r="H1011" s="10">
        <v>146.18</v>
      </c>
      <c r="I1011" s="10">
        <v>125.682</v>
      </c>
      <c r="J1011" s="10">
        <v>3.69</v>
      </c>
      <c r="K1011" s="10">
        <v>193.08</v>
      </c>
      <c r="L1011" s="10">
        <v>423.04</v>
      </c>
      <c r="M1011" s="10">
        <v>79.677000000000007</v>
      </c>
      <c r="N1011" s="10">
        <v>17.59</v>
      </c>
      <c r="O1011" s="10">
        <v>43.39</v>
      </c>
      <c r="P1011" s="10">
        <v>121.4383</v>
      </c>
      <c r="Q1011" s="10">
        <v>86.77</v>
      </c>
      <c r="R1011" s="10">
        <v>17.309999999999999</v>
      </c>
      <c r="S1011" s="10">
        <v>7.6</v>
      </c>
      <c r="T1011" s="10">
        <v>123.78</v>
      </c>
      <c r="U1011" s="10">
        <v>154.99</v>
      </c>
      <c r="V1011" s="10">
        <v>409.06</v>
      </c>
      <c r="W1011" s="10">
        <v>169.02</v>
      </c>
      <c r="X1011" s="10">
        <v>96.77</v>
      </c>
      <c r="Y1011" s="10">
        <v>8.84</v>
      </c>
      <c r="Z1011" s="10">
        <v>281.23</v>
      </c>
      <c r="AA1011" s="10">
        <v>58.535200000000003</v>
      </c>
      <c r="AB1011" s="10">
        <v>60.41</v>
      </c>
      <c r="AC1011" s="10">
        <v>400.76</v>
      </c>
      <c r="AD1011">
        <v>36.409999999999997</v>
      </c>
      <c r="AE1011" s="10">
        <v>8.1999999999999993</v>
      </c>
      <c r="AF1011" s="10">
        <v>462.5</v>
      </c>
      <c r="AG1011" s="10">
        <v>394.62</v>
      </c>
      <c r="AH1011" s="10">
        <v>103.18</v>
      </c>
      <c r="AI1011">
        <v>43.86</v>
      </c>
      <c r="AJ1011" s="10">
        <v>15.12</v>
      </c>
      <c r="AK1011" s="10">
        <v>99.02</v>
      </c>
      <c r="AL1011" s="10">
        <v>29.93</v>
      </c>
      <c r="AM1011" s="10">
        <v>68.14</v>
      </c>
      <c r="AN1011" s="10">
        <v>12.95</v>
      </c>
      <c r="AO1011" s="10">
        <v>95.89</v>
      </c>
      <c r="AP1011" s="10">
        <v>168.9545</v>
      </c>
    </row>
    <row r="1012" spans="1:42" x14ac:dyDescent="0.2">
      <c r="A1012" s="9">
        <v>45407</v>
      </c>
      <c r="B1012" s="3">
        <v>5071.63</v>
      </c>
      <c r="C1012" s="10">
        <v>170.18</v>
      </c>
      <c r="D1012" s="10">
        <v>21.71</v>
      </c>
      <c r="E1012" s="10">
        <v>121.33</v>
      </c>
      <c r="F1012" s="10">
        <v>61.74</v>
      </c>
      <c r="G1012" s="10">
        <v>72.48</v>
      </c>
      <c r="H1012" s="10">
        <v>148.31</v>
      </c>
      <c r="I1012" s="10">
        <v>129.44200000000001</v>
      </c>
      <c r="J1012" s="10">
        <v>3.65</v>
      </c>
      <c r="K1012" s="10">
        <v>193.37</v>
      </c>
      <c r="L1012" s="10">
        <v>420.05</v>
      </c>
      <c r="M1012" s="10">
        <v>82.632000000000005</v>
      </c>
      <c r="N1012" s="10">
        <v>17.89</v>
      </c>
      <c r="O1012" s="10">
        <v>42.73</v>
      </c>
      <c r="P1012" s="10">
        <v>121.607</v>
      </c>
      <c r="Q1012" s="10">
        <v>87.02</v>
      </c>
      <c r="R1012" s="10">
        <v>17.12</v>
      </c>
      <c r="S1012" s="10">
        <v>7.59</v>
      </c>
      <c r="T1012" s="10">
        <v>123.36</v>
      </c>
      <c r="U1012" s="10">
        <v>152.5</v>
      </c>
      <c r="V1012" s="10">
        <v>399.04</v>
      </c>
      <c r="W1012" s="10">
        <v>169.89</v>
      </c>
      <c r="X1012" s="10">
        <v>94.87</v>
      </c>
      <c r="Y1012" s="10">
        <v>8.52</v>
      </c>
      <c r="Z1012" s="10">
        <v>289.02</v>
      </c>
      <c r="AA1012" s="10">
        <v>62.239400000000003</v>
      </c>
      <c r="AB1012" s="10">
        <v>62.59</v>
      </c>
      <c r="AC1012" s="10">
        <v>397.7</v>
      </c>
      <c r="AD1012">
        <v>36.86</v>
      </c>
      <c r="AE1012" s="10">
        <v>8.18</v>
      </c>
      <c r="AF1012" s="10">
        <v>462.11</v>
      </c>
      <c r="AG1012" s="10">
        <v>394.06</v>
      </c>
      <c r="AH1012" s="10">
        <v>103.35</v>
      </c>
      <c r="AI1012">
        <v>44.11</v>
      </c>
      <c r="AJ1012" s="10">
        <v>14.68</v>
      </c>
      <c r="AK1012" s="10">
        <v>96.09</v>
      </c>
      <c r="AL1012" s="10">
        <v>29.29</v>
      </c>
      <c r="AM1012" s="10">
        <v>67.78</v>
      </c>
      <c r="AN1012" s="10">
        <v>13.04</v>
      </c>
      <c r="AO1012" s="10">
        <v>96.2</v>
      </c>
      <c r="AP1012" s="10">
        <v>166.65</v>
      </c>
    </row>
    <row r="1013" spans="1:42" x14ac:dyDescent="0.2">
      <c r="A1013" s="9">
        <v>45408</v>
      </c>
      <c r="B1013" s="3">
        <v>5048.42</v>
      </c>
      <c r="C1013" s="10">
        <v>168.29</v>
      </c>
      <c r="D1013" s="10">
        <v>22.52</v>
      </c>
      <c r="E1013" s="10">
        <v>117.96</v>
      </c>
      <c r="F1013" s="10">
        <v>61.74</v>
      </c>
      <c r="G1013" s="10">
        <v>72.7</v>
      </c>
      <c r="H1013" s="10">
        <v>153.07</v>
      </c>
      <c r="I1013" s="10">
        <v>134.40700000000001</v>
      </c>
      <c r="J1013" s="10">
        <v>3.77</v>
      </c>
      <c r="K1013" s="10">
        <v>193.49</v>
      </c>
      <c r="L1013" s="10">
        <v>427.57</v>
      </c>
      <c r="M1013" s="10">
        <v>87.734999999999999</v>
      </c>
      <c r="N1013" s="10">
        <v>17.559999999999999</v>
      </c>
      <c r="O1013" s="10">
        <v>43.04</v>
      </c>
      <c r="P1013" s="10">
        <v>122.2227</v>
      </c>
      <c r="Q1013" s="10">
        <v>87.33</v>
      </c>
      <c r="R1013" s="10">
        <v>17.88</v>
      </c>
      <c r="S1013" s="10">
        <v>7.87</v>
      </c>
      <c r="T1013" s="10">
        <v>122.49</v>
      </c>
      <c r="U1013" s="10">
        <v>158.13</v>
      </c>
      <c r="V1013" s="10">
        <v>406.32</v>
      </c>
      <c r="W1013" s="10">
        <v>169.3</v>
      </c>
      <c r="X1013" s="10">
        <v>95.54</v>
      </c>
      <c r="Y1013" s="10">
        <v>9.0399999999999991</v>
      </c>
      <c r="Z1013" s="10">
        <v>289.58999999999997</v>
      </c>
      <c r="AA1013" s="10">
        <v>63.739400000000003</v>
      </c>
      <c r="AB1013" s="10">
        <v>69.16</v>
      </c>
      <c r="AC1013" s="10">
        <v>397.48</v>
      </c>
      <c r="AD1013">
        <v>36.32</v>
      </c>
      <c r="AE1013" s="10">
        <v>8.9700000000000006</v>
      </c>
      <c r="AF1013" s="10">
        <v>462.42</v>
      </c>
      <c r="AG1013" s="10">
        <v>393.33</v>
      </c>
      <c r="AH1013" s="10">
        <v>104.06</v>
      </c>
      <c r="AI1013">
        <v>44.26</v>
      </c>
      <c r="AJ1013" s="10">
        <v>14.89</v>
      </c>
      <c r="AK1013" s="10">
        <v>95.02</v>
      </c>
      <c r="AL1013" s="10">
        <v>29.61</v>
      </c>
      <c r="AM1013" s="10">
        <v>68.239999999999995</v>
      </c>
      <c r="AN1013" s="10">
        <v>12.79</v>
      </c>
      <c r="AO1013" s="10">
        <v>96.76</v>
      </c>
      <c r="AP1013" s="10">
        <v>170</v>
      </c>
    </row>
    <row r="1014" spans="1:42" x14ac:dyDescent="0.2">
      <c r="A1014" s="9">
        <v>45411</v>
      </c>
      <c r="B1014" s="3">
        <v>5099.96</v>
      </c>
      <c r="C1014" s="10">
        <v>194.05</v>
      </c>
      <c r="D1014" s="10">
        <v>22.83</v>
      </c>
      <c r="E1014" s="10">
        <v>119.64</v>
      </c>
      <c r="F1014" s="10">
        <v>62.04</v>
      </c>
      <c r="G1014" s="10">
        <v>77.959999999999994</v>
      </c>
      <c r="H1014" s="10">
        <v>159.01</v>
      </c>
      <c r="I1014" s="10">
        <v>133.86199999999999</v>
      </c>
      <c r="J1014" s="10">
        <v>3.8</v>
      </c>
      <c r="K1014" s="10">
        <v>193.28</v>
      </c>
      <c r="L1014" s="10">
        <v>430.81</v>
      </c>
      <c r="M1014" s="10">
        <v>87.757000000000005</v>
      </c>
      <c r="N1014" s="10">
        <v>17.399999999999999</v>
      </c>
      <c r="O1014" s="10">
        <v>43.56</v>
      </c>
      <c r="P1014" s="10">
        <v>123.0155</v>
      </c>
      <c r="Q1014" s="10">
        <v>87.94</v>
      </c>
      <c r="R1014" s="10">
        <v>17.34</v>
      </c>
      <c r="S1014" s="10">
        <v>7.0449999999999999</v>
      </c>
      <c r="T1014" s="10">
        <v>120.62</v>
      </c>
      <c r="U1014" s="10">
        <v>157.44</v>
      </c>
      <c r="V1014" s="10">
        <v>402.25</v>
      </c>
      <c r="W1014" s="10">
        <v>173.5</v>
      </c>
      <c r="X1014" s="10">
        <v>95.28</v>
      </c>
      <c r="Y1014" s="10">
        <v>9.3800000000000008</v>
      </c>
      <c r="Z1014" s="10">
        <v>286.24</v>
      </c>
      <c r="AA1014" s="10">
        <v>64.189400000000006</v>
      </c>
      <c r="AB1014" s="10">
        <v>70.59</v>
      </c>
      <c r="AC1014" s="10">
        <v>396.2</v>
      </c>
      <c r="AD1014">
        <v>35.869999999999997</v>
      </c>
      <c r="AE1014" s="10">
        <v>8.92</v>
      </c>
      <c r="AF1014" s="10">
        <v>457.1</v>
      </c>
      <c r="AG1014" s="10">
        <v>400.96</v>
      </c>
      <c r="AH1014" s="10">
        <v>105.01</v>
      </c>
      <c r="AI1014">
        <v>44.16</v>
      </c>
      <c r="AJ1014" s="10">
        <v>15.23</v>
      </c>
      <c r="AK1014" s="10">
        <v>95.6</v>
      </c>
      <c r="AL1014" s="10">
        <v>30.25</v>
      </c>
      <c r="AM1014" s="10">
        <v>69.010000000000005</v>
      </c>
      <c r="AN1014" s="10">
        <v>12.75</v>
      </c>
      <c r="AO1014" s="10">
        <v>96.49</v>
      </c>
      <c r="AP1014" s="10">
        <v>168.96950000000001</v>
      </c>
    </row>
    <row r="1015" spans="1:42" x14ac:dyDescent="0.2">
      <c r="A1015" s="9">
        <v>45412</v>
      </c>
      <c r="B1015" s="3">
        <v>5116.17</v>
      </c>
      <c r="C1015" s="10">
        <v>183.28</v>
      </c>
      <c r="D1015" s="10">
        <v>21.97</v>
      </c>
      <c r="E1015" s="10">
        <v>118.27</v>
      </c>
      <c r="F1015" s="10">
        <v>61.77</v>
      </c>
      <c r="G1015" s="10">
        <v>75.84</v>
      </c>
      <c r="H1015" s="10">
        <v>153.71</v>
      </c>
      <c r="I1015" s="10">
        <v>130.02699999999999</v>
      </c>
      <c r="J1015" s="10">
        <v>3.76</v>
      </c>
      <c r="K1015" s="10">
        <v>191.74</v>
      </c>
      <c r="L1015" s="10">
        <v>426.71</v>
      </c>
      <c r="M1015" s="10">
        <v>86.402000000000001</v>
      </c>
      <c r="N1015" s="10">
        <v>17.37</v>
      </c>
      <c r="O1015" s="10">
        <v>43.15</v>
      </c>
      <c r="P1015" s="10">
        <v>121.0587</v>
      </c>
      <c r="Q1015" s="10">
        <v>86.89</v>
      </c>
      <c r="R1015" s="10">
        <v>16.489999999999998</v>
      </c>
      <c r="S1015" s="10">
        <v>6.78</v>
      </c>
      <c r="T1015" s="10">
        <v>116.61</v>
      </c>
      <c r="U1015" s="10">
        <v>155.19999999999999</v>
      </c>
      <c r="V1015" s="10">
        <v>389.33</v>
      </c>
      <c r="W1015" s="10">
        <v>170.33</v>
      </c>
      <c r="X1015" s="10">
        <v>93.07</v>
      </c>
      <c r="Y1015" s="10">
        <v>8.9</v>
      </c>
      <c r="Z1015" s="10">
        <v>280.44</v>
      </c>
      <c r="AA1015" s="10">
        <v>63.192</v>
      </c>
      <c r="AB1015" s="10">
        <v>71.94</v>
      </c>
      <c r="AC1015" s="10">
        <v>392.81</v>
      </c>
      <c r="AD1015">
        <v>33.57</v>
      </c>
      <c r="AE1015" s="10">
        <v>8.5500000000000007</v>
      </c>
      <c r="AF1015" s="10">
        <v>451.2</v>
      </c>
      <c r="AG1015" s="10">
        <v>391.41</v>
      </c>
      <c r="AH1015" s="10">
        <v>102.05</v>
      </c>
      <c r="AI1015">
        <v>43.3</v>
      </c>
      <c r="AJ1015" s="10">
        <v>15.05</v>
      </c>
      <c r="AK1015" s="10">
        <v>94.94</v>
      </c>
      <c r="AL1015" s="10">
        <v>29.89</v>
      </c>
      <c r="AM1015" s="10">
        <v>67.83</v>
      </c>
      <c r="AN1015" s="10">
        <v>12.15</v>
      </c>
      <c r="AO1015" s="10">
        <v>94.67</v>
      </c>
      <c r="AP1015" s="10">
        <v>168.61</v>
      </c>
    </row>
    <row r="1016" spans="1:42" x14ac:dyDescent="0.2">
      <c r="A1016" s="9">
        <v>45413</v>
      </c>
      <c r="B1016" s="3">
        <v>5035.6899999999996</v>
      </c>
      <c r="C1016" s="10">
        <v>179.99</v>
      </c>
      <c r="D1016" s="10">
        <v>22.12</v>
      </c>
      <c r="E1016" s="10">
        <v>116.03</v>
      </c>
      <c r="F1016" s="10">
        <v>61.93</v>
      </c>
      <c r="G1016" s="10">
        <v>76.86</v>
      </c>
      <c r="H1016" s="10">
        <v>151.66999999999999</v>
      </c>
      <c r="I1016" s="10">
        <v>124.286</v>
      </c>
      <c r="J1016" s="10">
        <v>3.85</v>
      </c>
      <c r="K1016" s="10">
        <v>191.86</v>
      </c>
      <c r="L1016" s="10">
        <v>426.95</v>
      </c>
      <c r="M1016" s="10">
        <v>83.040999999999997</v>
      </c>
      <c r="N1016" s="10">
        <v>17.36</v>
      </c>
      <c r="O1016" s="10">
        <v>42.81</v>
      </c>
      <c r="P1016" s="10">
        <v>120.77200000000001</v>
      </c>
      <c r="Q1016" s="10">
        <v>86.27</v>
      </c>
      <c r="R1016" s="10">
        <v>16.649999999999999</v>
      </c>
      <c r="S1016" s="10">
        <v>6.92</v>
      </c>
      <c r="T1016" s="10">
        <v>117.49</v>
      </c>
      <c r="U1016" s="10">
        <v>156.13999999999999</v>
      </c>
      <c r="V1016" s="10">
        <v>394.94</v>
      </c>
      <c r="W1016" s="10">
        <v>169.3</v>
      </c>
      <c r="X1016" s="10">
        <v>95.12</v>
      </c>
      <c r="Y1016" s="10">
        <v>9.2100000000000009</v>
      </c>
      <c r="Z1016" s="10">
        <v>284.54000000000002</v>
      </c>
      <c r="AA1016" s="10">
        <v>62.773200000000003</v>
      </c>
      <c r="AB1016" s="10">
        <v>67.45</v>
      </c>
      <c r="AC1016" s="10">
        <v>402.14</v>
      </c>
      <c r="AD1016">
        <v>32.39</v>
      </c>
      <c r="AE1016" s="10">
        <v>8.75</v>
      </c>
      <c r="AF1016" s="10">
        <v>442.07</v>
      </c>
      <c r="AG1016" s="10">
        <v>387.5</v>
      </c>
      <c r="AH1016" s="10">
        <v>101.88</v>
      </c>
      <c r="AI1016">
        <v>43.69</v>
      </c>
      <c r="AJ1016" s="10">
        <v>15.2</v>
      </c>
      <c r="AK1016" s="10">
        <v>96.05</v>
      </c>
      <c r="AL1016" s="10">
        <v>29.98</v>
      </c>
      <c r="AM1016" s="10">
        <v>67.5</v>
      </c>
      <c r="AN1016" s="10">
        <v>12.2</v>
      </c>
      <c r="AO1016" s="10">
        <v>95.71</v>
      </c>
      <c r="AP1016" s="10">
        <v>164.965</v>
      </c>
    </row>
    <row r="1017" spans="1:42" x14ac:dyDescent="0.2">
      <c r="A1017" s="9">
        <v>45414</v>
      </c>
      <c r="B1017" s="3">
        <v>5018.3900000000003</v>
      </c>
      <c r="C1017" s="10">
        <v>180.01</v>
      </c>
      <c r="D1017" s="10">
        <v>22.55</v>
      </c>
      <c r="E1017" s="10">
        <v>116.24</v>
      </c>
      <c r="F1017" s="10">
        <v>61.99</v>
      </c>
      <c r="G1017" s="10">
        <v>79.87</v>
      </c>
      <c r="H1017" s="10">
        <v>153.83000000000001</v>
      </c>
      <c r="I1017" s="10">
        <v>123.857</v>
      </c>
      <c r="J1017" s="10">
        <v>3.95</v>
      </c>
      <c r="K1017" s="10">
        <v>191.66</v>
      </c>
      <c r="L1017" s="10">
        <v>432.57</v>
      </c>
      <c r="M1017" s="10">
        <v>85.816999999999993</v>
      </c>
      <c r="N1017" s="10">
        <v>18.09</v>
      </c>
      <c r="O1017" s="10">
        <v>42.47</v>
      </c>
      <c r="P1017" s="10">
        <v>122.2396</v>
      </c>
      <c r="Q1017" s="10">
        <v>86.79</v>
      </c>
      <c r="R1017" s="10">
        <v>17.61</v>
      </c>
      <c r="S1017" s="10">
        <v>6.99</v>
      </c>
      <c r="T1017" s="10">
        <v>118.99</v>
      </c>
      <c r="U1017" s="10">
        <v>157.77000000000001</v>
      </c>
      <c r="V1017" s="10">
        <v>397.84</v>
      </c>
      <c r="W1017" s="10">
        <v>173.03</v>
      </c>
      <c r="X1017" s="10">
        <v>97.13</v>
      </c>
      <c r="Y1017" s="10">
        <v>9.83</v>
      </c>
      <c r="Z1017" s="10">
        <v>294.17</v>
      </c>
      <c r="AA1017" s="10">
        <v>62.839799999999997</v>
      </c>
      <c r="AB1017" s="10">
        <v>68.2</v>
      </c>
      <c r="AC1017" s="10">
        <v>400.16</v>
      </c>
      <c r="AD1017">
        <v>33.799999999999997</v>
      </c>
      <c r="AE1017" s="10">
        <v>9</v>
      </c>
      <c r="AF1017" s="10">
        <v>441.1</v>
      </c>
      <c r="AG1017" s="10">
        <v>395.96</v>
      </c>
      <c r="AH1017" s="10">
        <v>104.53</v>
      </c>
      <c r="AI1017">
        <v>43.55</v>
      </c>
      <c r="AJ1017" s="10">
        <v>15.02</v>
      </c>
      <c r="AK1017" s="10">
        <v>97.31</v>
      </c>
      <c r="AL1017" s="10">
        <v>29.89</v>
      </c>
      <c r="AM1017" s="10">
        <v>68.28</v>
      </c>
      <c r="AN1017" s="10">
        <v>12.49</v>
      </c>
      <c r="AO1017" s="10">
        <v>95.33</v>
      </c>
      <c r="AP1017" s="10">
        <v>163.96950000000001</v>
      </c>
    </row>
    <row r="1018" spans="1:42" x14ac:dyDescent="0.2">
      <c r="A1018" s="9">
        <v>45415</v>
      </c>
      <c r="B1018" s="3">
        <v>5064.2</v>
      </c>
      <c r="C1018" s="10">
        <v>181.19</v>
      </c>
      <c r="D1018" s="10">
        <v>23.33</v>
      </c>
      <c r="E1018" s="10">
        <v>116</v>
      </c>
      <c r="F1018" s="10">
        <v>62.17</v>
      </c>
      <c r="G1018" s="10">
        <v>81.489999999999995</v>
      </c>
      <c r="H1018" s="10">
        <v>166.26</v>
      </c>
      <c r="I1018" s="10">
        <v>127.81100000000001</v>
      </c>
      <c r="J1018" s="10">
        <v>4</v>
      </c>
      <c r="K1018" s="10">
        <v>190.51</v>
      </c>
      <c r="L1018" s="10">
        <v>438.18</v>
      </c>
      <c r="M1018" s="10">
        <v>88.789000000000001</v>
      </c>
      <c r="N1018" s="10">
        <v>18.02</v>
      </c>
      <c r="O1018" s="10">
        <v>43.2</v>
      </c>
      <c r="P1018" s="10">
        <v>124.91330000000001</v>
      </c>
      <c r="Q1018" s="10">
        <v>86.61</v>
      </c>
      <c r="R1018" s="10">
        <v>17.95</v>
      </c>
      <c r="S1018" s="10">
        <v>6.96</v>
      </c>
      <c r="T1018" s="10">
        <v>117.99</v>
      </c>
      <c r="U1018" s="10">
        <v>159.32</v>
      </c>
      <c r="V1018" s="10">
        <v>406.66</v>
      </c>
      <c r="W1018" s="10">
        <v>183.38</v>
      </c>
      <c r="X1018" s="10">
        <v>95.01</v>
      </c>
      <c r="Y1018" s="10">
        <v>10.07</v>
      </c>
      <c r="Z1018" s="10">
        <v>296.07</v>
      </c>
      <c r="AA1018" s="10">
        <v>63.107599999999998</v>
      </c>
      <c r="AB1018" s="10">
        <v>72.17</v>
      </c>
      <c r="AC1018" s="10">
        <v>401.08</v>
      </c>
      <c r="AD1018">
        <v>35.4</v>
      </c>
      <c r="AE1018" s="10">
        <v>8.94</v>
      </c>
      <c r="AF1018" s="10">
        <v>443.58</v>
      </c>
      <c r="AG1018" s="10">
        <v>400.96</v>
      </c>
      <c r="AH1018" s="10">
        <v>105.89</v>
      </c>
      <c r="AI1018">
        <v>43.52</v>
      </c>
      <c r="AJ1018" s="10">
        <v>14.72</v>
      </c>
      <c r="AK1018" s="10">
        <v>97.4</v>
      </c>
      <c r="AL1018" s="10">
        <v>29.81</v>
      </c>
      <c r="AM1018" s="10">
        <v>68.94</v>
      </c>
      <c r="AN1018" s="10">
        <v>12.43</v>
      </c>
      <c r="AO1018" s="10">
        <v>98.32</v>
      </c>
      <c r="AP1018" s="10">
        <v>161.191</v>
      </c>
    </row>
    <row r="1019" spans="1:42" x14ac:dyDescent="0.2">
      <c r="A1019" s="9">
        <v>45418</v>
      </c>
      <c r="B1019" s="3">
        <v>5127.79</v>
      </c>
      <c r="C1019" s="10">
        <v>184.76</v>
      </c>
      <c r="D1019" s="10">
        <v>25.21</v>
      </c>
      <c r="E1019" s="10">
        <v>116.75</v>
      </c>
      <c r="F1019" s="10">
        <v>62.35</v>
      </c>
      <c r="G1019" s="10">
        <v>83.24</v>
      </c>
      <c r="H1019" s="10">
        <v>169.14</v>
      </c>
      <c r="I1019" s="10">
        <v>131.03100000000001</v>
      </c>
      <c r="J1019" s="10">
        <v>4.0599999999999996</v>
      </c>
      <c r="K1019" s="10">
        <v>192</v>
      </c>
      <c r="L1019" s="10">
        <v>443.67</v>
      </c>
      <c r="M1019" s="10">
        <v>92.14</v>
      </c>
      <c r="N1019" s="10">
        <v>18.97</v>
      </c>
      <c r="O1019" s="10">
        <v>45.68</v>
      </c>
      <c r="P1019" s="10">
        <v>125.7398</v>
      </c>
      <c r="Q1019" s="10">
        <v>86.32</v>
      </c>
      <c r="R1019" s="10">
        <v>17.78</v>
      </c>
      <c r="S1019" s="10">
        <v>7.16</v>
      </c>
      <c r="T1019" s="10">
        <v>121.21</v>
      </c>
      <c r="U1019" s="10">
        <v>163.68</v>
      </c>
      <c r="V1019" s="10">
        <v>413.54</v>
      </c>
      <c r="W1019" s="10">
        <v>181.71</v>
      </c>
      <c r="X1019" s="10">
        <v>98.25</v>
      </c>
      <c r="Y1019" s="10">
        <v>10.33</v>
      </c>
      <c r="Z1019" s="10">
        <v>299.48</v>
      </c>
      <c r="AA1019" s="10">
        <v>63.981999999999999</v>
      </c>
      <c r="AB1019" s="10">
        <v>74.31</v>
      </c>
      <c r="AC1019" s="10">
        <v>402.5</v>
      </c>
      <c r="AD1019">
        <v>36.01</v>
      </c>
      <c r="AE1019" s="10">
        <v>9.2799999999999994</v>
      </c>
      <c r="AF1019" s="10">
        <v>449.37</v>
      </c>
      <c r="AG1019" s="10">
        <v>401.84</v>
      </c>
      <c r="AH1019" s="10">
        <v>104.67</v>
      </c>
      <c r="AI1019">
        <v>43.95</v>
      </c>
      <c r="AJ1019" s="10">
        <v>14.99</v>
      </c>
      <c r="AK1019" s="10">
        <v>97.45</v>
      </c>
      <c r="AL1019" s="10">
        <v>30.02</v>
      </c>
      <c r="AM1019" s="10">
        <v>69.819999999999993</v>
      </c>
      <c r="AN1019" s="10">
        <v>12.5</v>
      </c>
      <c r="AO1019" s="10">
        <v>98.51</v>
      </c>
      <c r="AP1019" s="10">
        <v>161.3365</v>
      </c>
    </row>
    <row r="1020" spans="1:42" x14ac:dyDescent="0.2">
      <c r="A1020" s="9">
        <v>45419</v>
      </c>
      <c r="B1020" s="3">
        <v>5180.74</v>
      </c>
      <c r="C1020" s="10">
        <v>177.81</v>
      </c>
      <c r="D1020" s="10">
        <v>21.4</v>
      </c>
      <c r="E1020" s="10">
        <v>116.17</v>
      </c>
      <c r="F1020" s="10">
        <v>62.62</v>
      </c>
      <c r="G1020" s="10">
        <v>81.739999999999995</v>
      </c>
      <c r="H1020" s="10">
        <v>167.36</v>
      </c>
      <c r="I1020" s="10">
        <v>130.31100000000001</v>
      </c>
      <c r="J1020" s="10">
        <v>3.97</v>
      </c>
      <c r="K1020" s="10">
        <v>191.75</v>
      </c>
      <c r="L1020" s="10">
        <v>443.8</v>
      </c>
      <c r="M1020" s="10">
        <v>90.554000000000002</v>
      </c>
      <c r="N1020" s="10">
        <v>19.77</v>
      </c>
      <c r="O1020" s="10">
        <v>46.53</v>
      </c>
      <c r="P1020" s="10">
        <v>119.4646</v>
      </c>
      <c r="Q1020" s="10">
        <v>86.51</v>
      </c>
      <c r="R1020" s="10">
        <v>17.989999999999998</v>
      </c>
      <c r="S1020" s="10">
        <v>7.06</v>
      </c>
      <c r="T1020" s="10">
        <v>121.5</v>
      </c>
      <c r="U1020" s="10">
        <v>159.09</v>
      </c>
      <c r="V1020" s="10">
        <v>409.34</v>
      </c>
      <c r="W1020" s="10">
        <v>182.4</v>
      </c>
      <c r="X1020" s="10">
        <v>99.54</v>
      </c>
      <c r="Y1020" s="10">
        <v>10.25</v>
      </c>
      <c r="Z1020" s="10">
        <v>298.05</v>
      </c>
      <c r="AA1020" s="10">
        <v>63.873600000000003</v>
      </c>
      <c r="AB1020" s="10">
        <v>74.239999999999995</v>
      </c>
      <c r="AC1020" s="10">
        <v>410.24</v>
      </c>
      <c r="AD1020">
        <v>35.93</v>
      </c>
      <c r="AE1020" s="10">
        <v>8.6300000000000008</v>
      </c>
      <c r="AF1020" s="10">
        <v>453.06</v>
      </c>
      <c r="AG1020" s="10">
        <v>405.57</v>
      </c>
      <c r="AH1020" s="10">
        <v>107.76</v>
      </c>
      <c r="AI1020">
        <v>43.76</v>
      </c>
      <c r="AJ1020" s="10">
        <v>15.14</v>
      </c>
      <c r="AK1020" s="10">
        <v>97.53</v>
      </c>
      <c r="AL1020" s="10">
        <v>30.32</v>
      </c>
      <c r="AM1020" s="10">
        <v>70.040000000000006</v>
      </c>
      <c r="AN1020" s="10">
        <v>12.17</v>
      </c>
      <c r="AO1020" s="10">
        <v>98.8</v>
      </c>
      <c r="AP1020" s="10">
        <v>158.05000000000001</v>
      </c>
    </row>
    <row r="1021" spans="1:42" x14ac:dyDescent="0.2">
      <c r="A1021" s="9">
        <v>45420</v>
      </c>
      <c r="B1021" s="3">
        <v>5187.7</v>
      </c>
      <c r="C1021" s="10">
        <v>174.72</v>
      </c>
      <c r="D1021" s="10">
        <v>21.56</v>
      </c>
      <c r="E1021" s="10">
        <v>116.15</v>
      </c>
      <c r="F1021" s="10">
        <v>62.85</v>
      </c>
      <c r="G1021" s="10">
        <v>89.2</v>
      </c>
      <c r="H1021" s="10">
        <v>164</v>
      </c>
      <c r="I1021" s="10">
        <v>132.53700000000001</v>
      </c>
      <c r="J1021" s="10">
        <v>4.0999999999999996</v>
      </c>
      <c r="K1021" s="10">
        <v>195.65</v>
      </c>
      <c r="L1021" s="10">
        <v>446.95</v>
      </c>
      <c r="M1021" s="10">
        <v>90.412000000000006</v>
      </c>
      <c r="N1021" s="10">
        <v>20.74</v>
      </c>
      <c r="O1021" s="10">
        <v>46.12</v>
      </c>
      <c r="P1021" s="10">
        <v>116.82470000000001</v>
      </c>
      <c r="Q1021" s="10">
        <v>86.5</v>
      </c>
      <c r="R1021" s="10">
        <v>17.850000000000001</v>
      </c>
      <c r="S1021" s="10">
        <v>7.05</v>
      </c>
      <c r="T1021" s="10">
        <v>119.8</v>
      </c>
      <c r="U1021" s="10">
        <v>157.78</v>
      </c>
      <c r="V1021" s="10">
        <v>410.54</v>
      </c>
      <c r="W1021" s="10">
        <v>182.74</v>
      </c>
      <c r="X1021" s="10">
        <v>99.67</v>
      </c>
      <c r="Y1021" s="10">
        <v>10.27</v>
      </c>
      <c r="Z1021" s="10">
        <v>298.64999999999998</v>
      </c>
      <c r="AA1021" s="10">
        <v>63.664999999999999</v>
      </c>
      <c r="AB1021" s="10">
        <v>74.16</v>
      </c>
      <c r="AC1021" s="10">
        <v>418.82</v>
      </c>
      <c r="AD1021">
        <v>35.380000000000003</v>
      </c>
      <c r="AE1021" s="10">
        <v>8.7799999999999994</v>
      </c>
      <c r="AF1021" s="10">
        <v>454.77</v>
      </c>
      <c r="AG1021" s="10">
        <v>405.42</v>
      </c>
      <c r="AH1021" s="10">
        <v>105.88</v>
      </c>
      <c r="AI1021">
        <v>43.65</v>
      </c>
      <c r="AJ1021" s="10">
        <v>14.72</v>
      </c>
      <c r="AK1021" s="10">
        <v>98.25</v>
      </c>
      <c r="AL1021" s="10">
        <v>30.22</v>
      </c>
      <c r="AM1021" s="10">
        <v>69.02</v>
      </c>
      <c r="AN1021" s="10">
        <v>12.15</v>
      </c>
      <c r="AO1021" s="10">
        <v>98.27</v>
      </c>
      <c r="AP1021" s="10">
        <v>154.70400000000001</v>
      </c>
    </row>
    <row r="1022" spans="1:42" x14ac:dyDescent="0.2">
      <c r="A1022" s="9">
        <v>45421</v>
      </c>
      <c r="B1022" s="3">
        <v>5187.67</v>
      </c>
      <c r="C1022" s="10">
        <v>171.97</v>
      </c>
      <c r="D1022" s="10">
        <v>21.14</v>
      </c>
      <c r="E1022" s="10">
        <v>118.44</v>
      </c>
      <c r="F1022" s="10">
        <v>62.88</v>
      </c>
      <c r="G1022" s="10">
        <v>93.17</v>
      </c>
      <c r="H1022" s="10">
        <v>166.4</v>
      </c>
      <c r="I1022" s="10">
        <v>130.56700000000001</v>
      </c>
      <c r="J1022" s="10">
        <v>4.26</v>
      </c>
      <c r="K1022" s="10">
        <v>197.5</v>
      </c>
      <c r="L1022" s="10">
        <v>455.56</v>
      </c>
      <c r="M1022" s="10">
        <v>88.747</v>
      </c>
      <c r="N1022" s="10">
        <v>22.18</v>
      </c>
      <c r="O1022" s="10">
        <v>46.24</v>
      </c>
      <c r="P1022" s="10">
        <v>117.90430000000001</v>
      </c>
      <c r="Q1022" s="10">
        <v>87.44</v>
      </c>
      <c r="R1022" s="10">
        <v>17.3</v>
      </c>
      <c r="S1022" s="10">
        <v>7.06</v>
      </c>
      <c r="T1022" s="10">
        <v>123.03</v>
      </c>
      <c r="U1022" s="10">
        <v>155.87</v>
      </c>
      <c r="V1022" s="10">
        <v>412.32</v>
      </c>
      <c r="W1022" s="10">
        <v>184.57</v>
      </c>
      <c r="X1022" s="10">
        <v>102.22</v>
      </c>
      <c r="Y1022" s="10">
        <v>10.220000000000001</v>
      </c>
      <c r="Z1022" s="10">
        <v>298.66000000000003</v>
      </c>
      <c r="AA1022" s="10">
        <v>64.659400000000005</v>
      </c>
      <c r="AB1022" s="10">
        <v>75.38</v>
      </c>
      <c r="AC1022" s="10">
        <v>418.99</v>
      </c>
      <c r="AD1022">
        <v>35.58</v>
      </c>
      <c r="AE1022" s="10">
        <v>9.1999999999999993</v>
      </c>
      <c r="AF1022" s="10">
        <v>455.49</v>
      </c>
      <c r="AG1022" s="10">
        <v>409</v>
      </c>
      <c r="AH1022" s="10">
        <v>108.15</v>
      </c>
      <c r="AI1022">
        <v>44.33</v>
      </c>
      <c r="AJ1022" s="10">
        <v>15.65</v>
      </c>
      <c r="AK1022" s="10">
        <v>99.46</v>
      </c>
      <c r="AL1022" s="10">
        <v>30.28</v>
      </c>
      <c r="AM1022" s="10">
        <v>70</v>
      </c>
      <c r="AN1022" s="10">
        <v>12.13</v>
      </c>
      <c r="AO1022" s="10">
        <v>98.2</v>
      </c>
      <c r="AP1022" s="10">
        <v>152.7645</v>
      </c>
    </row>
    <row r="1023" spans="1:42" x14ac:dyDescent="0.2">
      <c r="A1023" s="9">
        <v>45422</v>
      </c>
      <c r="B1023" s="3">
        <v>5214.08</v>
      </c>
      <c r="C1023" s="10">
        <v>168.47</v>
      </c>
      <c r="D1023" s="10">
        <v>20.6</v>
      </c>
      <c r="E1023" s="10">
        <v>117.96</v>
      </c>
      <c r="F1023" s="10">
        <v>63.26</v>
      </c>
      <c r="G1023" s="10">
        <v>93.42</v>
      </c>
      <c r="H1023" s="10">
        <v>167.27</v>
      </c>
      <c r="I1023" s="10">
        <v>133.28</v>
      </c>
      <c r="J1023" s="10">
        <v>4.1100000000000003</v>
      </c>
      <c r="K1023" s="10">
        <v>198.77</v>
      </c>
      <c r="L1023" s="10">
        <v>454.73</v>
      </c>
      <c r="M1023" s="10">
        <v>89.878</v>
      </c>
      <c r="N1023" s="10">
        <v>21.64</v>
      </c>
      <c r="O1023" s="10">
        <v>45.35</v>
      </c>
      <c r="P1023" s="10">
        <v>117.4404</v>
      </c>
      <c r="Q1023" s="10">
        <v>90.22</v>
      </c>
      <c r="R1023" s="10">
        <v>16.23</v>
      </c>
      <c r="S1023" s="10">
        <v>6.94</v>
      </c>
      <c r="T1023" s="10">
        <v>124.04</v>
      </c>
      <c r="U1023" s="10">
        <v>157.15</v>
      </c>
      <c r="V1023" s="10">
        <v>414.74</v>
      </c>
      <c r="W1023" s="10">
        <v>183.05</v>
      </c>
      <c r="X1023" s="10">
        <v>103.13</v>
      </c>
      <c r="Y1023" s="10">
        <v>9.99</v>
      </c>
      <c r="Z1023" s="10">
        <v>294.60000000000002</v>
      </c>
      <c r="AA1023" s="10">
        <v>64.784599999999998</v>
      </c>
      <c r="AB1023" s="10">
        <v>79.069999999999993</v>
      </c>
      <c r="AC1023" s="10">
        <v>422.78</v>
      </c>
      <c r="AD1023">
        <v>34.58</v>
      </c>
      <c r="AE1023" s="10">
        <v>8.7100000000000009</v>
      </c>
      <c r="AF1023" s="10">
        <v>456.98</v>
      </c>
      <c r="AG1023" s="10">
        <v>407.89</v>
      </c>
      <c r="AH1023" s="10">
        <v>107.49</v>
      </c>
      <c r="AI1023">
        <v>44.68</v>
      </c>
      <c r="AJ1023" s="10">
        <v>15.94</v>
      </c>
      <c r="AK1023" s="10">
        <v>99.66</v>
      </c>
      <c r="AL1023" s="10">
        <v>30.12</v>
      </c>
      <c r="AM1023" s="10">
        <v>69.8</v>
      </c>
      <c r="AN1023" s="10">
        <v>11.99</v>
      </c>
      <c r="AO1023" s="10">
        <v>100</v>
      </c>
      <c r="AP1023" s="10">
        <v>153.78649999999999</v>
      </c>
    </row>
    <row r="1024" spans="1:42" x14ac:dyDescent="0.2">
      <c r="A1024" s="9">
        <v>45425</v>
      </c>
      <c r="B1024" s="3">
        <v>5222.68</v>
      </c>
      <c r="C1024" s="10">
        <v>171.89</v>
      </c>
      <c r="D1024" s="10">
        <v>20.94</v>
      </c>
      <c r="E1024" s="10">
        <v>117.91</v>
      </c>
      <c r="F1024" s="10">
        <v>63.58</v>
      </c>
      <c r="G1024" s="10">
        <v>90.17</v>
      </c>
      <c r="H1024" s="10">
        <v>161.53</v>
      </c>
      <c r="I1024" s="10">
        <v>133.751</v>
      </c>
      <c r="J1024" s="10">
        <v>4.16</v>
      </c>
      <c r="K1024" s="10">
        <v>198.73</v>
      </c>
      <c r="L1024" s="10">
        <v>453.56</v>
      </c>
      <c r="M1024" s="10">
        <v>90.399000000000001</v>
      </c>
      <c r="N1024" s="10">
        <v>21.95</v>
      </c>
      <c r="O1024" s="10">
        <v>45</v>
      </c>
      <c r="P1024" s="10">
        <v>116.6644</v>
      </c>
      <c r="Q1024" s="10">
        <v>88.13</v>
      </c>
      <c r="R1024" s="10">
        <v>16.89</v>
      </c>
      <c r="S1024" s="10">
        <v>7.11</v>
      </c>
      <c r="T1024" s="10">
        <v>122.13</v>
      </c>
      <c r="U1024" s="10">
        <v>159.79</v>
      </c>
      <c r="V1024" s="10">
        <v>413.72</v>
      </c>
      <c r="W1024" s="10">
        <v>186.28</v>
      </c>
      <c r="X1024" s="10">
        <v>100.24</v>
      </c>
      <c r="Y1024" s="10">
        <v>10.9</v>
      </c>
      <c r="Z1024" s="10">
        <v>289.70999999999998</v>
      </c>
      <c r="AA1024" s="10">
        <v>63.908000000000001</v>
      </c>
      <c r="AB1024" s="10">
        <v>76.39</v>
      </c>
      <c r="AC1024" s="10">
        <v>429.93</v>
      </c>
      <c r="AD1024">
        <v>36</v>
      </c>
      <c r="AE1024" s="10">
        <v>8.77</v>
      </c>
      <c r="AF1024" s="10">
        <v>457.76</v>
      </c>
      <c r="AG1024" s="10">
        <v>407.99</v>
      </c>
      <c r="AH1024" s="10">
        <v>107.68</v>
      </c>
      <c r="AI1024">
        <v>44.2</v>
      </c>
      <c r="AJ1024" s="10">
        <v>16.22</v>
      </c>
      <c r="AK1024" s="10">
        <v>99.29</v>
      </c>
      <c r="AL1024" s="10">
        <v>30.09</v>
      </c>
      <c r="AM1024" s="10">
        <v>69.84</v>
      </c>
      <c r="AN1024" s="10">
        <v>12.33</v>
      </c>
      <c r="AO1024" s="10">
        <v>99.39</v>
      </c>
      <c r="AP1024" s="10">
        <v>152.60149999999999</v>
      </c>
    </row>
    <row r="1025" spans="1:42" x14ac:dyDescent="0.2">
      <c r="A1025" s="9">
        <v>45426</v>
      </c>
      <c r="B1025" s="3">
        <v>5221.42</v>
      </c>
      <c r="C1025" s="10">
        <v>177.55</v>
      </c>
      <c r="D1025" s="10">
        <v>21.44</v>
      </c>
      <c r="E1025" s="10">
        <v>117.67</v>
      </c>
      <c r="F1025" s="10">
        <v>63.1</v>
      </c>
      <c r="G1025" s="10">
        <v>91.47</v>
      </c>
      <c r="H1025" s="10">
        <v>165.63</v>
      </c>
      <c r="I1025" s="10">
        <v>138.00299999999999</v>
      </c>
      <c r="J1025" s="10">
        <v>4.5599999999999996</v>
      </c>
      <c r="K1025" s="10">
        <v>201.51</v>
      </c>
      <c r="L1025" s="10">
        <v>458.47</v>
      </c>
      <c r="M1025" s="10">
        <v>91.355999999999995</v>
      </c>
      <c r="N1025" s="10">
        <v>22.83</v>
      </c>
      <c r="O1025" s="10">
        <v>46.55</v>
      </c>
      <c r="P1025" s="10">
        <v>116.28489999999999</v>
      </c>
      <c r="Q1025" s="10">
        <v>88.72</v>
      </c>
      <c r="R1025" s="10">
        <v>18.02</v>
      </c>
      <c r="S1025" s="10">
        <v>7.47</v>
      </c>
      <c r="T1025" s="10">
        <v>125.97</v>
      </c>
      <c r="U1025" s="10">
        <v>160.94999999999999</v>
      </c>
      <c r="V1025" s="10">
        <v>416.56</v>
      </c>
      <c r="W1025" s="10">
        <v>187.43</v>
      </c>
      <c r="X1025" s="10">
        <v>102.44</v>
      </c>
      <c r="Y1025" s="10">
        <v>11.19</v>
      </c>
      <c r="Z1025" s="10">
        <v>290.12</v>
      </c>
      <c r="AA1025" s="10">
        <v>63.5334</v>
      </c>
      <c r="AB1025" s="10">
        <v>78.510000000000005</v>
      </c>
      <c r="AC1025" s="10">
        <v>428.59</v>
      </c>
      <c r="AD1025">
        <v>35.07</v>
      </c>
      <c r="AE1025" s="10">
        <v>9.2200000000000006</v>
      </c>
      <c r="AF1025" s="10">
        <v>454.2</v>
      </c>
      <c r="AG1025" s="10">
        <v>412.78</v>
      </c>
      <c r="AH1025" s="10">
        <v>108.28</v>
      </c>
      <c r="AI1025">
        <v>44.57</v>
      </c>
      <c r="AJ1025" s="10">
        <v>16.489999999999998</v>
      </c>
      <c r="AK1025" s="10">
        <v>99.84</v>
      </c>
      <c r="AL1025" s="10">
        <v>29.97</v>
      </c>
      <c r="AM1025" s="10">
        <v>69.69</v>
      </c>
      <c r="AN1025" s="10">
        <v>12.44</v>
      </c>
      <c r="AO1025" s="10">
        <v>102.24</v>
      </c>
      <c r="AP1025" s="10">
        <v>152.31299999999999</v>
      </c>
    </row>
    <row r="1026" spans="1:42" x14ac:dyDescent="0.2">
      <c r="A1026" s="9">
        <v>45427</v>
      </c>
      <c r="B1026" s="3">
        <v>5246.68</v>
      </c>
      <c r="C1026" s="10">
        <v>173.99</v>
      </c>
      <c r="D1026" s="10">
        <v>21.67</v>
      </c>
      <c r="E1026" s="10">
        <v>118.58</v>
      </c>
      <c r="F1026" s="10">
        <v>63.13</v>
      </c>
      <c r="G1026" s="10">
        <v>96.91</v>
      </c>
      <c r="H1026" s="10">
        <v>167.87</v>
      </c>
      <c r="I1026" s="10">
        <v>143.61699999999999</v>
      </c>
      <c r="J1026" s="10">
        <v>4.34</v>
      </c>
      <c r="K1026" s="10">
        <v>202.11</v>
      </c>
      <c r="L1026" s="10">
        <v>466.09</v>
      </c>
      <c r="M1026" s="10">
        <v>94.63</v>
      </c>
      <c r="N1026" s="10">
        <v>22.65</v>
      </c>
      <c r="O1026" s="10">
        <v>47.61</v>
      </c>
      <c r="P1026" s="10">
        <v>116.1499</v>
      </c>
      <c r="Q1026" s="10">
        <v>92.26</v>
      </c>
      <c r="R1026" s="10">
        <v>18.52</v>
      </c>
      <c r="S1026" s="10">
        <v>7.27</v>
      </c>
      <c r="T1026" s="10">
        <v>131.31</v>
      </c>
      <c r="U1026" s="10">
        <v>164.37</v>
      </c>
      <c r="V1026" s="10">
        <v>423.08</v>
      </c>
      <c r="W1026" s="10">
        <v>189.72</v>
      </c>
      <c r="X1026" s="10">
        <v>107.67</v>
      </c>
      <c r="Y1026" s="10">
        <v>10.199999999999999</v>
      </c>
      <c r="Z1026" s="10">
        <v>303.04000000000002</v>
      </c>
      <c r="AA1026" s="10">
        <v>63.366</v>
      </c>
      <c r="AB1026" s="10">
        <v>78.63</v>
      </c>
      <c r="AC1026" s="10">
        <v>437.49</v>
      </c>
      <c r="AD1026">
        <v>37.67</v>
      </c>
      <c r="AE1026" s="10">
        <v>9</v>
      </c>
      <c r="AF1026" s="10">
        <v>458</v>
      </c>
      <c r="AG1026" s="10">
        <v>414.02</v>
      </c>
      <c r="AH1026" s="10">
        <v>109.99</v>
      </c>
      <c r="AI1026">
        <v>45.13</v>
      </c>
      <c r="AJ1026" s="10">
        <v>16.66</v>
      </c>
      <c r="AK1026" s="10">
        <v>100.57</v>
      </c>
      <c r="AL1026" s="10">
        <v>30.06</v>
      </c>
      <c r="AM1026" s="10">
        <v>70.33</v>
      </c>
      <c r="AN1026" s="10">
        <v>12.31</v>
      </c>
      <c r="AO1026" s="10">
        <v>105.08</v>
      </c>
      <c r="AP1026" s="10">
        <v>154.3535</v>
      </c>
    </row>
    <row r="1027" spans="1:42" x14ac:dyDescent="0.2">
      <c r="A1027" s="9">
        <v>45428</v>
      </c>
      <c r="B1027" s="3">
        <v>5308.15</v>
      </c>
      <c r="C1027" s="10">
        <v>174.84</v>
      </c>
      <c r="D1027" s="10">
        <v>21.65</v>
      </c>
      <c r="E1027" s="10">
        <v>117.87</v>
      </c>
      <c r="F1027" s="10">
        <v>63.32</v>
      </c>
      <c r="G1027" s="10">
        <v>93.14</v>
      </c>
      <c r="H1027" s="10">
        <v>166.4</v>
      </c>
      <c r="I1027" s="10">
        <v>141.21299999999999</v>
      </c>
      <c r="J1027" s="10">
        <v>4.24</v>
      </c>
      <c r="K1027" s="10">
        <v>202.47</v>
      </c>
      <c r="L1027" s="10">
        <v>464.52</v>
      </c>
      <c r="M1027" s="10">
        <v>94.358999999999995</v>
      </c>
      <c r="N1027" s="10">
        <v>22.15</v>
      </c>
      <c r="O1027" s="10">
        <v>47.47</v>
      </c>
      <c r="P1027" s="10">
        <v>116.1837</v>
      </c>
      <c r="Q1027" s="10">
        <v>92.05</v>
      </c>
      <c r="R1027" s="10">
        <v>17.899999999999999</v>
      </c>
      <c r="S1027" s="10">
        <v>7.12</v>
      </c>
      <c r="T1027" s="10">
        <v>127.88</v>
      </c>
      <c r="U1027" s="10">
        <v>165.04</v>
      </c>
      <c r="V1027" s="10">
        <v>420.99</v>
      </c>
      <c r="W1027" s="10">
        <v>189.84</v>
      </c>
      <c r="X1027" s="10">
        <v>104.15</v>
      </c>
      <c r="Y1027" s="10">
        <v>10.130000000000001</v>
      </c>
      <c r="Z1027" s="10">
        <v>298.12</v>
      </c>
      <c r="AA1027" s="10">
        <v>62.9176</v>
      </c>
      <c r="AB1027" s="10">
        <v>77.319999999999993</v>
      </c>
      <c r="AC1027" s="10">
        <v>440.64</v>
      </c>
      <c r="AD1027">
        <v>37.15</v>
      </c>
      <c r="AE1027" s="10">
        <v>8.7100000000000009</v>
      </c>
      <c r="AF1027" s="10">
        <v>458.87</v>
      </c>
      <c r="AG1027" s="10">
        <v>394.43</v>
      </c>
      <c r="AH1027" s="10">
        <v>110.79</v>
      </c>
      <c r="AI1027">
        <v>44.97</v>
      </c>
      <c r="AJ1027" s="10">
        <v>16.399999999999999</v>
      </c>
      <c r="AK1027" s="10">
        <v>100.66</v>
      </c>
      <c r="AL1027" s="10">
        <v>29.84</v>
      </c>
      <c r="AM1027" s="10">
        <v>71.91</v>
      </c>
      <c r="AN1027" s="10">
        <v>12.38</v>
      </c>
      <c r="AO1027" s="10">
        <v>104.7</v>
      </c>
      <c r="AP1027" s="10">
        <v>156.875</v>
      </c>
    </row>
    <row r="1028" spans="1:42" x14ac:dyDescent="0.2">
      <c r="A1028" s="9">
        <v>45429</v>
      </c>
      <c r="B1028" s="3">
        <v>5297.1</v>
      </c>
      <c r="C1028" s="10">
        <v>177.46</v>
      </c>
      <c r="D1028" s="10">
        <v>21.76</v>
      </c>
      <c r="E1028" s="10">
        <v>119.64</v>
      </c>
      <c r="F1028" s="10">
        <v>63.03</v>
      </c>
      <c r="G1028" s="10">
        <v>94.08</v>
      </c>
      <c r="H1028" s="10">
        <v>162.62</v>
      </c>
      <c r="I1028" s="10">
        <v>139.529</v>
      </c>
      <c r="J1028" s="10">
        <v>4.25</v>
      </c>
      <c r="K1028" s="10">
        <v>204.79</v>
      </c>
      <c r="L1028" s="10">
        <v>467.72</v>
      </c>
      <c r="M1028" s="10">
        <v>92.478999999999999</v>
      </c>
      <c r="N1028" s="10">
        <v>22.52</v>
      </c>
      <c r="O1028" s="10">
        <v>47.49</v>
      </c>
      <c r="P1028" s="10">
        <v>115.0788</v>
      </c>
      <c r="Q1028" s="10">
        <v>91.27</v>
      </c>
      <c r="R1028" s="10">
        <v>20.09</v>
      </c>
      <c r="S1028" s="10">
        <v>7.28</v>
      </c>
      <c r="T1028" s="10">
        <v>125.67</v>
      </c>
      <c r="U1028" s="10">
        <v>161.86000000000001</v>
      </c>
      <c r="V1028" s="10">
        <v>420.21</v>
      </c>
      <c r="W1028" s="10">
        <v>189.87</v>
      </c>
      <c r="X1028" s="10">
        <v>104.64</v>
      </c>
      <c r="Y1028" s="10">
        <v>10.5</v>
      </c>
      <c r="Z1028" s="10">
        <v>302.82</v>
      </c>
      <c r="AA1028" s="10">
        <v>64.268600000000006</v>
      </c>
      <c r="AB1028" s="10">
        <v>77.28</v>
      </c>
      <c r="AC1028" s="10">
        <v>445.21</v>
      </c>
      <c r="AD1028">
        <v>38.28</v>
      </c>
      <c r="AE1028" s="10">
        <v>8.7799999999999994</v>
      </c>
      <c r="AF1028" s="10">
        <v>460.27</v>
      </c>
      <c r="AG1028" s="10">
        <v>397.02</v>
      </c>
      <c r="AH1028" s="10">
        <v>111.5</v>
      </c>
      <c r="AI1028">
        <v>45.69</v>
      </c>
      <c r="AJ1028" s="10">
        <v>16.489999999999998</v>
      </c>
      <c r="AK1028" s="10">
        <v>99.83</v>
      </c>
      <c r="AL1028" s="10">
        <v>29.78</v>
      </c>
      <c r="AM1028" s="10">
        <v>73.61</v>
      </c>
      <c r="AN1028" s="10">
        <v>12.28</v>
      </c>
      <c r="AO1028" s="10">
        <v>105.35</v>
      </c>
      <c r="AP1028" s="10">
        <v>155.54349999999999</v>
      </c>
    </row>
    <row r="1029" spans="1:42" x14ac:dyDescent="0.2">
      <c r="A1029" s="9">
        <v>45432</v>
      </c>
      <c r="B1029" s="3">
        <v>5303.27</v>
      </c>
      <c r="C1029" s="10">
        <v>174.95</v>
      </c>
      <c r="D1029" s="10">
        <v>21.62</v>
      </c>
      <c r="E1029" s="10">
        <v>118.67</v>
      </c>
      <c r="F1029" s="10">
        <v>62.57</v>
      </c>
      <c r="G1029" s="10">
        <v>91.51</v>
      </c>
      <c r="H1029" s="10">
        <v>160.94999999999999</v>
      </c>
      <c r="I1029" s="10">
        <v>141.40299999999999</v>
      </c>
      <c r="J1029" s="10">
        <v>4.4000000000000004</v>
      </c>
      <c r="K1029" s="10">
        <v>195.58</v>
      </c>
      <c r="L1029" s="10">
        <v>462.94</v>
      </c>
      <c r="M1029" s="10">
        <v>94.78</v>
      </c>
      <c r="N1029" s="10">
        <v>22</v>
      </c>
      <c r="O1029" s="10">
        <v>48.58</v>
      </c>
      <c r="P1029" s="10">
        <v>115.45829999999999</v>
      </c>
      <c r="Q1029" s="10">
        <v>90.19</v>
      </c>
      <c r="R1029" s="10">
        <v>20.84</v>
      </c>
      <c r="S1029" s="10">
        <v>7.19</v>
      </c>
      <c r="T1029" s="10">
        <v>125.67</v>
      </c>
      <c r="U1029" s="10">
        <v>164.78</v>
      </c>
      <c r="V1029" s="10">
        <v>425.34</v>
      </c>
      <c r="W1029" s="10">
        <v>191.04</v>
      </c>
      <c r="X1029" s="10">
        <v>104.88</v>
      </c>
      <c r="Y1029" s="10">
        <v>10.28</v>
      </c>
      <c r="Z1029" s="10">
        <v>308.20999999999998</v>
      </c>
      <c r="AA1029" s="10">
        <v>63.527799999999999</v>
      </c>
      <c r="AB1029" s="10">
        <v>80.47</v>
      </c>
      <c r="AC1029" s="10">
        <v>445.87</v>
      </c>
      <c r="AD1029">
        <v>39.97</v>
      </c>
      <c r="AE1029" s="10">
        <v>8.8800000000000008</v>
      </c>
      <c r="AF1029" s="10">
        <v>459.66</v>
      </c>
      <c r="AG1029" s="10">
        <v>391.48</v>
      </c>
      <c r="AH1029" s="10">
        <v>112.05</v>
      </c>
      <c r="AI1029">
        <v>45.89</v>
      </c>
      <c r="AJ1029" s="10">
        <v>16.920000000000002</v>
      </c>
      <c r="AK1029" s="10">
        <v>99.59</v>
      </c>
      <c r="AL1029" s="10">
        <v>29.06</v>
      </c>
      <c r="AM1029" s="10">
        <v>73.39</v>
      </c>
      <c r="AN1029" s="10">
        <v>12.15</v>
      </c>
      <c r="AO1029" s="10">
        <v>107.6</v>
      </c>
      <c r="AP1029" s="10">
        <v>153.74799999999999</v>
      </c>
    </row>
    <row r="1030" spans="1:42" x14ac:dyDescent="0.2">
      <c r="A1030" s="9">
        <v>45433</v>
      </c>
      <c r="B1030" s="3">
        <v>5308.13</v>
      </c>
      <c r="C1030" s="10">
        <v>186.6</v>
      </c>
      <c r="D1030" s="10">
        <v>21.24</v>
      </c>
      <c r="E1030" s="10">
        <v>117.85</v>
      </c>
      <c r="F1030" s="10">
        <v>62.91</v>
      </c>
      <c r="G1030" s="10">
        <v>94.24</v>
      </c>
      <c r="H1030" s="10">
        <v>163.93</v>
      </c>
      <c r="I1030" s="10">
        <v>139.91999999999999</v>
      </c>
      <c r="J1030" s="10">
        <v>4.46</v>
      </c>
      <c r="K1030" s="10">
        <v>199.52</v>
      </c>
      <c r="L1030" s="10">
        <v>470.41</v>
      </c>
      <c r="M1030" s="10">
        <v>95.385999999999996</v>
      </c>
      <c r="N1030" s="10">
        <v>23.28</v>
      </c>
      <c r="O1030" s="10">
        <v>49.01</v>
      </c>
      <c r="P1030" s="10">
        <v>117.0608</v>
      </c>
      <c r="Q1030" s="10">
        <v>90.42</v>
      </c>
      <c r="R1030" s="10">
        <v>20.96</v>
      </c>
      <c r="S1030" s="10">
        <v>7.08</v>
      </c>
      <c r="T1030" s="10">
        <v>127.71</v>
      </c>
      <c r="U1030" s="10">
        <v>162.71</v>
      </c>
      <c r="V1030" s="10">
        <v>429.04</v>
      </c>
      <c r="W1030" s="10">
        <v>192.35</v>
      </c>
      <c r="X1030" s="10">
        <v>106.49</v>
      </c>
      <c r="Y1030" s="10">
        <v>10.050000000000001</v>
      </c>
      <c r="Z1030" s="10">
        <v>304.93</v>
      </c>
      <c r="AA1030" s="10">
        <v>63.456000000000003</v>
      </c>
      <c r="AB1030" s="10">
        <v>78.22</v>
      </c>
      <c r="AC1030" s="10">
        <v>442</v>
      </c>
      <c r="AD1030">
        <v>39.47</v>
      </c>
      <c r="AE1030" s="10">
        <v>8.48</v>
      </c>
      <c r="AF1030" s="10">
        <v>459.1</v>
      </c>
      <c r="AG1030" s="10">
        <v>386.74</v>
      </c>
      <c r="AH1030" s="10">
        <v>110.6</v>
      </c>
      <c r="AI1030">
        <v>45.82</v>
      </c>
      <c r="AJ1030" s="10">
        <v>16.53</v>
      </c>
      <c r="AK1030" s="10">
        <v>100.23</v>
      </c>
      <c r="AL1030" s="10">
        <v>29.13</v>
      </c>
      <c r="AM1030" s="10">
        <v>73.48</v>
      </c>
      <c r="AN1030" s="10">
        <v>12.15</v>
      </c>
      <c r="AO1030" s="10">
        <v>107.53</v>
      </c>
      <c r="AP1030" s="10">
        <v>151.39949999999999</v>
      </c>
    </row>
    <row r="1031" spans="1:42" x14ac:dyDescent="0.2">
      <c r="A1031" s="9">
        <v>45434</v>
      </c>
      <c r="B1031" s="3">
        <v>5321.41</v>
      </c>
      <c r="C1031" s="10">
        <v>180.11</v>
      </c>
      <c r="D1031" s="10">
        <v>21.17</v>
      </c>
      <c r="E1031" s="10">
        <v>115.48</v>
      </c>
      <c r="F1031" s="10">
        <v>63</v>
      </c>
      <c r="G1031" s="10">
        <v>94.27</v>
      </c>
      <c r="H1031" s="10">
        <v>163.85</v>
      </c>
      <c r="I1031" s="10">
        <v>139.22399999999999</v>
      </c>
      <c r="J1031" s="10">
        <v>4.34</v>
      </c>
      <c r="K1031" s="10">
        <v>198.31</v>
      </c>
      <c r="L1031" s="10">
        <v>462.38</v>
      </c>
      <c r="M1031" s="10">
        <v>94.95</v>
      </c>
      <c r="N1031" s="10">
        <v>22.22</v>
      </c>
      <c r="O1031" s="10">
        <v>46.2</v>
      </c>
      <c r="P1031" s="10">
        <v>116.28489999999999</v>
      </c>
      <c r="Q1031" s="10">
        <v>89.61</v>
      </c>
      <c r="R1031" s="10">
        <v>19.66</v>
      </c>
      <c r="S1031" s="10">
        <v>7.02</v>
      </c>
      <c r="T1031" s="10">
        <v>126.68</v>
      </c>
      <c r="U1031" s="10">
        <v>163.34</v>
      </c>
      <c r="V1031" s="10">
        <v>430.52</v>
      </c>
      <c r="W1031" s="10">
        <v>190.9</v>
      </c>
      <c r="X1031" s="10">
        <v>105.77</v>
      </c>
      <c r="Y1031" s="10">
        <v>10.7</v>
      </c>
      <c r="Z1031" s="10">
        <v>298.76</v>
      </c>
      <c r="AA1031" s="10">
        <v>63.067599999999999</v>
      </c>
      <c r="AB1031" s="10">
        <v>78.739999999999995</v>
      </c>
      <c r="AC1031" s="10">
        <v>447.53</v>
      </c>
      <c r="AD1031">
        <v>39.71</v>
      </c>
      <c r="AE1031" s="10">
        <v>8.6</v>
      </c>
      <c r="AF1031" s="10">
        <v>456.52</v>
      </c>
      <c r="AG1031" s="10">
        <v>386.01</v>
      </c>
      <c r="AH1031" s="10">
        <v>109.22</v>
      </c>
      <c r="AI1031">
        <v>44.99</v>
      </c>
      <c r="AJ1031" s="10">
        <v>16.14</v>
      </c>
      <c r="AK1031" s="10">
        <v>101.07</v>
      </c>
      <c r="AL1031" s="10">
        <v>29.03</v>
      </c>
      <c r="AM1031" s="10">
        <v>72.22</v>
      </c>
      <c r="AN1031" s="10">
        <v>12.03</v>
      </c>
      <c r="AO1031" s="10">
        <v>106.97</v>
      </c>
      <c r="AP1031" s="10">
        <v>156.78649999999999</v>
      </c>
    </row>
    <row r="1032" spans="1:42" x14ac:dyDescent="0.2">
      <c r="A1032" s="9">
        <v>45435</v>
      </c>
      <c r="B1032" s="3">
        <v>5307.01</v>
      </c>
      <c r="C1032" s="10">
        <v>173.74</v>
      </c>
      <c r="D1032" s="10">
        <v>20.72</v>
      </c>
      <c r="E1032" s="10">
        <v>113.51</v>
      </c>
      <c r="F1032" s="10">
        <v>62.09</v>
      </c>
      <c r="G1032" s="10">
        <v>96.13</v>
      </c>
      <c r="H1032" s="10">
        <v>161.66999999999999</v>
      </c>
      <c r="I1032" s="10">
        <v>139.32900000000001</v>
      </c>
      <c r="J1032" s="10">
        <v>4.22</v>
      </c>
      <c r="K1032" s="10">
        <v>196.92</v>
      </c>
      <c r="L1032" s="10">
        <v>458.15</v>
      </c>
      <c r="M1032" s="10">
        <v>103.79900000000001</v>
      </c>
      <c r="N1032" s="10">
        <v>20.96</v>
      </c>
      <c r="O1032" s="10">
        <v>45.27</v>
      </c>
      <c r="P1032" s="10">
        <v>116.8331</v>
      </c>
      <c r="Q1032" s="10">
        <v>87.65</v>
      </c>
      <c r="R1032" s="10">
        <v>19.239999999999998</v>
      </c>
      <c r="S1032" s="10">
        <v>6.83</v>
      </c>
      <c r="T1032" s="10">
        <v>123.11</v>
      </c>
      <c r="U1032" s="10">
        <v>154.58000000000001</v>
      </c>
      <c r="V1032" s="10">
        <v>427</v>
      </c>
      <c r="W1032" s="10">
        <v>186.88</v>
      </c>
      <c r="X1032" s="10">
        <v>103.98</v>
      </c>
      <c r="Y1032" s="10">
        <v>9.9499999999999993</v>
      </c>
      <c r="Z1032" s="10">
        <v>300.51</v>
      </c>
      <c r="AA1032" s="10">
        <v>62.765599999999999</v>
      </c>
      <c r="AB1032" s="10">
        <v>77.599999999999994</v>
      </c>
      <c r="AC1032" s="10">
        <v>450.8</v>
      </c>
      <c r="AD1032">
        <v>38.270000000000003</v>
      </c>
      <c r="AE1032" s="10">
        <v>8.32</v>
      </c>
      <c r="AF1032" s="10">
        <v>451.21</v>
      </c>
      <c r="AG1032" s="10">
        <v>379.24</v>
      </c>
      <c r="AH1032" s="10">
        <v>105.64</v>
      </c>
      <c r="AI1032">
        <v>44.07</v>
      </c>
      <c r="AJ1032" s="10">
        <v>15.92</v>
      </c>
      <c r="AK1032" s="10">
        <v>99.65</v>
      </c>
      <c r="AL1032" s="10">
        <v>28.6</v>
      </c>
      <c r="AM1032" s="10">
        <v>71.42</v>
      </c>
      <c r="AN1032" s="10">
        <v>12.11</v>
      </c>
      <c r="AO1032" s="10">
        <v>105.74</v>
      </c>
      <c r="AP1032" s="10">
        <v>154.59299999999999</v>
      </c>
    </row>
    <row r="1033" spans="1:42" x14ac:dyDescent="0.2">
      <c r="A1033" s="9">
        <v>45436</v>
      </c>
      <c r="B1033" s="3">
        <v>5267.84</v>
      </c>
      <c r="C1033" s="10">
        <v>179.24</v>
      </c>
      <c r="D1033" s="10">
        <v>21.01</v>
      </c>
      <c r="E1033" s="10">
        <v>113.42</v>
      </c>
      <c r="F1033" s="10">
        <v>62</v>
      </c>
      <c r="G1033" s="10">
        <v>102.1</v>
      </c>
      <c r="H1033" s="10">
        <v>177.43</v>
      </c>
      <c r="I1033" s="10">
        <v>140.78399999999999</v>
      </c>
      <c r="J1033" s="10">
        <v>4.21</v>
      </c>
      <c r="K1033" s="10">
        <v>200.71</v>
      </c>
      <c r="L1033" s="10">
        <v>461.18</v>
      </c>
      <c r="M1033" s="10">
        <v>106.46899999999999</v>
      </c>
      <c r="N1033" s="10">
        <v>20.56</v>
      </c>
      <c r="O1033" s="10">
        <v>44.32</v>
      </c>
      <c r="P1033" s="10">
        <v>118.5031</v>
      </c>
      <c r="Q1033" s="10">
        <v>87.5</v>
      </c>
      <c r="R1033" s="10">
        <v>20.51</v>
      </c>
      <c r="S1033" s="10">
        <v>6.92</v>
      </c>
      <c r="T1033" s="10">
        <v>123.64</v>
      </c>
      <c r="U1033" s="10">
        <v>156.16</v>
      </c>
      <c r="V1033" s="10">
        <v>430.16</v>
      </c>
      <c r="W1033" s="10">
        <v>189.98</v>
      </c>
      <c r="X1033" s="10">
        <v>106.43</v>
      </c>
      <c r="Y1033" s="10">
        <v>10.44</v>
      </c>
      <c r="Z1033" s="10">
        <v>308.16000000000003</v>
      </c>
      <c r="AA1033" s="10">
        <v>63.032600000000002</v>
      </c>
      <c r="AB1033" s="10">
        <v>82.93</v>
      </c>
      <c r="AC1033" s="10">
        <v>456.95</v>
      </c>
      <c r="AD1033">
        <v>39.46</v>
      </c>
      <c r="AE1033" s="10">
        <v>8.43</v>
      </c>
      <c r="AF1033" s="10">
        <v>451.18</v>
      </c>
      <c r="AG1033" s="10">
        <v>374.96</v>
      </c>
      <c r="AH1033" s="10">
        <v>104.75</v>
      </c>
      <c r="AI1033">
        <v>44.12</v>
      </c>
      <c r="AJ1033" s="10">
        <v>15.87</v>
      </c>
      <c r="AK1033" s="10">
        <v>99.93</v>
      </c>
      <c r="AL1033" s="10">
        <v>29.04</v>
      </c>
      <c r="AM1033" s="10">
        <v>71.849999999999994</v>
      </c>
      <c r="AN1033" s="10">
        <v>12.16</v>
      </c>
      <c r="AO1033" s="10">
        <v>107.49</v>
      </c>
      <c r="AP1033" s="10">
        <v>154.084</v>
      </c>
    </row>
    <row r="1034" spans="1:42" x14ac:dyDescent="0.2">
      <c r="A1034" s="9">
        <v>45440</v>
      </c>
      <c r="B1034" s="3">
        <v>5304.72</v>
      </c>
      <c r="C1034" s="10">
        <v>176.75</v>
      </c>
      <c r="D1034" s="10">
        <v>21.05</v>
      </c>
      <c r="E1034" s="10">
        <v>114.86</v>
      </c>
      <c r="F1034" s="10">
        <v>61.82</v>
      </c>
      <c r="G1034" s="10">
        <v>106.2</v>
      </c>
      <c r="H1034" s="10">
        <v>178.09</v>
      </c>
      <c r="I1034" s="10">
        <v>141.245</v>
      </c>
      <c r="J1034" s="10">
        <v>4.3899999999999997</v>
      </c>
      <c r="K1034" s="10">
        <v>199.5</v>
      </c>
      <c r="L1034" s="10">
        <v>459.81</v>
      </c>
      <c r="M1034" s="10">
        <v>113.901</v>
      </c>
      <c r="N1034" s="10">
        <v>20.420000000000002</v>
      </c>
      <c r="O1034" s="10">
        <v>45.95</v>
      </c>
      <c r="P1034" s="10">
        <v>115.9812</v>
      </c>
      <c r="Q1034" s="10">
        <v>86.76</v>
      </c>
      <c r="R1034" s="10">
        <v>20.47</v>
      </c>
      <c r="S1034" s="10">
        <v>6.89</v>
      </c>
      <c r="T1034" s="10">
        <v>121.21</v>
      </c>
      <c r="U1034" s="10">
        <v>150.74</v>
      </c>
      <c r="V1034" s="10">
        <v>430.32</v>
      </c>
      <c r="W1034" s="10">
        <v>189.99</v>
      </c>
      <c r="X1034" s="10">
        <v>105.44</v>
      </c>
      <c r="Y1034" s="10">
        <v>10.42</v>
      </c>
      <c r="Z1034" s="10">
        <v>310.29000000000002</v>
      </c>
      <c r="AA1034" s="10">
        <v>63.076799999999999</v>
      </c>
      <c r="AB1034" s="10">
        <v>82.4</v>
      </c>
      <c r="AC1034" s="10">
        <v>446.88</v>
      </c>
      <c r="AD1034">
        <v>38.979999999999997</v>
      </c>
      <c r="AE1034" s="10">
        <v>8.2799999999999994</v>
      </c>
      <c r="AF1034" s="10">
        <v>445.08</v>
      </c>
      <c r="AG1034" s="10">
        <v>369.27</v>
      </c>
      <c r="AH1034" s="10">
        <v>105</v>
      </c>
      <c r="AI1034">
        <v>44.57</v>
      </c>
      <c r="AJ1034" s="10">
        <v>16.57</v>
      </c>
      <c r="AK1034" s="10">
        <v>100.05</v>
      </c>
      <c r="AL1034" s="10">
        <v>29.75</v>
      </c>
      <c r="AM1034" s="10">
        <v>70.86</v>
      </c>
      <c r="AN1034" s="10">
        <v>11.68</v>
      </c>
      <c r="AO1034" s="10">
        <v>108.61</v>
      </c>
      <c r="AP1034" s="10">
        <v>154.47450000000001</v>
      </c>
    </row>
    <row r="1035" spans="1:42" x14ac:dyDescent="0.2">
      <c r="A1035" s="9">
        <v>45441</v>
      </c>
      <c r="B1035" s="3">
        <v>5306.04</v>
      </c>
      <c r="C1035" s="10">
        <v>176.19</v>
      </c>
      <c r="D1035" s="10">
        <v>20.94</v>
      </c>
      <c r="E1035" s="10">
        <v>113.63</v>
      </c>
      <c r="F1035" s="10">
        <v>61.7</v>
      </c>
      <c r="G1035" s="10">
        <v>103.62</v>
      </c>
      <c r="H1035" s="10">
        <v>177.32</v>
      </c>
      <c r="I1035" s="10">
        <v>139.06700000000001</v>
      </c>
      <c r="J1035" s="10">
        <v>4.18</v>
      </c>
      <c r="K1035" s="10">
        <v>198.11</v>
      </c>
      <c r="L1035" s="10">
        <v>457.17</v>
      </c>
      <c r="M1035" s="10">
        <v>114.825</v>
      </c>
      <c r="N1035" s="10">
        <v>20.18</v>
      </c>
      <c r="O1035" s="10">
        <v>46.65</v>
      </c>
      <c r="P1035" s="10">
        <v>113.122</v>
      </c>
      <c r="Q1035" s="10">
        <v>86.08</v>
      </c>
      <c r="R1035" s="10">
        <v>21.085000000000001</v>
      </c>
      <c r="S1035" s="10">
        <v>6.85</v>
      </c>
      <c r="T1035" s="10">
        <v>116.13</v>
      </c>
      <c r="U1035" s="10">
        <v>148.19</v>
      </c>
      <c r="V1035" s="10">
        <v>429.17</v>
      </c>
      <c r="W1035" s="10">
        <v>190.29</v>
      </c>
      <c r="X1035" s="10">
        <v>103.2</v>
      </c>
      <c r="Y1035" s="10">
        <v>10.220000000000001</v>
      </c>
      <c r="Z1035" s="10">
        <v>307.52</v>
      </c>
      <c r="AA1035" s="10">
        <v>61.457000000000001</v>
      </c>
      <c r="AB1035" s="10">
        <v>88.16</v>
      </c>
      <c r="AC1035" s="10">
        <v>441.13</v>
      </c>
      <c r="AD1035">
        <v>38.32</v>
      </c>
      <c r="AE1035" s="10">
        <v>8.14</v>
      </c>
      <c r="AF1035" s="10">
        <v>442.47</v>
      </c>
      <c r="AG1035" s="10">
        <v>364.98</v>
      </c>
      <c r="AH1035" s="10">
        <v>105</v>
      </c>
      <c r="AI1035">
        <v>44.16</v>
      </c>
      <c r="AJ1035" s="10">
        <v>15.88</v>
      </c>
      <c r="AK1035" s="10">
        <v>99.6</v>
      </c>
      <c r="AL1035" s="10">
        <v>29.55</v>
      </c>
      <c r="AM1035" s="10">
        <v>69.53</v>
      </c>
      <c r="AN1035" s="10">
        <v>11.56</v>
      </c>
      <c r="AO1035" s="10">
        <v>108.83</v>
      </c>
      <c r="AP1035" s="10">
        <v>155.67949999999999</v>
      </c>
    </row>
    <row r="1036" spans="1:42" x14ac:dyDescent="0.2">
      <c r="A1036" s="9">
        <v>45442</v>
      </c>
      <c r="B1036" s="3">
        <v>5266.95</v>
      </c>
      <c r="C1036" s="10">
        <v>178.79</v>
      </c>
      <c r="D1036" s="10">
        <v>21.73</v>
      </c>
      <c r="E1036" s="10">
        <v>113.99</v>
      </c>
      <c r="F1036" s="10">
        <v>61.97</v>
      </c>
      <c r="G1036" s="10">
        <v>105.37</v>
      </c>
      <c r="H1036" s="10">
        <v>175.08</v>
      </c>
      <c r="I1036" s="10">
        <v>136.40799999999999</v>
      </c>
      <c r="J1036" s="10">
        <v>4.33</v>
      </c>
      <c r="K1036" s="10">
        <v>199.33</v>
      </c>
      <c r="L1036" s="10">
        <v>450.23</v>
      </c>
      <c r="M1036" s="10">
        <v>110.5</v>
      </c>
      <c r="N1036" s="10">
        <v>19.850000000000001</v>
      </c>
      <c r="O1036" s="10">
        <v>48.61</v>
      </c>
      <c r="P1036" s="10">
        <v>115.86320000000001</v>
      </c>
      <c r="Q1036" s="10">
        <v>86.88</v>
      </c>
      <c r="R1036" s="10">
        <v>21.84</v>
      </c>
      <c r="S1036" s="10">
        <v>6.91</v>
      </c>
      <c r="T1036" s="10">
        <v>119.33</v>
      </c>
      <c r="U1036" s="10">
        <v>140.94999999999999</v>
      </c>
      <c r="V1036" s="10">
        <v>414.67</v>
      </c>
      <c r="W1036" s="10">
        <v>191.29</v>
      </c>
      <c r="X1036" s="10">
        <v>103.83</v>
      </c>
      <c r="Y1036" s="10">
        <v>10.97</v>
      </c>
      <c r="Z1036" s="10">
        <v>304.69</v>
      </c>
      <c r="AA1036" s="10">
        <v>62.116799999999998</v>
      </c>
      <c r="AB1036" s="10">
        <v>93.15</v>
      </c>
      <c r="AC1036" s="10">
        <v>443.05</v>
      </c>
      <c r="AD1036">
        <v>39.159999999999997</v>
      </c>
      <c r="AE1036" s="10">
        <v>8.4</v>
      </c>
      <c r="AF1036" s="10">
        <v>442.1</v>
      </c>
      <c r="AG1036" s="10">
        <v>368.35</v>
      </c>
      <c r="AH1036" s="10">
        <v>107.57</v>
      </c>
      <c r="AI1036">
        <v>44.24</v>
      </c>
      <c r="AJ1036" s="10">
        <v>16.11</v>
      </c>
      <c r="AK1036" s="10">
        <v>99.41</v>
      </c>
      <c r="AL1036" s="10">
        <v>29.7</v>
      </c>
      <c r="AM1036" s="10">
        <v>69.739999999999995</v>
      </c>
      <c r="AN1036" s="10">
        <v>11.77</v>
      </c>
      <c r="AO1036" s="10">
        <v>107.77</v>
      </c>
      <c r="AP1036" s="10">
        <v>152.88200000000001</v>
      </c>
    </row>
    <row r="1037" spans="1:42" x14ac:dyDescent="0.2">
      <c r="A1037" s="9">
        <v>45443</v>
      </c>
      <c r="B1037" s="3">
        <v>5235.4799999999996</v>
      </c>
      <c r="C1037" s="10">
        <v>178.08</v>
      </c>
      <c r="D1037" s="10">
        <v>21.68</v>
      </c>
      <c r="E1037" s="10">
        <v>117.26</v>
      </c>
      <c r="F1037" s="10">
        <v>62.93</v>
      </c>
      <c r="G1037" s="10">
        <v>99.08</v>
      </c>
      <c r="H1037" s="10">
        <v>175.9</v>
      </c>
      <c r="I1037" s="10">
        <v>132.85499999999999</v>
      </c>
      <c r="J1037" s="10">
        <v>4.37</v>
      </c>
      <c r="K1037" s="10">
        <v>202.63</v>
      </c>
      <c r="L1037" s="10">
        <v>456.52</v>
      </c>
      <c r="M1037" s="10">
        <v>109.633</v>
      </c>
      <c r="N1037" s="10">
        <v>19.96</v>
      </c>
      <c r="O1037" s="10">
        <v>48.45</v>
      </c>
      <c r="P1037" s="10">
        <v>117.5247</v>
      </c>
      <c r="Q1037" s="10">
        <v>88.07</v>
      </c>
      <c r="R1037" s="10">
        <v>20.9</v>
      </c>
      <c r="S1037" s="10">
        <v>6.9</v>
      </c>
      <c r="T1037" s="10">
        <v>120.5</v>
      </c>
      <c r="U1037" s="10">
        <v>136.18</v>
      </c>
      <c r="V1037" s="10">
        <v>415.13</v>
      </c>
      <c r="W1037" s="10">
        <v>192.25</v>
      </c>
      <c r="X1037" s="10">
        <v>102.84</v>
      </c>
      <c r="Y1037" s="10">
        <v>10.92</v>
      </c>
      <c r="Z1037" s="10">
        <v>296.77999999999997</v>
      </c>
      <c r="AA1037" s="10">
        <v>62.590400000000002</v>
      </c>
      <c r="AB1037" s="10">
        <v>92.55</v>
      </c>
      <c r="AC1037" s="10">
        <v>455.34</v>
      </c>
      <c r="AD1037">
        <v>38.549999999999997</v>
      </c>
      <c r="AE1037" s="10">
        <v>8.15</v>
      </c>
      <c r="AF1037" s="10">
        <v>447.07</v>
      </c>
      <c r="AG1037" s="10">
        <v>374.76</v>
      </c>
      <c r="AH1037" s="10">
        <v>110.49</v>
      </c>
      <c r="AI1037">
        <v>43.99</v>
      </c>
      <c r="AJ1037" s="10">
        <v>16.170000000000002</v>
      </c>
      <c r="AK1037" s="10">
        <v>101.38</v>
      </c>
      <c r="AL1037" s="10">
        <v>29.82</v>
      </c>
      <c r="AM1037" s="10">
        <v>70.099999999999994</v>
      </c>
      <c r="AN1037" s="10">
        <v>12.13</v>
      </c>
      <c r="AO1037" s="10">
        <v>109.07</v>
      </c>
      <c r="AP1037" s="10">
        <v>153.14250000000001</v>
      </c>
    </row>
    <row r="1038" spans="1:42" x14ac:dyDescent="0.2">
      <c r="A1038" s="9">
        <v>45446</v>
      </c>
      <c r="B1038" s="3">
        <v>5277.51</v>
      </c>
      <c r="C1038" s="10">
        <v>176.29</v>
      </c>
      <c r="D1038" s="10">
        <v>21.32</v>
      </c>
      <c r="E1038" s="10">
        <v>114.45</v>
      </c>
      <c r="F1038" s="10">
        <v>62.93</v>
      </c>
      <c r="G1038" s="10">
        <v>93.25</v>
      </c>
      <c r="H1038" s="10">
        <v>170.37</v>
      </c>
      <c r="I1038" s="10">
        <v>132.19</v>
      </c>
      <c r="J1038" s="10">
        <v>4.33</v>
      </c>
      <c r="K1038" s="10">
        <v>201.82</v>
      </c>
      <c r="L1038" s="10">
        <v>454.98</v>
      </c>
      <c r="M1038" s="10">
        <v>115</v>
      </c>
      <c r="N1038" s="10">
        <v>19.21</v>
      </c>
      <c r="O1038" s="10">
        <v>46.68</v>
      </c>
      <c r="P1038" s="10">
        <v>116.3777</v>
      </c>
      <c r="Q1038" s="10">
        <v>86.59</v>
      </c>
      <c r="R1038" s="10">
        <v>21.28</v>
      </c>
      <c r="S1038" s="10">
        <v>6.77</v>
      </c>
      <c r="T1038" s="10">
        <v>119.21</v>
      </c>
      <c r="U1038" s="10">
        <v>136.93</v>
      </c>
      <c r="V1038" s="10">
        <v>413.52</v>
      </c>
      <c r="W1038" s="10">
        <v>194.03</v>
      </c>
      <c r="X1038" s="10">
        <v>103.17</v>
      </c>
      <c r="Y1038" s="10">
        <v>11.4</v>
      </c>
      <c r="Z1038" s="10">
        <v>313.62</v>
      </c>
      <c r="AA1038" s="10">
        <v>61.529400000000003</v>
      </c>
      <c r="AB1038" s="10">
        <v>88</v>
      </c>
      <c r="AC1038" s="10">
        <v>470.18</v>
      </c>
      <c r="AD1038">
        <v>39.44</v>
      </c>
      <c r="AE1038" s="10">
        <v>7.78</v>
      </c>
      <c r="AF1038" s="10">
        <v>443.19</v>
      </c>
      <c r="AG1038" s="10">
        <v>368.12</v>
      </c>
      <c r="AH1038" s="10">
        <v>107.4</v>
      </c>
      <c r="AI1038">
        <v>44.39</v>
      </c>
      <c r="AJ1038" s="10">
        <v>16.18</v>
      </c>
      <c r="AK1038" s="10">
        <v>102.96</v>
      </c>
      <c r="AL1038" s="10">
        <v>29.87</v>
      </c>
      <c r="AM1038" s="10">
        <v>69.42</v>
      </c>
      <c r="AN1038" s="10">
        <v>12.19</v>
      </c>
      <c r="AO1038" s="10">
        <v>108.18</v>
      </c>
      <c r="AP1038" s="10">
        <v>147.5975</v>
      </c>
    </row>
    <row r="1039" spans="1:42" x14ac:dyDescent="0.2">
      <c r="A1039" s="9">
        <v>45447</v>
      </c>
      <c r="B1039" s="3">
        <v>5283.4</v>
      </c>
      <c r="C1039" s="10">
        <v>174.77</v>
      </c>
      <c r="D1039" s="10">
        <v>22.1</v>
      </c>
      <c r="E1039" s="10">
        <v>112.67</v>
      </c>
      <c r="F1039" s="10">
        <v>63.94</v>
      </c>
      <c r="G1039" s="10">
        <v>89.55</v>
      </c>
      <c r="H1039" s="10">
        <v>163.04</v>
      </c>
      <c r="I1039" s="10">
        <v>133.08199999999999</v>
      </c>
      <c r="J1039" s="10">
        <v>4.28</v>
      </c>
      <c r="K1039" s="10">
        <v>199.16</v>
      </c>
      <c r="L1039" s="10">
        <v>455.3</v>
      </c>
      <c r="M1039" s="10">
        <v>116.437</v>
      </c>
      <c r="N1039" s="10">
        <v>18.95</v>
      </c>
      <c r="O1039" s="10">
        <v>42.99</v>
      </c>
      <c r="P1039" s="10">
        <v>116.9175</v>
      </c>
      <c r="Q1039" s="10">
        <v>85.64</v>
      </c>
      <c r="R1039" s="10">
        <v>20.78</v>
      </c>
      <c r="S1039" s="10">
        <v>6.72</v>
      </c>
      <c r="T1039" s="10">
        <v>119.08</v>
      </c>
      <c r="U1039" s="10">
        <v>137</v>
      </c>
      <c r="V1039" s="10">
        <v>416.07</v>
      </c>
      <c r="W1039" s="10">
        <v>194.35</v>
      </c>
      <c r="X1039" s="10">
        <v>101.31</v>
      </c>
      <c r="Y1039" s="10">
        <v>11.22</v>
      </c>
      <c r="Z1039" s="10">
        <v>326.68</v>
      </c>
      <c r="AA1039" s="10">
        <v>61.580800000000004</v>
      </c>
      <c r="AB1039" s="10">
        <v>88.34</v>
      </c>
      <c r="AC1039" s="10">
        <v>474.95</v>
      </c>
      <c r="AD1039">
        <v>40.17</v>
      </c>
      <c r="AE1039" s="10">
        <v>7.71</v>
      </c>
      <c r="AF1039" s="10">
        <v>444.77</v>
      </c>
      <c r="AG1039" s="10">
        <v>369.37</v>
      </c>
      <c r="AH1039" s="10">
        <v>108.77</v>
      </c>
      <c r="AI1039">
        <v>43.98</v>
      </c>
      <c r="AJ1039" s="10">
        <v>16.04</v>
      </c>
      <c r="AK1039" s="10">
        <v>103.79</v>
      </c>
      <c r="AL1039" s="10">
        <v>30.32</v>
      </c>
      <c r="AM1039" s="10">
        <v>68.31</v>
      </c>
      <c r="AN1039" s="10">
        <v>12.03</v>
      </c>
      <c r="AO1039" s="10">
        <v>107.58</v>
      </c>
      <c r="AP1039" s="10">
        <v>150.023</v>
      </c>
    </row>
    <row r="1040" spans="1:42" x14ac:dyDescent="0.2">
      <c r="A1040" s="9">
        <v>45448</v>
      </c>
      <c r="B1040" s="3">
        <v>5291.34</v>
      </c>
      <c r="C1040" s="10">
        <v>175</v>
      </c>
      <c r="D1040" s="10">
        <v>22.96</v>
      </c>
      <c r="E1040" s="10">
        <v>113.12</v>
      </c>
      <c r="F1040" s="10">
        <v>63.92</v>
      </c>
      <c r="G1040" s="10">
        <v>92</v>
      </c>
      <c r="H1040" s="10">
        <v>163.49</v>
      </c>
      <c r="I1040" s="10">
        <v>141.309</v>
      </c>
      <c r="J1040" s="10">
        <v>4.4400000000000004</v>
      </c>
      <c r="K1040" s="10">
        <v>197.26</v>
      </c>
      <c r="L1040" s="10">
        <v>461.68</v>
      </c>
      <c r="M1040" s="10">
        <v>122.44</v>
      </c>
      <c r="N1040" s="10">
        <v>19.7</v>
      </c>
      <c r="O1040" s="10">
        <v>42.61</v>
      </c>
      <c r="P1040" s="10">
        <v>116.6476</v>
      </c>
      <c r="Q1040" s="10">
        <v>86.42</v>
      </c>
      <c r="R1040" s="10">
        <v>21.57</v>
      </c>
      <c r="S1040" s="10">
        <v>6.91</v>
      </c>
      <c r="T1040" s="10">
        <v>121.71</v>
      </c>
      <c r="U1040" s="10">
        <v>134.29</v>
      </c>
      <c r="V1040" s="10">
        <v>424.01</v>
      </c>
      <c r="W1040" s="10">
        <v>195.87</v>
      </c>
      <c r="X1040" s="10">
        <v>103.4</v>
      </c>
      <c r="Y1040" s="10">
        <v>11.45</v>
      </c>
      <c r="Z1040" s="10">
        <v>324.75</v>
      </c>
      <c r="AA1040" s="10">
        <v>62.959600000000002</v>
      </c>
      <c r="AB1040" s="10">
        <v>92.04</v>
      </c>
      <c r="AC1040" s="10">
        <v>483.04</v>
      </c>
      <c r="AD1040">
        <v>40.67</v>
      </c>
      <c r="AE1040" s="10">
        <v>7.93</v>
      </c>
      <c r="AF1040" s="10">
        <v>446.66</v>
      </c>
      <c r="AG1040" s="10">
        <v>370.99</v>
      </c>
      <c r="AH1040" s="10">
        <v>108.74</v>
      </c>
      <c r="AI1040">
        <v>44.49</v>
      </c>
      <c r="AJ1040" s="10">
        <v>16.309999999999999</v>
      </c>
      <c r="AK1040" s="10">
        <v>104.07</v>
      </c>
      <c r="AL1040" s="10">
        <v>29.69</v>
      </c>
      <c r="AM1040" s="10">
        <v>68.08</v>
      </c>
      <c r="AN1040" s="10">
        <v>12.07</v>
      </c>
      <c r="AO1040" s="10">
        <v>107.28</v>
      </c>
      <c r="AP1040" s="10">
        <v>148.8785</v>
      </c>
    </row>
    <row r="1041" spans="1:42" x14ac:dyDescent="0.2">
      <c r="A1041" s="9">
        <v>45449</v>
      </c>
      <c r="B1041" s="3">
        <v>5354.03</v>
      </c>
      <c r="C1041" s="10">
        <v>177.94</v>
      </c>
      <c r="D1041" s="10">
        <v>23.79</v>
      </c>
      <c r="E1041" s="10">
        <v>113.97</v>
      </c>
      <c r="F1041" s="10">
        <v>64.150000000000006</v>
      </c>
      <c r="G1041" s="10">
        <v>86.26</v>
      </c>
      <c r="H1041" s="10">
        <v>160.31</v>
      </c>
      <c r="I1041" s="10">
        <v>140.12700000000001</v>
      </c>
      <c r="J1041" s="10">
        <v>4.37</v>
      </c>
      <c r="K1041" s="10">
        <v>196.91</v>
      </c>
      <c r="L1041" s="10">
        <v>458.1</v>
      </c>
      <c r="M1041" s="10">
        <v>120.998</v>
      </c>
      <c r="N1041" s="10">
        <v>19.5</v>
      </c>
      <c r="O1041" s="10">
        <v>42.42</v>
      </c>
      <c r="P1041" s="10">
        <v>116.6476</v>
      </c>
      <c r="Q1041" s="10">
        <v>86</v>
      </c>
      <c r="R1041" s="10">
        <v>22.97</v>
      </c>
      <c r="S1041" s="10">
        <v>7.08</v>
      </c>
      <c r="T1041" s="10">
        <v>119.17</v>
      </c>
      <c r="U1041" s="10">
        <v>132.04</v>
      </c>
      <c r="V1041" s="10">
        <v>424.52</v>
      </c>
      <c r="W1041" s="10">
        <v>194.48</v>
      </c>
      <c r="X1041" s="10">
        <v>99.49</v>
      </c>
      <c r="Y1041" s="10">
        <v>11.74</v>
      </c>
      <c r="Z1041" s="10">
        <v>319.51</v>
      </c>
      <c r="AA1041" s="10">
        <v>64.233199999999997</v>
      </c>
      <c r="AB1041" s="10">
        <v>85.04</v>
      </c>
      <c r="AC1041" s="10">
        <v>485.53</v>
      </c>
      <c r="AD1041">
        <v>40.159999999999997</v>
      </c>
      <c r="AE1041" s="10">
        <v>7.83</v>
      </c>
      <c r="AF1041" s="10">
        <v>448.68</v>
      </c>
      <c r="AG1041" s="10">
        <v>371.27</v>
      </c>
      <c r="AH1041" s="10">
        <v>110.01</v>
      </c>
      <c r="AI1041">
        <v>44.84</v>
      </c>
      <c r="AJ1041" s="10">
        <v>15.76</v>
      </c>
      <c r="AK1041" s="10">
        <v>104.24</v>
      </c>
      <c r="AL1041" s="10">
        <v>29.1</v>
      </c>
      <c r="AM1041" s="10">
        <v>69.2</v>
      </c>
      <c r="AN1041" s="10">
        <v>12.07</v>
      </c>
      <c r="AO1041" s="10">
        <v>108.3</v>
      </c>
      <c r="AP1041" s="10">
        <v>150.25</v>
      </c>
    </row>
    <row r="1042" spans="1:42" x14ac:dyDescent="0.2">
      <c r="A1042" s="9">
        <v>45450</v>
      </c>
      <c r="B1042" s="3">
        <v>5352.96</v>
      </c>
      <c r="C1042" s="10">
        <v>177.48</v>
      </c>
      <c r="D1042" s="10">
        <v>23.31</v>
      </c>
      <c r="E1042" s="10">
        <v>112.75</v>
      </c>
      <c r="F1042" s="10">
        <v>63.91</v>
      </c>
      <c r="G1042" s="10">
        <v>85.07</v>
      </c>
      <c r="H1042" s="10">
        <v>162.08000000000001</v>
      </c>
      <c r="I1042" s="10">
        <v>140.66399999999999</v>
      </c>
      <c r="J1042" s="10">
        <v>4.4400000000000004</v>
      </c>
      <c r="K1042" s="10">
        <v>199.95</v>
      </c>
      <c r="L1042" s="10">
        <v>454.91</v>
      </c>
      <c r="M1042" s="10">
        <v>120.88800000000001</v>
      </c>
      <c r="N1042" s="10">
        <v>19.32</v>
      </c>
      <c r="O1042" s="10">
        <v>42.83</v>
      </c>
      <c r="P1042" s="10">
        <v>117.2886</v>
      </c>
      <c r="Q1042" s="10">
        <v>85.63</v>
      </c>
      <c r="R1042" s="10">
        <v>22.18</v>
      </c>
      <c r="S1042" s="10">
        <v>6.99</v>
      </c>
      <c r="T1042" s="10">
        <v>117.62</v>
      </c>
      <c r="U1042" s="10">
        <v>131.21</v>
      </c>
      <c r="V1042" s="10">
        <v>423.85</v>
      </c>
      <c r="W1042" s="10">
        <v>196.89</v>
      </c>
      <c r="X1042" s="10">
        <v>97.99</v>
      </c>
      <c r="Y1042" s="10">
        <v>11.52</v>
      </c>
      <c r="Z1042" s="10">
        <v>308.20999999999998</v>
      </c>
      <c r="AA1042" s="10">
        <v>63.380400000000002</v>
      </c>
      <c r="AB1042" s="10">
        <v>85.04</v>
      </c>
      <c r="AC1042" s="10">
        <v>483.04</v>
      </c>
      <c r="AD1042">
        <v>39.42</v>
      </c>
      <c r="AE1042" s="10">
        <v>7.86</v>
      </c>
      <c r="AF1042" s="10">
        <v>449.79</v>
      </c>
      <c r="AG1042" s="10">
        <v>368.58</v>
      </c>
      <c r="AH1042" s="10">
        <v>110.2</v>
      </c>
      <c r="AI1042">
        <v>43.24</v>
      </c>
      <c r="AJ1042" s="10">
        <v>15.62</v>
      </c>
      <c r="AK1042" s="10">
        <v>103.61</v>
      </c>
      <c r="AL1042" s="10">
        <v>29.19</v>
      </c>
      <c r="AM1042" s="10">
        <v>68</v>
      </c>
      <c r="AN1042" s="10">
        <v>12.15</v>
      </c>
      <c r="AO1042" s="10">
        <v>107.77</v>
      </c>
      <c r="AP1042" s="10">
        <v>154.72649999999999</v>
      </c>
    </row>
    <row r="1043" spans="1:42" x14ac:dyDescent="0.2">
      <c r="A1043" s="9">
        <v>45453</v>
      </c>
      <c r="B1043" s="3">
        <v>5346.99</v>
      </c>
      <c r="C1043" s="10">
        <v>173.79</v>
      </c>
      <c r="D1043" s="10">
        <v>23.13</v>
      </c>
      <c r="E1043" s="10">
        <v>113.08</v>
      </c>
      <c r="F1043" s="10">
        <v>63.59</v>
      </c>
      <c r="G1043" s="10">
        <v>88.22</v>
      </c>
      <c r="H1043" s="10">
        <v>166.64</v>
      </c>
      <c r="I1043" s="10">
        <v>144.047</v>
      </c>
      <c r="J1043" s="10">
        <v>4.5599999999999996</v>
      </c>
      <c r="K1043" s="10">
        <v>199.61</v>
      </c>
      <c r="L1043" s="10">
        <v>453.55</v>
      </c>
      <c r="M1043" s="10">
        <v>121.79</v>
      </c>
      <c r="N1043" s="10">
        <v>20.51</v>
      </c>
      <c r="O1043" s="10">
        <v>44.39</v>
      </c>
      <c r="P1043" s="10">
        <v>118.09829999999999</v>
      </c>
      <c r="Q1043" s="10">
        <v>87.62</v>
      </c>
      <c r="R1043" s="10">
        <v>23.42</v>
      </c>
      <c r="S1043" s="10">
        <v>7.03</v>
      </c>
      <c r="T1043" s="10">
        <v>119.7</v>
      </c>
      <c r="U1043" s="10">
        <v>126.76</v>
      </c>
      <c r="V1043" s="10">
        <v>427.87</v>
      </c>
      <c r="W1043" s="10">
        <v>193.12</v>
      </c>
      <c r="X1043" s="10">
        <v>108.95</v>
      </c>
      <c r="Y1043" s="10">
        <v>11.87</v>
      </c>
      <c r="Z1043" s="10">
        <v>309</v>
      </c>
      <c r="AA1043" s="10">
        <v>62.5976</v>
      </c>
      <c r="AB1043" s="10">
        <v>88.77</v>
      </c>
      <c r="AC1043" s="10">
        <v>483.28</v>
      </c>
      <c r="AD1043">
        <v>39.590000000000003</v>
      </c>
      <c r="AE1043" s="10">
        <v>8.2200000000000006</v>
      </c>
      <c r="AF1043" s="10">
        <v>449.25</v>
      </c>
      <c r="AG1043" s="10">
        <v>368.3</v>
      </c>
      <c r="AH1043" s="10">
        <v>111.17</v>
      </c>
      <c r="AI1043">
        <v>43.63</v>
      </c>
      <c r="AJ1043" s="10">
        <v>15.63</v>
      </c>
      <c r="AK1043" s="10">
        <v>103.68</v>
      </c>
      <c r="AL1043" s="10">
        <v>28.72</v>
      </c>
      <c r="AM1043" s="10">
        <v>68.25</v>
      </c>
      <c r="AN1043" s="10">
        <v>12.38</v>
      </c>
      <c r="AO1043" s="10">
        <v>107.92</v>
      </c>
      <c r="AP1043" s="10">
        <v>157.30699999999999</v>
      </c>
    </row>
    <row r="1044" spans="1:42" x14ac:dyDescent="0.2">
      <c r="A1044" s="9">
        <v>45454</v>
      </c>
      <c r="B1044" s="3">
        <v>5360.79</v>
      </c>
      <c r="C1044" s="10">
        <v>170.66</v>
      </c>
      <c r="D1044" s="10">
        <v>23.85</v>
      </c>
      <c r="E1044" s="10">
        <v>112.17</v>
      </c>
      <c r="F1044" s="10">
        <v>63.55</v>
      </c>
      <c r="G1044" s="10">
        <v>91.22</v>
      </c>
      <c r="H1044" s="10">
        <v>168.23</v>
      </c>
      <c r="I1044" s="10">
        <v>146.10300000000001</v>
      </c>
      <c r="J1044" s="10">
        <v>4.57</v>
      </c>
      <c r="K1044" s="10">
        <v>194.36</v>
      </c>
      <c r="L1044" s="10">
        <v>444.27</v>
      </c>
      <c r="M1044" s="10">
        <v>120.91</v>
      </c>
      <c r="N1044" s="10">
        <v>20.010000000000002</v>
      </c>
      <c r="O1044" s="10">
        <v>43.37</v>
      </c>
      <c r="P1044" s="10">
        <v>117.65130000000001</v>
      </c>
      <c r="Q1044" s="10">
        <v>87.14</v>
      </c>
      <c r="R1044" s="10">
        <v>23.22</v>
      </c>
      <c r="S1044" s="10">
        <v>7</v>
      </c>
      <c r="T1044" s="10">
        <v>119.01</v>
      </c>
      <c r="U1044" s="10">
        <v>128.47999999999999</v>
      </c>
      <c r="V1044" s="10">
        <v>432.68</v>
      </c>
      <c r="W1044" s="10">
        <v>207.15</v>
      </c>
      <c r="X1044" s="10">
        <v>110.21</v>
      </c>
      <c r="Y1044" s="10">
        <v>11.83</v>
      </c>
      <c r="Z1044" s="10">
        <v>310</v>
      </c>
      <c r="AA1044" s="10">
        <v>62.603999999999999</v>
      </c>
      <c r="AB1044" s="10">
        <v>89.9</v>
      </c>
      <c r="AC1044" s="10">
        <v>481.53</v>
      </c>
      <c r="AD1044">
        <v>38.43</v>
      </c>
      <c r="AE1044" s="10">
        <v>7.87</v>
      </c>
      <c r="AF1044" s="10">
        <v>449.04</v>
      </c>
      <c r="AG1044" s="10">
        <v>365.13</v>
      </c>
      <c r="AH1044" s="10">
        <v>111.58</v>
      </c>
      <c r="AI1044">
        <v>43.77</v>
      </c>
      <c r="AJ1044" s="10">
        <v>15.56</v>
      </c>
      <c r="AK1044" s="10">
        <v>103.82</v>
      </c>
      <c r="AL1044" s="10">
        <v>28.25</v>
      </c>
      <c r="AM1044" s="10">
        <v>67.180000000000007</v>
      </c>
      <c r="AN1044" s="10">
        <v>12.11</v>
      </c>
      <c r="AO1044" s="10">
        <v>107.67</v>
      </c>
      <c r="AP1044" s="10">
        <v>154.6465</v>
      </c>
    </row>
    <row r="1045" spans="1:42" x14ac:dyDescent="0.2">
      <c r="A1045" s="9">
        <v>45455</v>
      </c>
      <c r="B1045" s="3">
        <v>5375.32</v>
      </c>
      <c r="C1045" s="10">
        <v>177.29</v>
      </c>
      <c r="D1045" s="10">
        <v>23.77</v>
      </c>
      <c r="E1045" s="10">
        <v>110.93</v>
      </c>
      <c r="F1045" s="10">
        <v>62.88</v>
      </c>
      <c r="G1045" s="10">
        <v>90.56</v>
      </c>
      <c r="H1045" s="10">
        <v>177.52</v>
      </c>
      <c r="I1045" s="10">
        <v>149.55099999999999</v>
      </c>
      <c r="J1045" s="10">
        <v>4.6399999999999997</v>
      </c>
      <c r="K1045" s="10">
        <v>191.53</v>
      </c>
      <c r="L1045" s="10">
        <v>448.7</v>
      </c>
      <c r="M1045" s="10">
        <v>125.2</v>
      </c>
      <c r="N1045" s="10">
        <v>19.059999999999999</v>
      </c>
      <c r="O1045" s="10">
        <v>44.04</v>
      </c>
      <c r="P1045" s="10">
        <v>117.92959999999999</v>
      </c>
      <c r="Q1045" s="10">
        <v>89.02</v>
      </c>
      <c r="R1045" s="10">
        <v>23.7</v>
      </c>
      <c r="S1045" s="10">
        <v>7.07</v>
      </c>
      <c r="T1045" s="10">
        <v>123.43</v>
      </c>
      <c r="U1045" s="10">
        <v>130.33000000000001</v>
      </c>
      <c r="V1045" s="10">
        <v>441.06</v>
      </c>
      <c r="W1045" s="10">
        <v>213.07</v>
      </c>
      <c r="X1045" s="10">
        <v>111.49</v>
      </c>
      <c r="Y1045" s="10">
        <v>11.8</v>
      </c>
      <c r="Z1045" s="10">
        <v>315.49</v>
      </c>
      <c r="AA1045" s="10">
        <v>63.415199999999999</v>
      </c>
      <c r="AB1045" s="10">
        <v>91.52</v>
      </c>
      <c r="AC1045" s="10">
        <v>475.79</v>
      </c>
      <c r="AD1045">
        <v>38.450000000000003</v>
      </c>
      <c r="AE1045" s="10">
        <v>7.95</v>
      </c>
      <c r="AF1045" s="10">
        <v>443</v>
      </c>
      <c r="AG1045" s="10">
        <v>370.09</v>
      </c>
      <c r="AH1045" s="10">
        <v>112.81</v>
      </c>
      <c r="AI1045">
        <v>43.88</v>
      </c>
      <c r="AJ1045" s="10">
        <v>15.45</v>
      </c>
      <c r="AK1045" s="10">
        <v>102.65</v>
      </c>
      <c r="AL1045" s="10">
        <v>28.15</v>
      </c>
      <c r="AM1045" s="10">
        <v>67.08</v>
      </c>
      <c r="AN1045" s="10">
        <v>12.08</v>
      </c>
      <c r="AO1045" s="10">
        <v>107.94</v>
      </c>
      <c r="AP1045" s="10">
        <v>152.858</v>
      </c>
    </row>
    <row r="1046" spans="1:42" x14ac:dyDescent="0.2">
      <c r="A1046" s="9">
        <v>45456</v>
      </c>
      <c r="B1046" s="3">
        <v>5421.03</v>
      </c>
      <c r="C1046" s="10">
        <v>182.47</v>
      </c>
      <c r="D1046" s="10">
        <v>23.27</v>
      </c>
      <c r="E1046" s="10">
        <v>110.04</v>
      </c>
      <c r="F1046" s="10">
        <v>62.99</v>
      </c>
      <c r="G1046" s="10">
        <v>88.4</v>
      </c>
      <c r="H1046" s="10">
        <v>176.17</v>
      </c>
      <c r="I1046" s="10">
        <v>167.899</v>
      </c>
      <c r="J1046" s="10">
        <v>4.55</v>
      </c>
      <c r="K1046" s="10">
        <v>193.66</v>
      </c>
      <c r="L1046" s="10">
        <v>446.35</v>
      </c>
      <c r="M1046" s="10">
        <v>129.61000000000001</v>
      </c>
      <c r="N1046" s="10">
        <v>19</v>
      </c>
      <c r="O1046" s="10">
        <v>43.87</v>
      </c>
      <c r="P1046" s="10">
        <v>117.3982</v>
      </c>
      <c r="Q1046" s="10">
        <v>89.04</v>
      </c>
      <c r="R1046" s="10">
        <v>23.31</v>
      </c>
      <c r="S1046" s="10">
        <v>6.8</v>
      </c>
      <c r="T1046" s="10">
        <v>122.21</v>
      </c>
      <c r="U1046" s="10">
        <v>125.9</v>
      </c>
      <c r="V1046" s="10">
        <v>441.58</v>
      </c>
      <c r="W1046" s="10">
        <v>214.24</v>
      </c>
      <c r="X1046" s="10">
        <v>109.36</v>
      </c>
      <c r="Y1046" s="10">
        <v>11.11</v>
      </c>
      <c r="Z1046" s="10">
        <v>306.01</v>
      </c>
      <c r="AA1046" s="10">
        <v>65.305199999999999</v>
      </c>
      <c r="AB1046" s="10">
        <v>92.52</v>
      </c>
      <c r="AC1046" s="10">
        <v>479.03</v>
      </c>
      <c r="AD1046">
        <v>37.9</v>
      </c>
      <c r="AE1046" s="10">
        <v>7.71</v>
      </c>
      <c r="AF1046" s="10">
        <v>445</v>
      </c>
      <c r="AG1046" s="10">
        <v>377.95</v>
      </c>
      <c r="AH1046" s="10">
        <v>112.38</v>
      </c>
      <c r="AI1046">
        <v>43.53</v>
      </c>
      <c r="AJ1046" s="10">
        <v>15.33</v>
      </c>
      <c r="AK1046" s="10">
        <v>101.98</v>
      </c>
      <c r="AL1046" s="10">
        <v>27.91</v>
      </c>
      <c r="AM1046" s="10">
        <v>66.92</v>
      </c>
      <c r="AN1046" s="10">
        <v>11.94</v>
      </c>
      <c r="AO1046" s="10">
        <v>107.43</v>
      </c>
      <c r="AP1046" s="10">
        <v>157.97649999999999</v>
      </c>
    </row>
    <row r="1047" spans="1:42" x14ac:dyDescent="0.2">
      <c r="A1047" s="9">
        <v>45457</v>
      </c>
      <c r="B1047" s="3">
        <v>5433.74</v>
      </c>
      <c r="C1047" s="10">
        <v>178.01</v>
      </c>
      <c r="D1047" s="10">
        <v>23.57</v>
      </c>
      <c r="E1047" s="10">
        <v>109.11</v>
      </c>
      <c r="F1047" s="10">
        <v>62.55</v>
      </c>
      <c r="G1047" s="10">
        <v>87.59</v>
      </c>
      <c r="H1047" s="10">
        <v>170.17</v>
      </c>
      <c r="I1047" s="10">
        <v>173.50399999999999</v>
      </c>
      <c r="J1047" s="10">
        <v>4.3899999999999997</v>
      </c>
      <c r="K1047" s="10">
        <v>193.78</v>
      </c>
      <c r="L1047" s="10">
        <v>446.46</v>
      </c>
      <c r="M1047" s="10">
        <v>131.88</v>
      </c>
      <c r="N1047" s="10">
        <v>19</v>
      </c>
      <c r="O1047" s="10">
        <v>43.61</v>
      </c>
      <c r="P1047" s="10">
        <v>116.56319999999999</v>
      </c>
      <c r="Q1047" s="10">
        <v>86.9</v>
      </c>
      <c r="R1047" s="10">
        <v>22.42</v>
      </c>
      <c r="S1047" s="10">
        <v>6.46</v>
      </c>
      <c r="T1047" s="10">
        <v>121.25</v>
      </c>
      <c r="U1047" s="10">
        <v>127.17</v>
      </c>
      <c r="V1047" s="10">
        <v>442.57</v>
      </c>
      <c r="W1047" s="10">
        <v>212.49</v>
      </c>
      <c r="X1047" s="10">
        <v>109.18</v>
      </c>
      <c r="Y1047" s="10">
        <v>10.88</v>
      </c>
      <c r="Z1047" s="10">
        <v>313.02</v>
      </c>
      <c r="AA1047" s="10">
        <v>65.434200000000004</v>
      </c>
      <c r="AB1047" s="10">
        <v>89.93</v>
      </c>
      <c r="AC1047" s="10">
        <v>480.73</v>
      </c>
      <c r="AD1047">
        <v>37.299999999999997</v>
      </c>
      <c r="AE1047" s="10">
        <v>7.7</v>
      </c>
      <c r="AF1047" s="10">
        <v>444.63</v>
      </c>
      <c r="AG1047" s="10">
        <v>378</v>
      </c>
      <c r="AH1047" s="10">
        <v>112.29</v>
      </c>
      <c r="AI1047">
        <v>44.08</v>
      </c>
      <c r="AJ1047" s="10">
        <v>15.06</v>
      </c>
      <c r="AK1047" s="10">
        <v>102.2</v>
      </c>
      <c r="AL1047" s="10">
        <v>27.87</v>
      </c>
      <c r="AM1047" s="10">
        <v>66.510000000000005</v>
      </c>
      <c r="AN1047" s="10">
        <v>11.71</v>
      </c>
      <c r="AO1047" s="10">
        <v>105.17</v>
      </c>
      <c r="AP1047" s="10">
        <v>159.72499999999999</v>
      </c>
    </row>
    <row r="1048" spans="1:42" x14ac:dyDescent="0.2">
      <c r="A1048" s="9">
        <v>45460</v>
      </c>
      <c r="B1048" s="3">
        <v>5431.6</v>
      </c>
      <c r="C1048" s="10">
        <v>187.44</v>
      </c>
      <c r="D1048" s="10">
        <v>25.02</v>
      </c>
      <c r="E1048" s="10">
        <v>108.36</v>
      </c>
      <c r="F1048" s="10">
        <v>62.62</v>
      </c>
      <c r="G1048" s="10">
        <v>84.04</v>
      </c>
      <c r="H1048" s="10">
        <v>168.76</v>
      </c>
      <c r="I1048" s="10">
        <v>182.887</v>
      </c>
      <c r="J1048" s="10">
        <v>4.34</v>
      </c>
      <c r="K1048" s="10">
        <v>194.98</v>
      </c>
      <c r="L1048" s="10">
        <v>450.18</v>
      </c>
      <c r="M1048" s="10">
        <v>130.97999999999999</v>
      </c>
      <c r="N1048" s="10">
        <v>18.8</v>
      </c>
      <c r="O1048" s="10">
        <v>42.43</v>
      </c>
      <c r="P1048" s="10">
        <v>118.7055</v>
      </c>
      <c r="Q1048" s="10">
        <v>87.37</v>
      </c>
      <c r="R1048" s="10">
        <v>22.25</v>
      </c>
      <c r="S1048" s="10">
        <v>6.46</v>
      </c>
      <c r="T1048" s="10">
        <v>122.16</v>
      </c>
      <c r="U1048" s="10">
        <v>130.66999999999999</v>
      </c>
      <c r="V1048" s="10">
        <v>448.37</v>
      </c>
      <c r="W1048" s="10">
        <v>216.67</v>
      </c>
      <c r="X1048" s="10">
        <v>110.17</v>
      </c>
      <c r="Y1048" s="10">
        <v>10.96</v>
      </c>
      <c r="Z1048" s="10">
        <v>311.22000000000003</v>
      </c>
      <c r="AA1048" s="10">
        <v>67.309200000000004</v>
      </c>
      <c r="AB1048" s="10">
        <v>93.94</v>
      </c>
      <c r="AC1048" s="10">
        <v>473.69</v>
      </c>
      <c r="AD1048">
        <v>37.979999999999997</v>
      </c>
      <c r="AE1048" s="10">
        <v>7.56</v>
      </c>
      <c r="AF1048" s="10">
        <v>448.11</v>
      </c>
      <c r="AG1048" s="10">
        <v>379.22</v>
      </c>
      <c r="AH1048" s="10">
        <v>111.28</v>
      </c>
      <c r="AI1048">
        <v>43.85</v>
      </c>
      <c r="AJ1048" s="10">
        <v>15</v>
      </c>
      <c r="AK1048" s="10">
        <v>102.05</v>
      </c>
      <c r="AL1048" s="10">
        <v>28.5</v>
      </c>
      <c r="AM1048" s="10">
        <v>65.989999999999995</v>
      </c>
      <c r="AN1048" s="10">
        <v>11.85</v>
      </c>
      <c r="AO1048" s="10">
        <v>104</v>
      </c>
      <c r="AP1048" s="10">
        <v>159.03700000000001</v>
      </c>
    </row>
    <row r="1049" spans="1:42" x14ac:dyDescent="0.2">
      <c r="A1049" s="9">
        <v>45461</v>
      </c>
      <c r="B1049" s="3">
        <v>5473.23</v>
      </c>
      <c r="C1049" s="10">
        <v>184.86</v>
      </c>
      <c r="D1049" s="10">
        <v>25.82</v>
      </c>
      <c r="E1049" s="10">
        <v>109.38</v>
      </c>
      <c r="F1049" s="10">
        <v>62.63</v>
      </c>
      <c r="G1049" s="10">
        <v>87.58</v>
      </c>
      <c r="H1049" s="10">
        <v>179.57</v>
      </c>
      <c r="I1049" s="10">
        <v>180.25200000000001</v>
      </c>
      <c r="J1049" s="10">
        <v>4.91</v>
      </c>
      <c r="K1049" s="10">
        <v>197</v>
      </c>
      <c r="L1049" s="10">
        <v>457.43</v>
      </c>
      <c r="M1049" s="10">
        <v>135.58000000000001</v>
      </c>
      <c r="N1049" s="10">
        <v>19.23</v>
      </c>
      <c r="O1049" s="10">
        <v>42.43</v>
      </c>
      <c r="P1049" s="10">
        <v>118.9248</v>
      </c>
      <c r="Q1049" s="10">
        <v>88.67</v>
      </c>
      <c r="R1049" s="10">
        <v>21.86</v>
      </c>
      <c r="S1049" s="10">
        <v>6.42</v>
      </c>
      <c r="T1049" s="10">
        <v>122.9</v>
      </c>
      <c r="U1049" s="10">
        <v>127.6</v>
      </c>
      <c r="V1049" s="10">
        <v>446.34</v>
      </c>
      <c r="W1049" s="10">
        <v>214.29</v>
      </c>
      <c r="X1049" s="10">
        <v>110.48</v>
      </c>
      <c r="Y1049" s="10">
        <v>11.02</v>
      </c>
      <c r="Z1049" s="10">
        <v>309.89999999999998</v>
      </c>
      <c r="AA1049" s="10">
        <v>68.552199999999999</v>
      </c>
      <c r="AB1049" s="10">
        <v>95.39</v>
      </c>
      <c r="AC1049" s="10">
        <v>467.28</v>
      </c>
      <c r="AD1049">
        <v>36.64</v>
      </c>
      <c r="AE1049" s="10">
        <v>7.21</v>
      </c>
      <c r="AF1049" s="10">
        <v>450.11</v>
      </c>
      <c r="AG1049" s="10">
        <v>382.76</v>
      </c>
      <c r="AH1049" s="10">
        <v>110.05</v>
      </c>
      <c r="AI1049">
        <v>44.03</v>
      </c>
      <c r="AJ1049" s="10">
        <v>14.97</v>
      </c>
      <c r="AK1049" s="10">
        <v>101.24</v>
      </c>
      <c r="AL1049" s="10">
        <v>27.9</v>
      </c>
      <c r="AM1049" s="10">
        <v>66.260000000000005</v>
      </c>
      <c r="AN1049" s="10">
        <v>11.78</v>
      </c>
      <c r="AO1049" s="10">
        <v>104.52</v>
      </c>
      <c r="AP1049" s="10">
        <v>162.495</v>
      </c>
    </row>
    <row r="1050" spans="1:42" x14ac:dyDescent="0.2">
      <c r="A1050" s="9">
        <v>45463</v>
      </c>
      <c r="B1050" s="3">
        <v>5487.03</v>
      </c>
      <c r="C1050" s="10">
        <v>181.57</v>
      </c>
      <c r="D1050" s="10">
        <v>25.56</v>
      </c>
      <c r="E1050" s="10">
        <v>111.74</v>
      </c>
      <c r="F1050" s="10">
        <v>62.18</v>
      </c>
      <c r="G1050" s="10">
        <v>88.19</v>
      </c>
      <c r="H1050" s="10">
        <v>177.18</v>
      </c>
      <c r="I1050" s="10">
        <v>173.45599999999999</v>
      </c>
      <c r="J1050" s="10">
        <v>4.8</v>
      </c>
      <c r="K1050" s="10">
        <v>198.67</v>
      </c>
      <c r="L1050" s="10">
        <v>458.05</v>
      </c>
      <c r="M1050" s="10">
        <v>130.78</v>
      </c>
      <c r="N1050" s="10">
        <v>18.04</v>
      </c>
      <c r="O1050" s="10">
        <v>43.52</v>
      </c>
      <c r="P1050" s="10">
        <v>119.0851</v>
      </c>
      <c r="Q1050" s="10">
        <v>90.18</v>
      </c>
      <c r="R1050" s="10">
        <v>21.73</v>
      </c>
      <c r="S1050" s="10">
        <v>6.32</v>
      </c>
      <c r="T1050" s="10">
        <v>124.68</v>
      </c>
      <c r="U1050" s="10">
        <v>126.62</v>
      </c>
      <c r="V1050" s="10">
        <v>445.7</v>
      </c>
      <c r="W1050" s="10">
        <v>209.68</v>
      </c>
      <c r="X1050" s="10">
        <v>110.05</v>
      </c>
      <c r="Y1050" s="10">
        <v>10.33</v>
      </c>
      <c r="Z1050" s="10">
        <v>313.89</v>
      </c>
      <c r="AA1050" s="10">
        <v>64.288399999999996</v>
      </c>
      <c r="AB1050" s="10">
        <v>92.23</v>
      </c>
      <c r="AC1050" s="10">
        <v>471.38</v>
      </c>
      <c r="AD1050">
        <v>37.04</v>
      </c>
      <c r="AE1050" s="10">
        <v>6.8</v>
      </c>
      <c r="AF1050" s="10">
        <v>452.51</v>
      </c>
      <c r="AG1050" s="10">
        <v>381.53</v>
      </c>
      <c r="AH1050" s="10">
        <v>109.16</v>
      </c>
      <c r="AI1050">
        <v>44.58</v>
      </c>
      <c r="AJ1050" s="10">
        <v>15.18</v>
      </c>
      <c r="AK1050" s="10">
        <v>101.2</v>
      </c>
      <c r="AL1050" s="10">
        <v>27.84</v>
      </c>
      <c r="AM1050" s="10">
        <v>66.92</v>
      </c>
      <c r="AN1050" s="10">
        <v>11.94</v>
      </c>
      <c r="AO1050" s="10">
        <v>105.37</v>
      </c>
      <c r="AP1050" s="10">
        <v>166.41149999999999</v>
      </c>
    </row>
    <row r="1051" spans="1:42" x14ac:dyDescent="0.2">
      <c r="A1051" s="9">
        <v>45464</v>
      </c>
      <c r="B1051" s="3">
        <v>5473.17</v>
      </c>
      <c r="C1051" s="10">
        <v>183.01</v>
      </c>
      <c r="D1051" s="10">
        <v>23.84</v>
      </c>
      <c r="E1051" s="10">
        <v>110.76</v>
      </c>
      <c r="F1051" s="10">
        <v>62.77</v>
      </c>
      <c r="G1051" s="10">
        <v>86.86</v>
      </c>
      <c r="H1051" s="10">
        <v>175.73</v>
      </c>
      <c r="I1051" s="10">
        <v>165.863</v>
      </c>
      <c r="J1051" s="10">
        <v>5.01</v>
      </c>
      <c r="K1051" s="10">
        <v>196.3</v>
      </c>
      <c r="L1051" s="10">
        <v>450.18</v>
      </c>
      <c r="M1051" s="10">
        <v>126.57</v>
      </c>
      <c r="N1051" s="10">
        <v>18.059999999999999</v>
      </c>
      <c r="O1051" s="10">
        <v>42.66</v>
      </c>
      <c r="P1051" s="10">
        <v>118.89109999999999</v>
      </c>
      <c r="Q1051" s="10">
        <v>90.38</v>
      </c>
      <c r="R1051" s="10">
        <v>22.29</v>
      </c>
      <c r="S1051" s="10">
        <v>6.32</v>
      </c>
      <c r="T1051" s="10">
        <v>124.12</v>
      </c>
      <c r="U1051" s="10">
        <v>127.8</v>
      </c>
      <c r="V1051" s="10">
        <v>449.78</v>
      </c>
      <c r="W1051" s="10">
        <v>207.49</v>
      </c>
      <c r="X1051" s="10">
        <v>108.82</v>
      </c>
      <c r="Y1051" s="10">
        <v>10.32</v>
      </c>
      <c r="Z1051" s="10">
        <v>317.74</v>
      </c>
      <c r="AA1051" s="10">
        <v>64.209800000000001</v>
      </c>
      <c r="AB1051" s="10">
        <v>92.44</v>
      </c>
      <c r="AC1051" s="10">
        <v>468.71</v>
      </c>
      <c r="AD1051">
        <v>36.58</v>
      </c>
      <c r="AE1051" s="10">
        <v>6.76</v>
      </c>
      <c r="AF1051" s="10">
        <v>454.85</v>
      </c>
      <c r="AG1051" s="10">
        <v>375.04</v>
      </c>
      <c r="AH1051" s="10">
        <v>109.4</v>
      </c>
      <c r="AI1051">
        <v>43.89</v>
      </c>
      <c r="AJ1051" s="10">
        <v>15.59</v>
      </c>
      <c r="AK1051" s="10">
        <v>99.92</v>
      </c>
      <c r="AL1051" s="10">
        <v>28.18</v>
      </c>
      <c r="AM1051" s="10">
        <v>66.400000000000006</v>
      </c>
      <c r="AN1051" s="10">
        <v>11.84</v>
      </c>
      <c r="AO1051" s="10">
        <v>106.89</v>
      </c>
      <c r="AP1051" s="10">
        <v>165.43199999999999</v>
      </c>
    </row>
    <row r="1052" spans="1:42" x14ac:dyDescent="0.2">
      <c r="A1052" s="9">
        <v>45467</v>
      </c>
      <c r="B1052" s="3">
        <v>5464.62</v>
      </c>
      <c r="C1052" s="10">
        <v>182.58</v>
      </c>
      <c r="D1052" s="10">
        <v>24.16</v>
      </c>
      <c r="E1052" s="10">
        <v>114.05</v>
      </c>
      <c r="F1052" s="10">
        <v>63.97</v>
      </c>
      <c r="G1052" s="10">
        <v>88.23</v>
      </c>
      <c r="H1052" s="10">
        <v>178.14</v>
      </c>
      <c r="I1052" s="10">
        <v>159.221</v>
      </c>
      <c r="J1052" s="10">
        <v>4.83</v>
      </c>
      <c r="K1052" s="10">
        <v>198.88</v>
      </c>
      <c r="L1052" s="10">
        <v>462.09</v>
      </c>
      <c r="M1052" s="10">
        <v>118.11</v>
      </c>
      <c r="N1052" s="10">
        <v>17.75</v>
      </c>
      <c r="O1052" s="10">
        <v>43.83</v>
      </c>
      <c r="P1052" s="10">
        <v>119.8442</v>
      </c>
      <c r="Q1052" s="10">
        <v>89.26</v>
      </c>
      <c r="R1052" s="10">
        <v>21.37</v>
      </c>
      <c r="S1052" s="10">
        <v>6.54</v>
      </c>
      <c r="T1052" s="10">
        <v>125.26</v>
      </c>
      <c r="U1052" s="10">
        <v>124.8</v>
      </c>
      <c r="V1052" s="10">
        <v>447.67</v>
      </c>
      <c r="W1052" s="10">
        <v>208.14</v>
      </c>
      <c r="X1052" s="10">
        <v>107.47</v>
      </c>
      <c r="Y1052" s="10">
        <v>11.01</v>
      </c>
      <c r="Z1052" s="10">
        <v>314.99</v>
      </c>
      <c r="AA1052" s="10">
        <v>63.8748</v>
      </c>
      <c r="AB1052" s="10">
        <v>90.9</v>
      </c>
      <c r="AC1052" s="10">
        <v>474.95</v>
      </c>
      <c r="AD1052">
        <v>33.765000000000001</v>
      </c>
      <c r="AE1052" s="10">
        <v>6.76</v>
      </c>
      <c r="AF1052" s="10">
        <v>456.96</v>
      </c>
      <c r="AG1052" s="10">
        <v>378.17</v>
      </c>
      <c r="AH1052" s="10">
        <v>111.63</v>
      </c>
      <c r="AI1052">
        <v>44.08</v>
      </c>
      <c r="AJ1052" s="10">
        <v>15.39</v>
      </c>
      <c r="AK1052" s="10">
        <v>101.87</v>
      </c>
      <c r="AL1052" s="10">
        <v>28.66</v>
      </c>
      <c r="AM1052" s="10">
        <v>66.45</v>
      </c>
      <c r="AN1052" s="10">
        <v>12.23</v>
      </c>
      <c r="AO1052" s="10">
        <v>106.77</v>
      </c>
      <c r="AP1052" s="10">
        <v>163.44749999999999</v>
      </c>
    </row>
    <row r="1053" spans="1:42" x14ac:dyDescent="0.2">
      <c r="A1053" s="9">
        <v>45468</v>
      </c>
      <c r="B1053" s="3">
        <v>5447.87</v>
      </c>
      <c r="C1053" s="10">
        <v>187.35</v>
      </c>
      <c r="D1053" s="10">
        <v>24.56</v>
      </c>
      <c r="E1053" s="10">
        <v>114.37</v>
      </c>
      <c r="F1053" s="10">
        <v>63.84</v>
      </c>
      <c r="G1053" s="10">
        <v>89.41</v>
      </c>
      <c r="H1053" s="10">
        <v>181.45</v>
      </c>
      <c r="I1053" s="10">
        <v>158.07900000000001</v>
      </c>
      <c r="J1053" s="10">
        <v>4.74</v>
      </c>
      <c r="K1053" s="10">
        <v>198.07</v>
      </c>
      <c r="L1053" s="10">
        <v>457.38</v>
      </c>
      <c r="M1053" s="10">
        <v>126.09</v>
      </c>
      <c r="N1053" s="10">
        <v>17.64</v>
      </c>
      <c r="O1053" s="10">
        <v>46.14</v>
      </c>
      <c r="P1053" s="10">
        <v>118.0224</v>
      </c>
      <c r="Q1053" s="10">
        <v>88.3</v>
      </c>
      <c r="R1053" s="10">
        <v>22.14</v>
      </c>
      <c r="S1053" s="10">
        <v>6.45</v>
      </c>
      <c r="T1053" s="10">
        <v>124.42</v>
      </c>
      <c r="U1053" s="10">
        <v>124.21</v>
      </c>
      <c r="V1053" s="10">
        <v>450.95</v>
      </c>
      <c r="W1053" s="10">
        <v>209.07</v>
      </c>
      <c r="X1053" s="10">
        <v>107.42</v>
      </c>
      <c r="Y1053" s="10">
        <v>11.96</v>
      </c>
      <c r="Z1053" s="10">
        <v>321.27999999999997</v>
      </c>
      <c r="AA1053" s="10">
        <v>65.660799999999995</v>
      </c>
      <c r="AB1053" s="10">
        <v>93.11</v>
      </c>
      <c r="AC1053" s="10">
        <v>473.82</v>
      </c>
      <c r="AD1053">
        <v>35.299999999999997</v>
      </c>
      <c r="AE1053" s="10">
        <v>6.59</v>
      </c>
      <c r="AF1053" s="10">
        <v>455.65</v>
      </c>
      <c r="AG1053" s="10">
        <v>369.47</v>
      </c>
      <c r="AH1053" s="10">
        <v>109.83</v>
      </c>
      <c r="AI1053">
        <v>43.85</v>
      </c>
      <c r="AJ1053" s="10">
        <v>15.15</v>
      </c>
      <c r="AK1053" s="10">
        <v>102.04</v>
      </c>
      <c r="AL1053" s="10">
        <v>28.16</v>
      </c>
      <c r="AM1053" s="10">
        <v>66.52</v>
      </c>
      <c r="AN1053" s="10">
        <v>12.09</v>
      </c>
      <c r="AO1053" s="10">
        <v>107.11</v>
      </c>
      <c r="AP1053" s="10">
        <v>163.88550000000001</v>
      </c>
    </row>
    <row r="1054" spans="1:42" x14ac:dyDescent="0.2">
      <c r="A1054" s="9">
        <v>45469</v>
      </c>
      <c r="B1054" s="3">
        <v>5469.3</v>
      </c>
      <c r="C1054" s="10">
        <v>196.37</v>
      </c>
      <c r="D1054" s="10">
        <v>24.1</v>
      </c>
      <c r="E1054" s="10">
        <v>114.41</v>
      </c>
      <c r="F1054" s="10">
        <v>64.05</v>
      </c>
      <c r="G1054" s="10">
        <v>85.91</v>
      </c>
      <c r="H1054" s="10">
        <v>180</v>
      </c>
      <c r="I1054" s="10">
        <v>159.19999999999999</v>
      </c>
      <c r="J1054" s="10">
        <v>4.76</v>
      </c>
      <c r="K1054" s="10">
        <v>197.43</v>
      </c>
      <c r="L1054" s="10">
        <v>455.86</v>
      </c>
      <c r="M1054" s="10">
        <v>126.4</v>
      </c>
      <c r="N1054" s="10">
        <v>17.920000000000002</v>
      </c>
      <c r="O1054" s="10">
        <v>45.12</v>
      </c>
      <c r="P1054" s="10">
        <v>117.297</v>
      </c>
      <c r="Q1054" s="10">
        <v>88.17</v>
      </c>
      <c r="R1054" s="10">
        <v>22.31</v>
      </c>
      <c r="S1054" s="10">
        <v>6.46</v>
      </c>
      <c r="T1054" s="10">
        <v>124.16</v>
      </c>
      <c r="U1054" s="10">
        <v>129.13</v>
      </c>
      <c r="V1054" s="10">
        <v>452.16</v>
      </c>
      <c r="W1054" s="10">
        <v>213.25</v>
      </c>
      <c r="X1054" s="10">
        <v>105.78</v>
      </c>
      <c r="Y1054" s="10">
        <v>14.74</v>
      </c>
      <c r="Z1054" s="10">
        <v>318.95999999999998</v>
      </c>
      <c r="AA1054" s="10">
        <v>65.86</v>
      </c>
      <c r="AB1054" s="10">
        <v>91.79</v>
      </c>
      <c r="AC1054" s="10">
        <v>474</v>
      </c>
      <c r="AD1054">
        <v>34.71</v>
      </c>
      <c r="AE1054" s="10">
        <v>6.73</v>
      </c>
      <c r="AF1054" s="10">
        <v>452.38</v>
      </c>
      <c r="AG1054" s="10">
        <v>376.25</v>
      </c>
      <c r="AH1054" s="10">
        <v>110.41</v>
      </c>
      <c r="AI1054">
        <v>43.46</v>
      </c>
      <c r="AJ1054" s="10">
        <v>15.08</v>
      </c>
      <c r="AK1054" s="10">
        <v>101.96</v>
      </c>
      <c r="AL1054" s="10">
        <v>28.12</v>
      </c>
      <c r="AM1054" s="10">
        <v>66.8</v>
      </c>
      <c r="AN1054" s="10">
        <v>12.11</v>
      </c>
      <c r="AO1054" s="10">
        <v>107.65</v>
      </c>
      <c r="AP1054" s="10">
        <v>163.10650000000001</v>
      </c>
    </row>
    <row r="1055" spans="1:42" x14ac:dyDescent="0.2">
      <c r="A1055" s="9">
        <v>45470</v>
      </c>
      <c r="B1055" s="3">
        <v>5477.9</v>
      </c>
      <c r="C1055" s="10">
        <v>197.42</v>
      </c>
      <c r="D1055" s="10">
        <v>25.22</v>
      </c>
      <c r="E1055" s="10">
        <v>114.9</v>
      </c>
      <c r="F1055" s="10">
        <v>63.91</v>
      </c>
      <c r="G1055" s="10">
        <v>87.22</v>
      </c>
      <c r="H1055" s="10">
        <v>176.28</v>
      </c>
      <c r="I1055" s="10">
        <v>158.666</v>
      </c>
      <c r="J1055" s="10">
        <v>4.8600000000000003</v>
      </c>
      <c r="K1055" s="10">
        <v>199.17</v>
      </c>
      <c r="L1055" s="10">
        <v>445.96</v>
      </c>
      <c r="M1055" s="10">
        <v>123.99</v>
      </c>
      <c r="N1055" s="10">
        <v>17.649999999999999</v>
      </c>
      <c r="O1055" s="10">
        <v>45.72</v>
      </c>
      <c r="P1055" s="10">
        <v>117.61750000000001</v>
      </c>
      <c r="Q1055" s="10">
        <v>88.5</v>
      </c>
      <c r="R1055" s="10">
        <v>22.59</v>
      </c>
      <c r="S1055" s="10">
        <v>6.54</v>
      </c>
      <c r="T1055" s="10">
        <v>124.12</v>
      </c>
      <c r="U1055" s="10">
        <v>133.91999999999999</v>
      </c>
      <c r="V1055" s="10">
        <v>452.85</v>
      </c>
      <c r="W1055" s="10">
        <v>214.1</v>
      </c>
      <c r="X1055" s="10">
        <v>105.86</v>
      </c>
      <c r="Y1055" s="10">
        <v>14.47</v>
      </c>
      <c r="Z1055" s="10">
        <v>315.38</v>
      </c>
      <c r="AA1055" s="10">
        <v>62.41</v>
      </c>
      <c r="AB1055" s="10">
        <v>91.57</v>
      </c>
      <c r="AC1055" s="10">
        <v>472.51</v>
      </c>
      <c r="AD1055">
        <v>34.979999999999997</v>
      </c>
      <c r="AE1055" s="10">
        <v>7.1</v>
      </c>
      <c r="AF1055" s="10">
        <v>442.75</v>
      </c>
      <c r="AG1055" s="10">
        <v>376.79</v>
      </c>
      <c r="AH1055" s="10">
        <v>111.35</v>
      </c>
      <c r="AI1055">
        <v>43.96</v>
      </c>
      <c r="AJ1055" s="10">
        <v>15.04</v>
      </c>
      <c r="AK1055" s="10">
        <v>101.57</v>
      </c>
      <c r="AL1055" s="10">
        <v>27.95</v>
      </c>
      <c r="AM1055" s="10">
        <v>65.819999999999993</v>
      </c>
      <c r="AN1055" s="10">
        <v>12.23</v>
      </c>
      <c r="AO1055" s="10">
        <v>108.03</v>
      </c>
      <c r="AP1055" s="10">
        <v>164.32900000000001</v>
      </c>
    </row>
    <row r="1056" spans="1:42" x14ac:dyDescent="0.2">
      <c r="A1056" s="9">
        <v>45471</v>
      </c>
      <c r="B1056" s="3">
        <v>5482.87</v>
      </c>
      <c r="C1056" s="10">
        <v>197.88</v>
      </c>
      <c r="D1056" s="10">
        <v>25.33</v>
      </c>
      <c r="E1056" s="10">
        <v>115.12</v>
      </c>
      <c r="F1056" s="10">
        <v>63.65</v>
      </c>
      <c r="G1056" s="10">
        <v>85.98</v>
      </c>
      <c r="H1056" s="10">
        <v>171.51</v>
      </c>
      <c r="I1056" s="10">
        <v>160.553</v>
      </c>
      <c r="J1056" s="10">
        <v>4.8</v>
      </c>
      <c r="K1056" s="10">
        <v>202.26</v>
      </c>
      <c r="L1056" s="10">
        <v>452.32</v>
      </c>
      <c r="M1056" s="10">
        <v>123.54</v>
      </c>
      <c r="N1056" s="10">
        <v>15.82</v>
      </c>
      <c r="O1056" s="10">
        <v>45.48</v>
      </c>
      <c r="P1056" s="10">
        <v>117.8368</v>
      </c>
      <c r="Q1056" s="10">
        <v>89.11</v>
      </c>
      <c r="R1056" s="10">
        <v>22.71</v>
      </c>
      <c r="S1056" s="10">
        <v>6.61</v>
      </c>
      <c r="T1056" s="10">
        <v>123.8</v>
      </c>
      <c r="U1056" s="10">
        <v>135.09</v>
      </c>
      <c r="V1056" s="10">
        <v>446.95</v>
      </c>
      <c r="W1056" s="10">
        <v>210.62</v>
      </c>
      <c r="X1056" s="10">
        <v>105.24</v>
      </c>
      <c r="Y1056" s="10">
        <v>13.42</v>
      </c>
      <c r="Z1056" s="10">
        <v>313.79000000000002</v>
      </c>
      <c r="AA1056" s="10">
        <v>62.65</v>
      </c>
      <c r="AB1056" s="10">
        <v>92.75</v>
      </c>
      <c r="AC1056" s="10">
        <v>468.72</v>
      </c>
      <c r="AD1056">
        <v>34.14</v>
      </c>
      <c r="AE1056" s="10">
        <v>7.03</v>
      </c>
      <c r="AF1056" s="10">
        <v>441.16</v>
      </c>
      <c r="AG1056" s="10">
        <v>373.63</v>
      </c>
      <c r="AH1056" s="10">
        <v>112.31</v>
      </c>
      <c r="AI1056">
        <v>43.93</v>
      </c>
      <c r="AJ1056" s="10">
        <v>15.49</v>
      </c>
      <c r="AK1056" s="10">
        <v>101.33</v>
      </c>
      <c r="AL1056" s="10">
        <v>27.7</v>
      </c>
      <c r="AM1056" s="10">
        <v>65.930000000000007</v>
      </c>
      <c r="AN1056" s="10">
        <v>12.54</v>
      </c>
      <c r="AO1056" s="10">
        <v>107.99</v>
      </c>
      <c r="AP1056" s="10">
        <v>165.25</v>
      </c>
    </row>
    <row r="1057" spans="1:42" x14ac:dyDescent="0.2">
      <c r="A1057" s="9">
        <v>45474</v>
      </c>
      <c r="B1057" s="3">
        <v>5460.48</v>
      </c>
      <c r="C1057" s="10">
        <v>209.86</v>
      </c>
      <c r="D1057" s="10">
        <v>25.88</v>
      </c>
      <c r="E1057" s="10">
        <v>114.96</v>
      </c>
      <c r="F1057" s="10">
        <v>63.28</v>
      </c>
      <c r="G1057" s="10">
        <v>87.34</v>
      </c>
      <c r="H1057" s="10">
        <v>167.52</v>
      </c>
      <c r="I1057" s="10">
        <v>164.08</v>
      </c>
      <c r="J1057" s="10">
        <v>4.54</v>
      </c>
      <c r="K1057" s="10">
        <v>205.45</v>
      </c>
      <c r="L1057" s="10">
        <v>463.66</v>
      </c>
      <c r="M1057" s="10">
        <v>124.3</v>
      </c>
      <c r="N1057" s="10">
        <v>15.87</v>
      </c>
      <c r="O1057" s="10">
        <v>44.02</v>
      </c>
      <c r="P1057" s="10">
        <v>116.6476</v>
      </c>
      <c r="Q1057" s="10">
        <v>85.97</v>
      </c>
      <c r="R1057" s="10">
        <v>22.79</v>
      </c>
      <c r="S1057" s="10">
        <v>6.43</v>
      </c>
      <c r="T1057" s="10">
        <v>122.23</v>
      </c>
      <c r="U1057" s="10">
        <v>142.77000000000001</v>
      </c>
      <c r="V1057" s="10">
        <v>456.73</v>
      </c>
      <c r="W1057" s="10">
        <v>216.75</v>
      </c>
      <c r="X1057" s="10">
        <v>104.51</v>
      </c>
      <c r="Y1057" s="10">
        <v>13.92</v>
      </c>
      <c r="Z1057" s="10">
        <v>313.83999999999997</v>
      </c>
      <c r="AA1057" s="10">
        <v>61.81</v>
      </c>
      <c r="AB1057" s="10">
        <v>95.27</v>
      </c>
      <c r="AC1057" s="10">
        <v>471.25</v>
      </c>
      <c r="AD1057">
        <v>36</v>
      </c>
      <c r="AE1057" s="10">
        <v>6.84</v>
      </c>
      <c r="AF1057" s="10">
        <v>437.61</v>
      </c>
      <c r="AG1057" s="10">
        <v>360.99</v>
      </c>
      <c r="AH1057" s="10">
        <v>111.95</v>
      </c>
      <c r="AI1057">
        <v>44.06</v>
      </c>
      <c r="AJ1057" s="10">
        <v>15.77</v>
      </c>
      <c r="AK1057" s="10">
        <v>101.25</v>
      </c>
      <c r="AL1057" s="10">
        <v>27.34</v>
      </c>
      <c r="AM1057" s="10">
        <v>66.41</v>
      </c>
      <c r="AN1057" s="10">
        <v>12.76</v>
      </c>
      <c r="AO1057" s="10">
        <v>107.57</v>
      </c>
      <c r="AP1057" s="10">
        <v>166.14699999999999</v>
      </c>
    </row>
    <row r="1058" spans="1:42" x14ac:dyDescent="0.2">
      <c r="A1058" s="9">
        <v>45475</v>
      </c>
      <c r="B1058" s="3">
        <v>5475.09</v>
      </c>
      <c r="C1058" s="10">
        <v>231.26</v>
      </c>
      <c r="D1058" s="10">
        <v>25.83</v>
      </c>
      <c r="E1058" s="10">
        <v>114.18</v>
      </c>
      <c r="F1058" s="10">
        <v>63.15</v>
      </c>
      <c r="G1058" s="10">
        <v>87.7</v>
      </c>
      <c r="H1058" s="10">
        <v>169.81</v>
      </c>
      <c r="I1058" s="10">
        <v>165.74799999999999</v>
      </c>
      <c r="J1058" s="10">
        <v>4.6100000000000003</v>
      </c>
      <c r="K1058" s="10">
        <v>208.83</v>
      </c>
      <c r="L1058" s="10">
        <v>465.61</v>
      </c>
      <c r="M1058" s="10">
        <v>122.67</v>
      </c>
      <c r="N1058" s="10">
        <v>16.59</v>
      </c>
      <c r="O1058" s="10">
        <v>45.52</v>
      </c>
      <c r="P1058" s="10">
        <v>116.20050000000001</v>
      </c>
      <c r="Q1058" s="10">
        <v>87.08</v>
      </c>
      <c r="R1058" s="10">
        <v>22.46</v>
      </c>
      <c r="S1058" s="10">
        <v>6.45</v>
      </c>
      <c r="T1058" s="10">
        <v>123.21</v>
      </c>
      <c r="U1058" s="10">
        <v>141.91999999999999</v>
      </c>
      <c r="V1058" s="10">
        <v>459.28</v>
      </c>
      <c r="W1058" s="10">
        <v>220.27</v>
      </c>
      <c r="X1058" s="10">
        <v>105.93</v>
      </c>
      <c r="Y1058" s="10">
        <v>14.89</v>
      </c>
      <c r="Z1058" s="10">
        <v>315.55</v>
      </c>
      <c r="AA1058" s="10">
        <v>61.4</v>
      </c>
      <c r="AB1058" s="10">
        <v>94.59</v>
      </c>
      <c r="AC1058" s="10">
        <v>473.78</v>
      </c>
      <c r="AD1058">
        <v>35.22</v>
      </c>
      <c r="AE1058" s="10">
        <v>7.14</v>
      </c>
      <c r="AF1058" s="10">
        <v>444.65</v>
      </c>
      <c r="AG1058" s="10">
        <v>364.95</v>
      </c>
      <c r="AH1058" s="10">
        <v>113.21</v>
      </c>
      <c r="AI1058">
        <v>44.06</v>
      </c>
      <c r="AJ1058" s="10">
        <v>15.8</v>
      </c>
      <c r="AK1058" s="10">
        <v>101.64</v>
      </c>
      <c r="AL1058" s="10">
        <v>27.54</v>
      </c>
      <c r="AM1058" s="10">
        <v>66.010000000000005</v>
      </c>
      <c r="AN1058" s="10">
        <v>12.87</v>
      </c>
      <c r="AO1058" s="10">
        <v>110.15</v>
      </c>
      <c r="AP1058" s="10">
        <v>167.60749999999999</v>
      </c>
    </row>
    <row r="1059" spans="1:42" x14ac:dyDescent="0.2">
      <c r="A1059" s="9">
        <v>45476</v>
      </c>
      <c r="B1059" s="3">
        <v>5509.01</v>
      </c>
      <c r="C1059" s="10">
        <v>246.39</v>
      </c>
      <c r="D1059" s="10">
        <v>25.85</v>
      </c>
      <c r="E1059" s="10">
        <v>114.76</v>
      </c>
      <c r="F1059" s="10">
        <v>63.33</v>
      </c>
      <c r="G1059" s="10">
        <v>91.72</v>
      </c>
      <c r="H1059" s="10">
        <v>172.68</v>
      </c>
      <c r="I1059" s="10">
        <v>172.922</v>
      </c>
      <c r="J1059" s="10">
        <v>4.62</v>
      </c>
      <c r="K1059" s="10">
        <v>208.69</v>
      </c>
      <c r="L1059" s="10">
        <v>467.92</v>
      </c>
      <c r="M1059" s="10">
        <v>128.28</v>
      </c>
      <c r="N1059" s="10">
        <v>17.07</v>
      </c>
      <c r="O1059" s="10">
        <v>45.6</v>
      </c>
      <c r="P1059" s="10">
        <v>116.8078</v>
      </c>
      <c r="Q1059" s="10">
        <v>87.39</v>
      </c>
      <c r="R1059" s="10">
        <v>22.89</v>
      </c>
      <c r="S1059" s="10">
        <v>6.52</v>
      </c>
      <c r="T1059" s="10">
        <v>123.4</v>
      </c>
      <c r="U1059" s="10">
        <v>142.86000000000001</v>
      </c>
      <c r="V1059" s="10">
        <v>460.77</v>
      </c>
      <c r="W1059" s="10">
        <v>221.55</v>
      </c>
      <c r="X1059" s="10">
        <v>106.06</v>
      </c>
      <c r="Y1059" s="10">
        <v>14.65</v>
      </c>
      <c r="Z1059" s="10">
        <v>314.8</v>
      </c>
      <c r="AA1059" s="10">
        <v>61.58</v>
      </c>
      <c r="AB1059" s="10">
        <v>94.92</v>
      </c>
      <c r="AC1059" s="10">
        <v>470.28</v>
      </c>
      <c r="AD1059">
        <v>34.44</v>
      </c>
      <c r="AE1059" s="10">
        <v>7.17</v>
      </c>
      <c r="AF1059" s="10">
        <v>448.18</v>
      </c>
      <c r="AG1059" s="10">
        <v>362.79</v>
      </c>
      <c r="AH1059" s="10">
        <v>113.3</v>
      </c>
      <c r="AI1059">
        <v>44.55</v>
      </c>
      <c r="AJ1059" s="10">
        <v>15.31</v>
      </c>
      <c r="AK1059" s="10">
        <v>101.42</v>
      </c>
      <c r="AL1059" s="10">
        <v>26.96</v>
      </c>
      <c r="AM1059" s="10">
        <v>67.900000000000006</v>
      </c>
      <c r="AN1059" s="10">
        <v>12.87</v>
      </c>
      <c r="AO1059" s="10">
        <v>112.52</v>
      </c>
      <c r="AP1059" s="10">
        <v>166.55</v>
      </c>
    </row>
    <row r="1060" spans="1:42" x14ac:dyDescent="0.2">
      <c r="A1060" s="9">
        <v>45478</v>
      </c>
      <c r="B1060" s="3">
        <v>5537.02</v>
      </c>
      <c r="C1060" s="10">
        <v>251.52</v>
      </c>
      <c r="D1060" s="10">
        <v>27.23</v>
      </c>
      <c r="E1060" s="10">
        <v>113.37</v>
      </c>
      <c r="F1060" s="10">
        <v>63.76</v>
      </c>
      <c r="G1060" s="10">
        <v>89.36</v>
      </c>
      <c r="H1060" s="10">
        <v>176.23</v>
      </c>
      <c r="I1060" s="10">
        <v>170.33099999999999</v>
      </c>
      <c r="J1060" s="10">
        <v>4.88</v>
      </c>
      <c r="K1060" s="10">
        <v>204.79</v>
      </c>
      <c r="L1060" s="10">
        <v>464.75</v>
      </c>
      <c r="M1060" s="10">
        <v>125.83</v>
      </c>
      <c r="N1060" s="10">
        <v>16.78</v>
      </c>
      <c r="O1060" s="10">
        <v>45.84</v>
      </c>
      <c r="P1060" s="10">
        <v>115.3318</v>
      </c>
      <c r="Q1060" s="10">
        <v>87.21</v>
      </c>
      <c r="R1060" s="10">
        <v>22.68</v>
      </c>
      <c r="S1060" s="10">
        <v>6.47</v>
      </c>
      <c r="T1060" s="10">
        <v>122.72</v>
      </c>
      <c r="U1060" s="10">
        <v>143.02000000000001</v>
      </c>
      <c r="V1060" s="10">
        <v>467.56</v>
      </c>
      <c r="W1060" s="10">
        <v>226.34</v>
      </c>
      <c r="X1060" s="10">
        <v>106.08</v>
      </c>
      <c r="Y1060" s="10">
        <v>14.79</v>
      </c>
      <c r="Z1060" s="10">
        <v>316.85000000000002</v>
      </c>
      <c r="AA1060" s="10">
        <v>62.75</v>
      </c>
      <c r="AB1060" s="10">
        <v>94.99</v>
      </c>
      <c r="AC1060" s="10">
        <v>474.57</v>
      </c>
      <c r="AD1060">
        <v>32.200000000000003</v>
      </c>
      <c r="AE1060" s="10">
        <v>7.41</v>
      </c>
      <c r="AF1060" s="10">
        <v>449.49</v>
      </c>
      <c r="AG1060" s="10">
        <v>360.03</v>
      </c>
      <c r="AH1060" s="10">
        <v>114.46</v>
      </c>
      <c r="AI1060">
        <v>45.15</v>
      </c>
      <c r="AJ1060" s="10">
        <v>15.19</v>
      </c>
      <c r="AK1060" s="10">
        <v>102.12</v>
      </c>
      <c r="AL1060" s="10">
        <v>26.75</v>
      </c>
      <c r="AM1060" s="10">
        <v>67.64</v>
      </c>
      <c r="AN1060" s="10">
        <v>12.84</v>
      </c>
      <c r="AO1060" s="10">
        <v>110.78</v>
      </c>
      <c r="AP1060" s="10">
        <v>165.62649999999999</v>
      </c>
    </row>
    <row r="1061" spans="1:42" x14ac:dyDescent="0.2">
      <c r="A1061" s="9">
        <v>45481</v>
      </c>
      <c r="B1061" s="3">
        <v>5567.19</v>
      </c>
      <c r="C1061" s="10">
        <v>252.94</v>
      </c>
      <c r="D1061" s="10">
        <v>27.7</v>
      </c>
      <c r="E1061" s="10">
        <v>112.18</v>
      </c>
      <c r="F1061" s="10">
        <v>62.96</v>
      </c>
      <c r="G1061" s="10">
        <v>92.88</v>
      </c>
      <c r="H1061" s="10">
        <v>174.37</v>
      </c>
      <c r="I1061" s="10">
        <v>174.58600000000001</v>
      </c>
      <c r="J1061" s="10">
        <v>4.97</v>
      </c>
      <c r="K1061" s="10">
        <v>205.17</v>
      </c>
      <c r="L1061" s="10">
        <v>464.82</v>
      </c>
      <c r="M1061" s="10">
        <v>128.19999999999999</v>
      </c>
      <c r="N1061" s="10">
        <v>16.13</v>
      </c>
      <c r="O1061" s="10">
        <v>45.46</v>
      </c>
      <c r="P1061" s="10">
        <v>116.1078</v>
      </c>
      <c r="Q1061" s="10">
        <v>88.36</v>
      </c>
      <c r="R1061" s="10">
        <v>22.09</v>
      </c>
      <c r="S1061" s="10">
        <v>6.35</v>
      </c>
      <c r="T1061" s="10">
        <v>120.77</v>
      </c>
      <c r="U1061" s="10">
        <v>141.57</v>
      </c>
      <c r="V1061" s="10">
        <v>466.24</v>
      </c>
      <c r="W1061" s="10">
        <v>227.82</v>
      </c>
      <c r="X1061" s="10">
        <v>105.07</v>
      </c>
      <c r="Y1061" s="10">
        <v>15.49</v>
      </c>
      <c r="Z1061" s="10">
        <v>313.70999999999998</v>
      </c>
      <c r="AA1061" s="10">
        <v>59.51</v>
      </c>
      <c r="AB1061" s="10">
        <v>94.74</v>
      </c>
      <c r="AC1061" s="10">
        <v>481.89</v>
      </c>
      <c r="AD1061">
        <v>32.159999999999997</v>
      </c>
      <c r="AE1061" s="10">
        <v>7.67</v>
      </c>
      <c r="AF1061" s="10">
        <v>446.24</v>
      </c>
      <c r="AG1061" s="10">
        <v>355</v>
      </c>
      <c r="AH1061" s="10">
        <v>114.41</v>
      </c>
      <c r="AI1061">
        <v>44.6</v>
      </c>
      <c r="AJ1061" s="10">
        <v>15.45</v>
      </c>
      <c r="AK1061" s="10">
        <v>102.59</v>
      </c>
      <c r="AL1061" s="10">
        <v>26.73</v>
      </c>
      <c r="AM1061" s="10">
        <v>67.17</v>
      </c>
      <c r="AN1061" s="10">
        <v>12.98</v>
      </c>
      <c r="AO1061" s="10">
        <v>112.18</v>
      </c>
      <c r="AP1061" s="10">
        <v>169</v>
      </c>
    </row>
    <row r="1062" spans="1:42" x14ac:dyDescent="0.2">
      <c r="A1062" s="9">
        <v>45482</v>
      </c>
      <c r="B1062" s="3">
        <v>5572.85</v>
      </c>
      <c r="C1062" s="10">
        <v>262.33</v>
      </c>
      <c r="D1062" s="10">
        <v>27.39</v>
      </c>
      <c r="E1062" s="10">
        <v>110.94</v>
      </c>
      <c r="F1062" s="10">
        <v>62.69</v>
      </c>
      <c r="G1062" s="10">
        <v>91.4</v>
      </c>
      <c r="H1062" s="10">
        <v>172.98</v>
      </c>
      <c r="I1062" s="10">
        <v>173.33099999999999</v>
      </c>
      <c r="J1062" s="10">
        <v>5.08</v>
      </c>
      <c r="K1062" s="10">
        <v>207.63</v>
      </c>
      <c r="L1062" s="10">
        <v>472.83</v>
      </c>
      <c r="M1062" s="10">
        <v>131.38</v>
      </c>
      <c r="N1062" s="10">
        <v>15.75</v>
      </c>
      <c r="O1062" s="10">
        <v>44.52</v>
      </c>
      <c r="P1062" s="10">
        <v>115.0788</v>
      </c>
      <c r="Q1062" s="10">
        <v>88.77</v>
      </c>
      <c r="R1062" s="10">
        <v>22.6</v>
      </c>
      <c r="S1062" s="10">
        <v>6.38</v>
      </c>
      <c r="T1062" s="10">
        <v>121.28</v>
      </c>
      <c r="U1062" s="10">
        <v>137.46</v>
      </c>
      <c r="V1062" s="10">
        <v>459.54</v>
      </c>
      <c r="W1062" s="10">
        <v>228.68</v>
      </c>
      <c r="X1062" s="10">
        <v>105.58</v>
      </c>
      <c r="Y1062" s="10">
        <v>15.71</v>
      </c>
      <c r="Z1062" s="10">
        <v>311.55</v>
      </c>
      <c r="AA1062" s="10">
        <v>57.48</v>
      </c>
      <c r="AB1062" s="10">
        <v>90.24</v>
      </c>
      <c r="AC1062" s="10">
        <v>485.99</v>
      </c>
      <c r="AD1062">
        <v>32.96</v>
      </c>
      <c r="AE1062" s="10">
        <v>7.93</v>
      </c>
      <c r="AF1062" s="10">
        <v>444.7</v>
      </c>
      <c r="AG1062" s="10">
        <v>348.84</v>
      </c>
      <c r="AH1062" s="10">
        <v>114.45</v>
      </c>
      <c r="AI1062">
        <v>44.66</v>
      </c>
      <c r="AJ1062" s="10">
        <v>15.61</v>
      </c>
      <c r="AK1062" s="10">
        <v>101.67</v>
      </c>
      <c r="AL1062" s="10">
        <v>26.98</v>
      </c>
      <c r="AM1062" s="10">
        <v>66.98</v>
      </c>
      <c r="AN1062" s="10">
        <v>12.9</v>
      </c>
      <c r="AO1062" s="10">
        <v>110.75</v>
      </c>
      <c r="AP1062" s="10">
        <v>167.14400000000001</v>
      </c>
    </row>
    <row r="1063" spans="1:42" x14ac:dyDescent="0.2">
      <c r="A1063" s="9">
        <v>45483</v>
      </c>
      <c r="B1063" s="3">
        <v>5576.98</v>
      </c>
      <c r="C1063" s="10">
        <v>263.26</v>
      </c>
      <c r="D1063" s="10">
        <v>28.42</v>
      </c>
      <c r="E1063" s="10">
        <v>111.92</v>
      </c>
      <c r="F1063" s="10">
        <v>62.83</v>
      </c>
      <c r="G1063" s="10">
        <v>92.31</v>
      </c>
      <c r="H1063" s="10">
        <v>179.73</v>
      </c>
      <c r="I1063" s="10">
        <v>174.46899999999999</v>
      </c>
      <c r="J1063" s="10">
        <v>5.13</v>
      </c>
      <c r="K1063" s="10">
        <v>207.8</v>
      </c>
      <c r="L1063" s="10">
        <v>478.89</v>
      </c>
      <c r="M1063" s="10">
        <v>134.91</v>
      </c>
      <c r="N1063" s="10">
        <v>16.39</v>
      </c>
      <c r="O1063" s="10">
        <v>46.79</v>
      </c>
      <c r="P1063" s="10">
        <v>116.8753</v>
      </c>
      <c r="Q1063" s="10">
        <v>89.95</v>
      </c>
      <c r="R1063" s="10">
        <v>22.32</v>
      </c>
      <c r="S1063" s="10">
        <v>6.57</v>
      </c>
      <c r="T1063" s="10">
        <v>124.26</v>
      </c>
      <c r="U1063" s="10">
        <v>137.5</v>
      </c>
      <c r="V1063" s="10">
        <v>466.25</v>
      </c>
      <c r="W1063" s="10">
        <v>232.98</v>
      </c>
      <c r="X1063" s="10">
        <v>109.45</v>
      </c>
      <c r="Y1063" s="10">
        <v>16.37</v>
      </c>
      <c r="Z1063" s="10">
        <v>304.99</v>
      </c>
      <c r="AA1063" s="10">
        <v>58.3</v>
      </c>
      <c r="AB1063" s="10">
        <v>85.3</v>
      </c>
      <c r="AC1063" s="10">
        <v>491.62</v>
      </c>
      <c r="AD1063">
        <v>32.67</v>
      </c>
      <c r="AE1063" s="10">
        <v>8.4499999999999993</v>
      </c>
      <c r="AF1063" s="10">
        <v>433.64</v>
      </c>
      <c r="AG1063" s="10">
        <v>351.53</v>
      </c>
      <c r="AH1063" s="10">
        <v>116.54</v>
      </c>
      <c r="AI1063">
        <v>44.83</v>
      </c>
      <c r="AJ1063" s="10">
        <v>15.46</v>
      </c>
      <c r="AK1063" s="10">
        <v>102.76</v>
      </c>
      <c r="AL1063" s="10">
        <v>27.52</v>
      </c>
      <c r="AM1063" s="10">
        <v>67.489999999999995</v>
      </c>
      <c r="AN1063" s="10">
        <v>13.17</v>
      </c>
      <c r="AO1063" s="10">
        <v>109.97</v>
      </c>
      <c r="AP1063" s="10">
        <v>160.31</v>
      </c>
    </row>
    <row r="1064" spans="1:42" x14ac:dyDescent="0.2">
      <c r="A1064" s="9">
        <v>45484</v>
      </c>
      <c r="B1064" s="3">
        <v>5633.91</v>
      </c>
      <c r="C1064" s="10">
        <v>241.03</v>
      </c>
      <c r="D1064" s="10">
        <v>27.64</v>
      </c>
      <c r="E1064" s="10">
        <v>113.25</v>
      </c>
      <c r="F1064" s="10">
        <v>63.1</v>
      </c>
      <c r="G1064" s="10">
        <v>91.61</v>
      </c>
      <c r="H1064" s="10">
        <v>176.7</v>
      </c>
      <c r="I1064" s="10">
        <v>170.595</v>
      </c>
      <c r="J1064" s="10">
        <v>5.33</v>
      </c>
      <c r="K1064" s="10">
        <v>207.45</v>
      </c>
      <c r="L1064" s="10">
        <v>479.23</v>
      </c>
      <c r="M1064" s="10">
        <v>127.4</v>
      </c>
      <c r="N1064" s="10">
        <v>16.59</v>
      </c>
      <c r="O1064" s="10">
        <v>46.87</v>
      </c>
      <c r="P1064" s="10">
        <v>119.0176</v>
      </c>
      <c r="Q1064" s="10">
        <v>93.12</v>
      </c>
      <c r="R1064" s="10">
        <v>22.04</v>
      </c>
      <c r="S1064" s="10">
        <v>6.77</v>
      </c>
      <c r="T1064" s="10">
        <v>126.61</v>
      </c>
      <c r="U1064" s="10">
        <v>138.18</v>
      </c>
      <c r="V1064" s="10">
        <v>454.7</v>
      </c>
      <c r="W1064" s="10">
        <v>227.57</v>
      </c>
      <c r="X1064" s="10">
        <v>108.85</v>
      </c>
      <c r="Y1064" s="10">
        <v>16.760000000000002</v>
      </c>
      <c r="Z1064" s="10">
        <v>300.98</v>
      </c>
      <c r="AA1064" s="10">
        <v>57.55</v>
      </c>
      <c r="AB1064" s="10">
        <v>85.19</v>
      </c>
      <c r="AC1064" s="10">
        <v>492.13</v>
      </c>
      <c r="AD1064">
        <v>32.700000000000003</v>
      </c>
      <c r="AE1064" s="10">
        <v>8.02</v>
      </c>
      <c r="AF1064" s="10">
        <v>436.42</v>
      </c>
      <c r="AG1064" s="10">
        <v>361.6</v>
      </c>
      <c r="AH1064" s="10">
        <v>120.41</v>
      </c>
      <c r="AI1064">
        <v>45.63</v>
      </c>
      <c r="AJ1064" s="10">
        <v>16.309999999999999</v>
      </c>
      <c r="AK1064" s="10">
        <v>105</v>
      </c>
      <c r="AL1064" s="10">
        <v>28.96</v>
      </c>
      <c r="AM1064" s="10">
        <v>68.08</v>
      </c>
      <c r="AN1064" s="10">
        <v>13.47</v>
      </c>
      <c r="AO1064" s="10">
        <v>109.94</v>
      </c>
      <c r="AP1064" s="10">
        <v>161.881</v>
      </c>
    </row>
    <row r="1065" spans="1:42" x14ac:dyDescent="0.2">
      <c r="A1065" s="9">
        <v>45485</v>
      </c>
      <c r="B1065" s="3">
        <v>5584.54</v>
      </c>
      <c r="C1065" s="10">
        <v>248.23</v>
      </c>
      <c r="D1065" s="10">
        <v>28.07</v>
      </c>
      <c r="E1065" s="10">
        <v>113.27</v>
      </c>
      <c r="F1065" s="10">
        <v>63.7</v>
      </c>
      <c r="G1065" s="10">
        <v>91.33</v>
      </c>
      <c r="H1065" s="10">
        <v>180.45</v>
      </c>
      <c r="I1065" s="10">
        <v>170.06700000000001</v>
      </c>
      <c r="J1065" s="10">
        <v>5.65</v>
      </c>
      <c r="K1065" s="10">
        <v>204.94</v>
      </c>
      <c r="L1065" s="10">
        <v>479.88</v>
      </c>
      <c r="M1065" s="10">
        <v>129.24</v>
      </c>
      <c r="N1065" s="10">
        <v>16.52</v>
      </c>
      <c r="O1065" s="10">
        <v>47.99</v>
      </c>
      <c r="P1065" s="10">
        <v>121.3961</v>
      </c>
      <c r="Q1065" s="10">
        <v>94.65</v>
      </c>
      <c r="R1065" s="10">
        <v>22.28</v>
      </c>
      <c r="S1065" s="10">
        <v>6.97</v>
      </c>
      <c r="T1065" s="10">
        <v>129.32</v>
      </c>
      <c r="U1065" s="10">
        <v>135.75</v>
      </c>
      <c r="V1065" s="10">
        <v>453.55</v>
      </c>
      <c r="W1065" s="10">
        <v>230.54</v>
      </c>
      <c r="X1065" s="10">
        <v>110.74</v>
      </c>
      <c r="Y1065" s="10">
        <v>18.11</v>
      </c>
      <c r="Z1065" s="10">
        <v>302.27</v>
      </c>
      <c r="AA1065" s="10">
        <v>57.67</v>
      </c>
      <c r="AB1065" s="10">
        <v>84.25</v>
      </c>
      <c r="AC1065" s="10">
        <v>488.74</v>
      </c>
      <c r="AD1065">
        <v>32.85</v>
      </c>
      <c r="AE1065" s="10">
        <v>8.4499999999999993</v>
      </c>
      <c r="AF1065" s="10">
        <v>440.11</v>
      </c>
      <c r="AG1065" s="10">
        <v>365.33</v>
      </c>
      <c r="AH1065" s="10">
        <v>120.15</v>
      </c>
      <c r="AI1065">
        <v>45.61</v>
      </c>
      <c r="AJ1065" s="10">
        <v>16.579999999999998</v>
      </c>
      <c r="AK1065" s="10">
        <v>105.95</v>
      </c>
      <c r="AL1065" s="10">
        <v>29.37</v>
      </c>
      <c r="AM1065" s="10">
        <v>68.52</v>
      </c>
      <c r="AN1065" s="10">
        <v>14.03</v>
      </c>
      <c r="AO1065" s="10">
        <v>111.06</v>
      </c>
      <c r="AP1065" s="10">
        <v>161.62899999999999</v>
      </c>
    </row>
    <row r="1066" spans="1:42" x14ac:dyDescent="0.2">
      <c r="A1066" s="9">
        <v>45488</v>
      </c>
      <c r="B1066" s="3">
        <v>5615.35</v>
      </c>
      <c r="C1066" s="10">
        <v>252.64</v>
      </c>
      <c r="D1066" s="10">
        <v>28.67</v>
      </c>
      <c r="E1066" s="10">
        <v>115.21</v>
      </c>
      <c r="F1066" s="10">
        <v>63.41</v>
      </c>
      <c r="G1066" s="10">
        <v>86.19</v>
      </c>
      <c r="H1066" s="10">
        <v>177.44</v>
      </c>
      <c r="I1066" s="10">
        <v>171.42</v>
      </c>
      <c r="J1066" s="10">
        <v>5.72</v>
      </c>
      <c r="K1066" s="10">
        <v>210.05</v>
      </c>
      <c r="L1066" s="10">
        <v>492.23</v>
      </c>
      <c r="M1066" s="10">
        <v>128.44</v>
      </c>
      <c r="N1066" s="10">
        <v>16</v>
      </c>
      <c r="O1066" s="10">
        <v>47.92</v>
      </c>
      <c r="P1066" s="10">
        <v>122.04559999999999</v>
      </c>
      <c r="Q1066" s="10">
        <v>95.85</v>
      </c>
      <c r="R1066" s="10">
        <v>23.94</v>
      </c>
      <c r="S1066" s="10">
        <v>7.33</v>
      </c>
      <c r="T1066" s="10">
        <v>132.37</v>
      </c>
      <c r="U1066" s="10">
        <v>133.72</v>
      </c>
      <c r="V1066" s="10">
        <v>453.96</v>
      </c>
      <c r="W1066" s="10">
        <v>234.4</v>
      </c>
      <c r="X1066" s="10">
        <v>114.96</v>
      </c>
      <c r="Y1066" s="10">
        <v>17.5</v>
      </c>
      <c r="Z1066" s="10">
        <v>302.14999999999998</v>
      </c>
      <c r="AA1066" s="10">
        <v>56.61</v>
      </c>
      <c r="AB1066" s="10">
        <v>86.63</v>
      </c>
      <c r="AC1066" s="10">
        <v>490.85</v>
      </c>
      <c r="AD1066">
        <v>36.15</v>
      </c>
      <c r="AE1066" s="10">
        <v>8.9499999999999993</v>
      </c>
      <c r="AF1066" s="10">
        <v>444</v>
      </c>
      <c r="AG1066" s="10">
        <v>371.67</v>
      </c>
      <c r="AH1066" s="10">
        <v>121.14</v>
      </c>
      <c r="AI1066">
        <v>45.76</v>
      </c>
      <c r="AJ1066" s="10">
        <v>16.75</v>
      </c>
      <c r="AK1066" s="10">
        <v>105.07</v>
      </c>
      <c r="AL1066" s="10">
        <v>30.12</v>
      </c>
      <c r="AM1066" s="10">
        <v>67.55</v>
      </c>
      <c r="AN1066" s="10">
        <v>14.23</v>
      </c>
      <c r="AO1066" s="10">
        <v>106.54</v>
      </c>
      <c r="AP1066" s="10">
        <v>166.3065</v>
      </c>
    </row>
    <row r="1067" spans="1:42" x14ac:dyDescent="0.2">
      <c r="A1067" s="9">
        <v>45489</v>
      </c>
      <c r="B1067" s="3">
        <v>5631.22</v>
      </c>
      <c r="C1067" s="10">
        <v>256.56</v>
      </c>
      <c r="D1067" s="10">
        <v>28.67</v>
      </c>
      <c r="E1067" s="10">
        <v>116.04</v>
      </c>
      <c r="F1067" s="10">
        <v>64.27</v>
      </c>
      <c r="G1067" s="10">
        <v>85.87</v>
      </c>
      <c r="H1067" s="10">
        <v>182.74</v>
      </c>
      <c r="I1067" s="10">
        <v>169.375</v>
      </c>
      <c r="J1067" s="10">
        <v>5.63</v>
      </c>
      <c r="K1067" s="10">
        <v>213.62</v>
      </c>
      <c r="L1067" s="10">
        <v>503.02</v>
      </c>
      <c r="M1067" s="10">
        <v>126.36</v>
      </c>
      <c r="N1067" s="10">
        <v>16.190000000000001</v>
      </c>
      <c r="O1067" s="10">
        <v>47.35</v>
      </c>
      <c r="P1067" s="10">
        <v>127.1399</v>
      </c>
      <c r="Q1067" s="10">
        <v>97.23</v>
      </c>
      <c r="R1067" s="10">
        <v>24.63</v>
      </c>
      <c r="S1067" s="10">
        <v>7.75</v>
      </c>
      <c r="T1067" s="10">
        <v>137.01</v>
      </c>
      <c r="U1067" s="10">
        <v>136.21</v>
      </c>
      <c r="V1067" s="10">
        <v>449.52</v>
      </c>
      <c r="W1067" s="10">
        <v>234.82</v>
      </c>
      <c r="X1067" s="10">
        <v>116.67</v>
      </c>
      <c r="Y1067" s="10">
        <v>17.940000000000001</v>
      </c>
      <c r="Z1067" s="10">
        <v>298.5</v>
      </c>
      <c r="AA1067" s="10">
        <v>57.74</v>
      </c>
      <c r="AB1067" s="10">
        <v>87.5</v>
      </c>
      <c r="AC1067" s="10">
        <v>488.98</v>
      </c>
      <c r="AD1067">
        <v>37.17</v>
      </c>
      <c r="AE1067" s="10">
        <v>9.0299999999999994</v>
      </c>
      <c r="AF1067" s="10">
        <v>443.53</v>
      </c>
      <c r="AG1067" s="10">
        <v>377.51</v>
      </c>
      <c r="AH1067" s="10">
        <v>121.49</v>
      </c>
      <c r="AI1067">
        <v>46.66</v>
      </c>
      <c r="AJ1067" s="10">
        <v>16.989999999999998</v>
      </c>
      <c r="AK1067" s="10">
        <v>106.1</v>
      </c>
      <c r="AL1067" s="10">
        <v>31.23</v>
      </c>
      <c r="AM1067" s="10">
        <v>66.319999999999993</v>
      </c>
      <c r="AN1067" s="10">
        <v>14.39</v>
      </c>
      <c r="AO1067" s="10">
        <v>106.79</v>
      </c>
      <c r="AP1067" s="10">
        <v>164.7</v>
      </c>
    </row>
    <row r="1068" spans="1:42" x14ac:dyDescent="0.2">
      <c r="A1068" s="9">
        <v>45490</v>
      </c>
      <c r="B1068" s="3">
        <v>5667.2</v>
      </c>
      <c r="C1068" s="10">
        <v>248.5</v>
      </c>
      <c r="D1068" s="10">
        <v>28.22</v>
      </c>
      <c r="E1068" s="10">
        <v>117.64</v>
      </c>
      <c r="F1068" s="10">
        <v>65.209999999999994</v>
      </c>
      <c r="G1068" s="10">
        <v>76.2</v>
      </c>
      <c r="H1068" s="10">
        <v>165.83</v>
      </c>
      <c r="I1068" s="10">
        <v>155.97999999999999</v>
      </c>
      <c r="J1068" s="10">
        <v>5.45</v>
      </c>
      <c r="K1068" s="10">
        <v>216.87</v>
      </c>
      <c r="L1068" s="10">
        <v>502.18</v>
      </c>
      <c r="M1068" s="10">
        <v>117.99</v>
      </c>
      <c r="N1068" s="10">
        <v>15.59</v>
      </c>
      <c r="O1068" s="10">
        <v>46.86</v>
      </c>
      <c r="P1068" s="10">
        <v>126.1362</v>
      </c>
      <c r="Q1068" s="10">
        <v>97.92</v>
      </c>
      <c r="R1068" s="10">
        <v>24.18</v>
      </c>
      <c r="S1068" s="10">
        <v>7.84</v>
      </c>
      <c r="T1068" s="10">
        <v>134.85</v>
      </c>
      <c r="U1068" s="10">
        <v>135.1</v>
      </c>
      <c r="V1068" s="10">
        <v>443.52</v>
      </c>
      <c r="W1068" s="10">
        <v>228.88</v>
      </c>
      <c r="X1068" s="10">
        <v>113.78</v>
      </c>
      <c r="Y1068" s="10">
        <v>17.190000000000001</v>
      </c>
      <c r="Z1068" s="10">
        <v>294.74</v>
      </c>
      <c r="AA1068" s="10">
        <v>55.29</v>
      </c>
      <c r="AB1068" s="10">
        <v>81.48</v>
      </c>
      <c r="AC1068" s="10">
        <v>488.37</v>
      </c>
      <c r="AD1068">
        <v>36.840000000000003</v>
      </c>
      <c r="AE1068" s="10">
        <v>8.56</v>
      </c>
      <c r="AF1068" s="10">
        <v>451.16</v>
      </c>
      <c r="AG1068" s="10">
        <v>385.13</v>
      </c>
      <c r="AH1068" s="10">
        <v>123.21</v>
      </c>
      <c r="AI1068">
        <v>46.44</v>
      </c>
      <c r="AJ1068" s="10">
        <v>16.899999999999999</v>
      </c>
      <c r="AK1068" s="10">
        <v>108.31</v>
      </c>
      <c r="AL1068" s="10">
        <v>30.87</v>
      </c>
      <c r="AM1068" s="10">
        <v>65.77</v>
      </c>
      <c r="AN1068" s="10">
        <v>14.48</v>
      </c>
      <c r="AO1068" s="10">
        <v>104.82</v>
      </c>
      <c r="AP1068" s="10">
        <v>164.61150000000001</v>
      </c>
    </row>
    <row r="1069" spans="1:42" x14ac:dyDescent="0.2">
      <c r="A1069" s="9">
        <v>45491</v>
      </c>
      <c r="B1069" s="3">
        <v>5588.27</v>
      </c>
      <c r="C1069" s="10">
        <v>249.23</v>
      </c>
      <c r="D1069" s="10">
        <v>28.64</v>
      </c>
      <c r="E1069" s="10">
        <v>118.8</v>
      </c>
      <c r="F1069" s="10">
        <v>65.19</v>
      </c>
      <c r="G1069" s="10">
        <v>76.55</v>
      </c>
      <c r="H1069" s="10">
        <v>161.49</v>
      </c>
      <c r="I1069" s="10">
        <v>160.52000000000001</v>
      </c>
      <c r="J1069" s="10">
        <v>5.26</v>
      </c>
      <c r="K1069" s="10">
        <v>209.98</v>
      </c>
      <c r="L1069" s="10">
        <v>486.21</v>
      </c>
      <c r="M1069" s="10">
        <v>121.09</v>
      </c>
      <c r="N1069" s="10">
        <v>14.96</v>
      </c>
      <c r="O1069" s="10">
        <v>47.97</v>
      </c>
      <c r="P1069" s="10">
        <v>125.4615</v>
      </c>
      <c r="Q1069" s="10">
        <v>97.09</v>
      </c>
      <c r="R1069" s="10">
        <v>22.83</v>
      </c>
      <c r="S1069" s="10">
        <v>7.53</v>
      </c>
      <c r="T1069" s="10">
        <v>136.41</v>
      </c>
      <c r="U1069" s="10">
        <v>129.84</v>
      </c>
      <c r="V1069" s="10">
        <v>440.37</v>
      </c>
      <c r="W1069" s="10">
        <v>224.18</v>
      </c>
      <c r="X1069" s="10">
        <v>114.91</v>
      </c>
      <c r="Y1069" s="10">
        <v>16.899999999999999</v>
      </c>
      <c r="Z1069" s="10">
        <v>290.16000000000003</v>
      </c>
      <c r="AA1069" s="10">
        <v>53.38</v>
      </c>
      <c r="AB1069" s="10">
        <v>79.989999999999995</v>
      </c>
      <c r="AC1069" s="10">
        <v>488.12</v>
      </c>
      <c r="AD1069">
        <v>36.22</v>
      </c>
      <c r="AE1069" s="10">
        <v>8.2100000000000009</v>
      </c>
      <c r="AF1069" s="10">
        <v>448.72</v>
      </c>
      <c r="AG1069" s="10">
        <v>380.64</v>
      </c>
      <c r="AH1069" s="10">
        <v>122.62</v>
      </c>
      <c r="AI1069">
        <v>46.15</v>
      </c>
      <c r="AJ1069" s="10">
        <v>16.72</v>
      </c>
      <c r="AK1069" s="10">
        <v>107.46</v>
      </c>
      <c r="AL1069" s="10">
        <v>29.79</v>
      </c>
      <c r="AM1069" s="10">
        <v>64.37</v>
      </c>
      <c r="AN1069" s="10">
        <v>14.55</v>
      </c>
      <c r="AO1069" s="10">
        <v>105.66</v>
      </c>
      <c r="AP1069" s="10">
        <v>165.34950000000001</v>
      </c>
    </row>
    <row r="1070" spans="1:42" x14ac:dyDescent="0.2">
      <c r="A1070" s="9">
        <v>45492</v>
      </c>
      <c r="B1070" s="3">
        <v>5544.59</v>
      </c>
      <c r="C1070" s="10">
        <v>239.2</v>
      </c>
      <c r="D1070" s="10">
        <v>28.58</v>
      </c>
      <c r="E1070" s="10">
        <v>116.07</v>
      </c>
      <c r="F1070" s="10">
        <v>65.290000000000006</v>
      </c>
      <c r="G1070" s="10">
        <v>76.47</v>
      </c>
      <c r="H1070" s="10">
        <v>163.34</v>
      </c>
      <c r="I1070" s="10">
        <v>157.35</v>
      </c>
      <c r="J1070" s="10">
        <v>5.2</v>
      </c>
      <c r="K1070" s="10">
        <v>209.78</v>
      </c>
      <c r="L1070" s="10">
        <v>484.93</v>
      </c>
      <c r="M1070" s="10">
        <v>117.93</v>
      </c>
      <c r="N1070" s="10">
        <v>15.25</v>
      </c>
      <c r="O1070" s="10">
        <v>48.2</v>
      </c>
      <c r="P1070" s="10">
        <v>124.73609999999999</v>
      </c>
      <c r="Q1070" s="10">
        <v>97.83</v>
      </c>
      <c r="R1070" s="10">
        <v>23.41</v>
      </c>
      <c r="S1070" s="10">
        <v>7.47</v>
      </c>
      <c r="T1070" s="10">
        <v>138.59</v>
      </c>
      <c r="U1070" s="10">
        <v>129.85</v>
      </c>
      <c r="V1070" s="10">
        <v>437.11</v>
      </c>
      <c r="W1070" s="10">
        <v>224.31</v>
      </c>
      <c r="X1070" s="10">
        <v>115.15</v>
      </c>
      <c r="Y1070" s="10">
        <v>16.75</v>
      </c>
      <c r="Z1070" s="10">
        <v>295.08999999999997</v>
      </c>
      <c r="AA1070" s="10">
        <v>53.54</v>
      </c>
      <c r="AB1070" s="10">
        <v>79.989999999999995</v>
      </c>
      <c r="AC1070" s="10">
        <v>491.57</v>
      </c>
      <c r="AD1070">
        <v>38.4</v>
      </c>
      <c r="AE1070" s="10">
        <v>7.43</v>
      </c>
      <c r="AF1070" s="10">
        <v>443.69</v>
      </c>
      <c r="AG1070" s="10">
        <v>378.06</v>
      </c>
      <c r="AH1070" s="10">
        <v>123.75</v>
      </c>
      <c r="AI1070">
        <v>45.32</v>
      </c>
      <c r="AJ1070" s="10">
        <v>16.940000000000001</v>
      </c>
      <c r="AK1070" s="10">
        <v>107.12</v>
      </c>
      <c r="AL1070" s="10">
        <v>30.33</v>
      </c>
      <c r="AM1070" s="10">
        <v>63.78</v>
      </c>
      <c r="AN1070" s="10">
        <v>13.98</v>
      </c>
      <c r="AO1070" s="10">
        <v>104.34</v>
      </c>
      <c r="AP1070" s="10">
        <v>163.16900000000001</v>
      </c>
    </row>
    <row r="1071" spans="1:42" x14ac:dyDescent="0.2">
      <c r="A1071" s="9">
        <v>45495</v>
      </c>
      <c r="B1071" s="3">
        <v>5505</v>
      </c>
      <c r="C1071" s="10">
        <v>251.51</v>
      </c>
      <c r="D1071" s="10">
        <v>28.46</v>
      </c>
      <c r="E1071" s="10">
        <v>115.27</v>
      </c>
      <c r="F1071" s="10">
        <v>64.77</v>
      </c>
      <c r="G1071" s="10">
        <v>79.17</v>
      </c>
      <c r="H1071" s="10">
        <v>166.76</v>
      </c>
      <c r="I1071" s="10">
        <v>161.06</v>
      </c>
      <c r="J1071" s="10">
        <v>5.34</v>
      </c>
      <c r="K1071" s="10">
        <v>210.28</v>
      </c>
      <c r="L1071" s="10">
        <v>487.04</v>
      </c>
      <c r="M1071" s="10">
        <v>123.54</v>
      </c>
      <c r="N1071" s="10">
        <v>15.34</v>
      </c>
      <c r="O1071" s="10">
        <v>47.83</v>
      </c>
      <c r="P1071" s="10">
        <v>126.04349999999999</v>
      </c>
      <c r="Q1071" s="10">
        <v>98.77</v>
      </c>
      <c r="R1071" s="10">
        <v>23.42</v>
      </c>
      <c r="S1071" s="10">
        <v>7.54</v>
      </c>
      <c r="T1071" s="10">
        <v>141.18</v>
      </c>
      <c r="U1071" s="10">
        <v>131.15</v>
      </c>
      <c r="V1071" s="10">
        <v>442.94</v>
      </c>
      <c r="W1071" s="10">
        <v>223.96</v>
      </c>
      <c r="X1071" s="10">
        <v>117.87</v>
      </c>
      <c r="Y1071" s="10">
        <v>17.22</v>
      </c>
      <c r="Z1071" s="10">
        <v>295.45</v>
      </c>
      <c r="AA1071" s="10">
        <v>53.56</v>
      </c>
      <c r="AB1071" s="10">
        <v>80.31</v>
      </c>
      <c r="AC1071" s="10">
        <v>495.91</v>
      </c>
      <c r="AD1071">
        <v>38.93</v>
      </c>
      <c r="AE1071" s="10">
        <v>8.08</v>
      </c>
      <c r="AF1071" s="10">
        <v>447.94</v>
      </c>
      <c r="AG1071" s="10">
        <v>379.25</v>
      </c>
      <c r="AH1071" s="10">
        <v>126.66</v>
      </c>
      <c r="AI1071">
        <v>45.33</v>
      </c>
      <c r="AJ1071" s="10">
        <v>17</v>
      </c>
      <c r="AK1071" s="10">
        <v>107.22</v>
      </c>
      <c r="AL1071" s="10">
        <v>31.14</v>
      </c>
      <c r="AM1071" s="10">
        <v>63.99</v>
      </c>
      <c r="AN1071" s="10">
        <v>14.12</v>
      </c>
      <c r="AO1071" s="10">
        <v>105.63</v>
      </c>
      <c r="AP1071" s="10">
        <v>156.03800000000001</v>
      </c>
    </row>
    <row r="1072" spans="1:42" x14ac:dyDescent="0.2">
      <c r="A1072" s="9">
        <v>45496</v>
      </c>
      <c r="B1072" s="3">
        <v>5564.41</v>
      </c>
      <c r="C1072" s="10">
        <v>246.38</v>
      </c>
      <c r="D1072" s="10">
        <v>28.81</v>
      </c>
      <c r="E1072" s="10">
        <v>113.41</v>
      </c>
      <c r="F1072" s="10">
        <v>64.959999999999994</v>
      </c>
      <c r="G1072" s="10">
        <v>80.069999999999993</v>
      </c>
      <c r="H1072" s="10">
        <v>170.49</v>
      </c>
      <c r="I1072" s="10">
        <v>163.77000000000001</v>
      </c>
      <c r="J1072" s="10">
        <v>5.4</v>
      </c>
      <c r="K1072" s="10">
        <v>210.33</v>
      </c>
      <c r="L1072" s="10">
        <v>492.15</v>
      </c>
      <c r="M1072" s="10">
        <v>122.59</v>
      </c>
      <c r="N1072" s="10">
        <v>15.59</v>
      </c>
      <c r="O1072" s="10">
        <v>47.39</v>
      </c>
      <c r="P1072" s="10">
        <v>127.5954</v>
      </c>
      <c r="Q1072" s="10">
        <v>99.16</v>
      </c>
      <c r="R1072" s="10">
        <v>22.87</v>
      </c>
      <c r="S1072" s="10">
        <v>7.43</v>
      </c>
      <c r="T1072" s="10">
        <v>143.62</v>
      </c>
      <c r="U1072" s="10">
        <v>132.6</v>
      </c>
      <c r="V1072" s="10">
        <v>444.85</v>
      </c>
      <c r="W1072" s="10">
        <v>225.01</v>
      </c>
      <c r="X1072" s="10">
        <v>117.96</v>
      </c>
      <c r="Y1072" s="10">
        <v>17.5</v>
      </c>
      <c r="Z1072" s="10">
        <v>330.79</v>
      </c>
      <c r="AA1072" s="10">
        <v>52.55</v>
      </c>
      <c r="AB1072" s="10">
        <v>82.59</v>
      </c>
      <c r="AC1072" s="10">
        <v>490.32</v>
      </c>
      <c r="AD1072">
        <v>37.340000000000003</v>
      </c>
      <c r="AE1072" s="10">
        <v>8.3000000000000007</v>
      </c>
      <c r="AF1072" s="10">
        <v>441.72</v>
      </c>
      <c r="AG1072" s="10">
        <v>371.52</v>
      </c>
      <c r="AH1072" s="10">
        <v>125.68</v>
      </c>
      <c r="AI1072">
        <v>45.49</v>
      </c>
      <c r="AJ1072" s="10">
        <v>17.559999999999999</v>
      </c>
      <c r="AK1072" s="10">
        <v>109.56</v>
      </c>
      <c r="AL1072" s="10">
        <v>31.37</v>
      </c>
      <c r="AM1072" s="10">
        <v>63.53</v>
      </c>
      <c r="AN1072" s="10">
        <v>13.83</v>
      </c>
      <c r="AO1072" s="10">
        <v>105.58</v>
      </c>
      <c r="AP1072" s="10">
        <v>155.21250000000001</v>
      </c>
    </row>
    <row r="1073" spans="1:42" x14ac:dyDescent="0.2">
      <c r="A1073" s="9">
        <v>45497</v>
      </c>
      <c r="B1073" s="3">
        <v>5555.74</v>
      </c>
      <c r="C1073" s="10">
        <v>215.99</v>
      </c>
      <c r="D1073" s="10">
        <v>26.6</v>
      </c>
      <c r="E1073" s="10">
        <v>115.01</v>
      </c>
      <c r="F1073" s="10">
        <v>65.81</v>
      </c>
      <c r="G1073" s="10">
        <v>72.58</v>
      </c>
      <c r="H1073" s="10">
        <v>162.9</v>
      </c>
      <c r="I1073" s="10">
        <v>151.34</v>
      </c>
      <c r="J1073" s="10">
        <v>5.21</v>
      </c>
      <c r="K1073" s="10">
        <v>208.59</v>
      </c>
      <c r="L1073" s="10">
        <v>486.7</v>
      </c>
      <c r="M1073" s="10">
        <v>114.25</v>
      </c>
      <c r="N1073" s="10">
        <v>15.9</v>
      </c>
      <c r="O1073" s="10">
        <v>44.94</v>
      </c>
      <c r="P1073" s="10">
        <v>120.5527</v>
      </c>
      <c r="Q1073" s="10">
        <v>98.3</v>
      </c>
      <c r="R1073" s="10">
        <v>21.41</v>
      </c>
      <c r="S1073" s="10">
        <v>7.1</v>
      </c>
      <c r="T1073" s="10">
        <v>137.63</v>
      </c>
      <c r="U1073" s="10">
        <v>125.62</v>
      </c>
      <c r="V1073" s="10">
        <v>428.9</v>
      </c>
      <c r="W1073" s="10">
        <v>218.54</v>
      </c>
      <c r="X1073" s="10">
        <v>115.73</v>
      </c>
      <c r="Y1073" s="10">
        <v>16.27</v>
      </c>
      <c r="Z1073" s="10">
        <v>336.52</v>
      </c>
      <c r="AA1073" s="10">
        <v>51.78</v>
      </c>
      <c r="AB1073" s="10">
        <v>77.92</v>
      </c>
      <c r="AC1073" s="10">
        <v>490.8</v>
      </c>
      <c r="AD1073">
        <v>37.42</v>
      </c>
      <c r="AE1073" s="10">
        <v>7.62</v>
      </c>
      <c r="AF1073" s="10">
        <v>432.45</v>
      </c>
      <c r="AG1073" s="10">
        <v>369.39</v>
      </c>
      <c r="AH1073" s="10">
        <v>123.08</v>
      </c>
      <c r="AI1073">
        <v>45.31</v>
      </c>
      <c r="AJ1073" s="10">
        <v>17.510000000000002</v>
      </c>
      <c r="AK1073" s="10">
        <v>111.44</v>
      </c>
      <c r="AL1073" s="10">
        <v>30.99</v>
      </c>
      <c r="AM1073" s="10">
        <v>63.49</v>
      </c>
      <c r="AN1073" s="10">
        <v>13.67</v>
      </c>
      <c r="AO1073" s="10">
        <v>107.05</v>
      </c>
      <c r="AP1073" s="10">
        <v>156.37350000000001</v>
      </c>
    </row>
    <row r="1074" spans="1:42" x14ac:dyDescent="0.2">
      <c r="A1074" s="9">
        <v>45498</v>
      </c>
      <c r="B1074" s="3">
        <v>5427.13</v>
      </c>
      <c r="C1074" s="10">
        <v>220.25</v>
      </c>
      <c r="D1074" s="10">
        <v>26.63</v>
      </c>
      <c r="E1074" s="10">
        <v>117.43</v>
      </c>
      <c r="F1074" s="10">
        <v>66.069999999999993</v>
      </c>
      <c r="G1074" s="10">
        <v>70.38</v>
      </c>
      <c r="H1074" s="10">
        <v>160</v>
      </c>
      <c r="I1074" s="10">
        <v>149.26</v>
      </c>
      <c r="J1074" s="10">
        <v>5.25</v>
      </c>
      <c r="K1074" s="10">
        <v>208.67</v>
      </c>
      <c r="L1074" s="10">
        <v>491.71</v>
      </c>
      <c r="M1074" s="10">
        <v>112.28</v>
      </c>
      <c r="N1074" s="10">
        <v>15.32</v>
      </c>
      <c r="O1074" s="10">
        <v>44.25</v>
      </c>
      <c r="P1074" s="10">
        <v>122.8721</v>
      </c>
      <c r="Q1074" s="10">
        <v>107.43</v>
      </c>
      <c r="R1074" s="10">
        <v>21.18</v>
      </c>
      <c r="S1074" s="10">
        <v>7.27</v>
      </c>
      <c r="T1074" s="10">
        <v>140.02000000000001</v>
      </c>
      <c r="U1074" s="10">
        <v>129.59</v>
      </c>
      <c r="V1074" s="10">
        <v>418.4</v>
      </c>
      <c r="W1074" s="10">
        <v>217.49</v>
      </c>
      <c r="X1074" s="10">
        <v>116.71</v>
      </c>
      <c r="Y1074" s="10">
        <v>16.25</v>
      </c>
      <c r="Z1074" s="10">
        <v>328.95</v>
      </c>
      <c r="AA1074" s="10">
        <v>50.82</v>
      </c>
      <c r="AB1074" s="10">
        <v>78.23</v>
      </c>
      <c r="AC1074" s="10">
        <v>492.26</v>
      </c>
      <c r="AD1074">
        <v>36.83</v>
      </c>
      <c r="AE1074" s="10">
        <v>7.93</v>
      </c>
      <c r="AF1074" s="10">
        <v>429.6</v>
      </c>
      <c r="AG1074" s="10">
        <v>381.69</v>
      </c>
      <c r="AH1074" s="10">
        <v>120.43</v>
      </c>
      <c r="AI1074">
        <v>44.62</v>
      </c>
      <c r="AJ1074" s="10">
        <v>17.37</v>
      </c>
      <c r="AK1074" s="10">
        <v>113.2</v>
      </c>
      <c r="AL1074" s="10">
        <v>31</v>
      </c>
      <c r="AM1074" s="10">
        <v>64.33</v>
      </c>
      <c r="AN1074" s="10">
        <v>11.16</v>
      </c>
      <c r="AO1074" s="10">
        <v>107.7</v>
      </c>
      <c r="AP1074" s="10">
        <v>158.2945</v>
      </c>
    </row>
    <row r="1075" spans="1:42" x14ac:dyDescent="0.2">
      <c r="A1075" s="9">
        <v>45499</v>
      </c>
      <c r="B1075" s="3">
        <v>5399.22</v>
      </c>
      <c r="C1075" s="10">
        <v>219.8</v>
      </c>
      <c r="D1075" s="10">
        <v>27.18</v>
      </c>
      <c r="E1075" s="10">
        <v>117.33</v>
      </c>
      <c r="F1075" s="10">
        <v>67.05</v>
      </c>
      <c r="G1075" s="10">
        <v>71.12</v>
      </c>
      <c r="H1075" s="10">
        <v>173.11</v>
      </c>
      <c r="I1075" s="10">
        <v>151.63</v>
      </c>
      <c r="J1075" s="10">
        <v>5.4</v>
      </c>
      <c r="K1075" s="10">
        <v>212.24</v>
      </c>
      <c r="L1075" s="10">
        <v>499.03</v>
      </c>
      <c r="M1075" s="10">
        <v>113.06</v>
      </c>
      <c r="N1075" s="10">
        <v>15.82</v>
      </c>
      <c r="O1075" s="10">
        <v>44.59</v>
      </c>
      <c r="P1075" s="10">
        <v>123.12520000000001</v>
      </c>
      <c r="Q1075" s="10">
        <v>110.55</v>
      </c>
      <c r="R1075" s="10">
        <v>21.2</v>
      </c>
      <c r="S1075" s="10">
        <v>7.41</v>
      </c>
      <c r="T1075" s="10">
        <v>142</v>
      </c>
      <c r="U1075" s="10">
        <v>129</v>
      </c>
      <c r="V1075" s="10">
        <v>425.27</v>
      </c>
      <c r="W1075" s="10">
        <v>217.96</v>
      </c>
      <c r="X1075" s="10">
        <v>118.51</v>
      </c>
      <c r="Y1075" s="10">
        <v>16.21</v>
      </c>
      <c r="Z1075" s="10">
        <v>321.88</v>
      </c>
      <c r="AA1075" s="10">
        <v>49.83</v>
      </c>
      <c r="AB1075" s="10">
        <v>79.84</v>
      </c>
      <c r="AC1075" s="10">
        <v>495.26</v>
      </c>
      <c r="AD1075">
        <v>38.79</v>
      </c>
      <c r="AE1075" s="10">
        <v>8.2100000000000009</v>
      </c>
      <c r="AF1075" s="10">
        <v>438.18</v>
      </c>
      <c r="AG1075" s="10">
        <v>386.55</v>
      </c>
      <c r="AH1075" s="10">
        <v>122.68</v>
      </c>
      <c r="AI1075">
        <v>45.08</v>
      </c>
      <c r="AJ1075" s="10">
        <v>17.59</v>
      </c>
      <c r="AK1075" s="10">
        <v>113.36</v>
      </c>
      <c r="AL1075" s="10">
        <v>31.14</v>
      </c>
      <c r="AM1075" s="10">
        <v>65.06</v>
      </c>
      <c r="AN1075" s="10">
        <v>11.19</v>
      </c>
      <c r="AO1075" s="10">
        <v>107.65</v>
      </c>
      <c r="AP1075" s="10">
        <v>156.04150000000001</v>
      </c>
    </row>
    <row r="1076" spans="1:42" x14ac:dyDescent="0.2">
      <c r="A1076" s="9">
        <v>45502</v>
      </c>
      <c r="B1076" s="3">
        <v>5459.1</v>
      </c>
      <c r="C1076" s="10">
        <v>232.1</v>
      </c>
      <c r="D1076" s="10">
        <v>27.08</v>
      </c>
      <c r="E1076" s="10">
        <v>116.1</v>
      </c>
      <c r="F1076" s="10">
        <v>66.83</v>
      </c>
      <c r="G1076" s="10">
        <v>71.239999999999995</v>
      </c>
      <c r="H1076" s="10">
        <v>172.05</v>
      </c>
      <c r="I1076" s="10">
        <v>150.22</v>
      </c>
      <c r="J1076" s="10">
        <v>5.32</v>
      </c>
      <c r="K1076" s="10">
        <v>210.85</v>
      </c>
      <c r="L1076" s="10">
        <v>492.72</v>
      </c>
      <c r="M1076" s="10">
        <v>111.59</v>
      </c>
      <c r="N1076" s="10">
        <v>16.899999999999999</v>
      </c>
      <c r="O1076" s="10">
        <v>43.39</v>
      </c>
      <c r="P1076" s="10">
        <v>122.97329999999999</v>
      </c>
      <c r="Q1076" s="10">
        <v>110.54</v>
      </c>
      <c r="R1076" s="10">
        <v>21.18</v>
      </c>
      <c r="S1076" s="10">
        <v>7.33</v>
      </c>
      <c r="T1076" s="10">
        <v>140.97999999999999</v>
      </c>
      <c r="U1076" s="10">
        <v>129.57</v>
      </c>
      <c r="V1076" s="10">
        <v>426.73</v>
      </c>
      <c r="W1076" s="10">
        <v>218.24</v>
      </c>
      <c r="X1076" s="10">
        <v>118.6</v>
      </c>
      <c r="Y1076" s="10">
        <v>16.3</v>
      </c>
      <c r="Z1076" s="10">
        <v>323.74</v>
      </c>
      <c r="AA1076" s="10">
        <v>50.97</v>
      </c>
      <c r="AB1076" s="10">
        <v>82.47</v>
      </c>
      <c r="AC1076" s="10">
        <v>498.15</v>
      </c>
      <c r="AD1076">
        <v>38.340000000000003</v>
      </c>
      <c r="AE1076" s="10">
        <v>7.89</v>
      </c>
      <c r="AF1076" s="10">
        <v>441.3</v>
      </c>
      <c r="AG1076" s="10">
        <v>376.77</v>
      </c>
      <c r="AH1076" s="10">
        <v>123.95</v>
      </c>
      <c r="AI1076">
        <v>45.02</v>
      </c>
      <c r="AJ1076" s="10">
        <v>17.48</v>
      </c>
      <c r="AK1076" s="10">
        <v>114.4</v>
      </c>
      <c r="AL1076" s="10">
        <v>30.88</v>
      </c>
      <c r="AM1076" s="10">
        <v>64.7</v>
      </c>
      <c r="AN1076" s="10">
        <v>11.01</v>
      </c>
      <c r="AO1076" s="10">
        <v>108.28</v>
      </c>
      <c r="AP1076" s="10">
        <v>155.7105</v>
      </c>
    </row>
    <row r="1077" spans="1:42" x14ac:dyDescent="0.2">
      <c r="A1077" s="9">
        <v>45503</v>
      </c>
      <c r="B1077" s="3">
        <v>5463.54</v>
      </c>
      <c r="C1077" s="10">
        <v>222.62</v>
      </c>
      <c r="D1077" s="10">
        <v>26.37</v>
      </c>
      <c r="E1077" s="10">
        <v>118.17</v>
      </c>
      <c r="F1077" s="10">
        <v>67.680000000000007</v>
      </c>
      <c r="G1077" s="10">
        <v>69</v>
      </c>
      <c r="H1077" s="10">
        <v>162.69999999999999</v>
      </c>
      <c r="I1077" s="10">
        <v>143.52000000000001</v>
      </c>
      <c r="J1077" s="10">
        <v>5.26</v>
      </c>
      <c r="K1077" s="10">
        <v>215.19</v>
      </c>
      <c r="L1077" s="10">
        <v>505.67</v>
      </c>
      <c r="M1077" s="10">
        <v>103.73</v>
      </c>
      <c r="N1077" s="10">
        <v>17.39</v>
      </c>
      <c r="O1077" s="10">
        <v>42.04</v>
      </c>
      <c r="P1077" s="10">
        <v>123.3023</v>
      </c>
      <c r="Q1077" s="10">
        <v>112</v>
      </c>
      <c r="R1077" s="10">
        <v>20.399999999999999</v>
      </c>
      <c r="S1077" s="10">
        <v>7.42</v>
      </c>
      <c r="T1077" s="10">
        <v>141.34</v>
      </c>
      <c r="U1077" s="10">
        <v>128.88</v>
      </c>
      <c r="V1077" s="10">
        <v>422.92</v>
      </c>
      <c r="W1077" s="10">
        <v>218.8</v>
      </c>
      <c r="X1077" s="10">
        <v>119.99</v>
      </c>
      <c r="Y1077" s="10">
        <v>16.22</v>
      </c>
      <c r="Z1077" s="10">
        <v>330.35</v>
      </c>
      <c r="AA1077" s="10">
        <v>52.57</v>
      </c>
      <c r="AB1077" s="10">
        <v>81.44</v>
      </c>
      <c r="AC1077" s="10">
        <v>502.6</v>
      </c>
      <c r="AD1077">
        <v>37.549999999999997</v>
      </c>
      <c r="AE1077" s="10">
        <v>7.8</v>
      </c>
      <c r="AF1077" s="10">
        <v>447.45</v>
      </c>
      <c r="AG1077" s="10">
        <v>371.77</v>
      </c>
      <c r="AH1077" s="10">
        <v>126.09</v>
      </c>
      <c r="AI1077">
        <v>45.49</v>
      </c>
      <c r="AJ1077" s="10">
        <v>17.170000000000002</v>
      </c>
      <c r="AK1077" s="10">
        <v>114.7</v>
      </c>
      <c r="AL1077" s="10">
        <v>31.35</v>
      </c>
      <c r="AM1077" s="10">
        <v>63.53</v>
      </c>
      <c r="AN1077" s="10">
        <v>10.84</v>
      </c>
      <c r="AO1077" s="10">
        <v>109.74</v>
      </c>
      <c r="AP1077" s="10">
        <v>159.13499999999999</v>
      </c>
    </row>
    <row r="1078" spans="1:42" x14ac:dyDescent="0.2">
      <c r="A1078" s="9">
        <v>45504</v>
      </c>
      <c r="B1078" s="3">
        <v>5436.44</v>
      </c>
      <c r="C1078" s="10">
        <v>232.07</v>
      </c>
      <c r="D1078" s="10">
        <v>26.89</v>
      </c>
      <c r="E1078" s="10">
        <v>118.59</v>
      </c>
      <c r="F1078" s="10">
        <v>66.739999999999995</v>
      </c>
      <c r="G1078" s="10">
        <v>79.22</v>
      </c>
      <c r="H1078" s="10">
        <v>178.24</v>
      </c>
      <c r="I1078" s="10">
        <v>160.68</v>
      </c>
      <c r="J1078" s="10">
        <v>5.24</v>
      </c>
      <c r="K1078" s="10">
        <v>212.8</v>
      </c>
      <c r="L1078" s="10">
        <v>509.03</v>
      </c>
      <c r="M1078" s="10">
        <v>117.02</v>
      </c>
      <c r="N1078" s="10">
        <v>17.68</v>
      </c>
      <c r="O1078" s="10">
        <v>45.06</v>
      </c>
      <c r="P1078" s="10">
        <v>123.4372</v>
      </c>
      <c r="Q1078" s="10">
        <v>112.71</v>
      </c>
      <c r="R1078" s="10">
        <v>20.57</v>
      </c>
      <c r="S1078" s="10">
        <v>7.54</v>
      </c>
      <c r="T1078" s="10">
        <v>142.15</v>
      </c>
      <c r="U1078" s="10">
        <v>130.38</v>
      </c>
      <c r="V1078" s="10">
        <v>418.35</v>
      </c>
      <c r="W1078" s="10">
        <v>222.08</v>
      </c>
      <c r="X1078" s="10">
        <v>123.45</v>
      </c>
      <c r="Y1078" s="10">
        <v>16.41</v>
      </c>
      <c r="Z1078" s="10">
        <v>343.94</v>
      </c>
      <c r="AA1078" s="10">
        <v>54.32</v>
      </c>
      <c r="AB1078" s="10">
        <v>84.22</v>
      </c>
      <c r="AC1078" s="10">
        <v>495.72</v>
      </c>
      <c r="AD1078">
        <v>37.18</v>
      </c>
      <c r="AE1078" s="10">
        <v>8.15</v>
      </c>
      <c r="AF1078" s="10">
        <v>463.71</v>
      </c>
      <c r="AG1078" s="10">
        <v>371.98</v>
      </c>
      <c r="AH1078" s="10">
        <v>126.05</v>
      </c>
      <c r="AI1078">
        <v>46.3</v>
      </c>
      <c r="AJ1078" s="10">
        <v>17.239999999999998</v>
      </c>
      <c r="AK1078" s="10">
        <v>115.16</v>
      </c>
      <c r="AL1078" s="10">
        <v>29.69</v>
      </c>
      <c r="AM1078" s="10">
        <v>65.16</v>
      </c>
      <c r="AN1078" s="10">
        <v>10.82</v>
      </c>
      <c r="AO1078" s="10">
        <v>109.35</v>
      </c>
      <c r="AP1078" s="10">
        <v>158.108</v>
      </c>
    </row>
    <row r="1079" spans="1:42" x14ac:dyDescent="0.2">
      <c r="A1079" s="9">
        <v>45505</v>
      </c>
      <c r="B1079" s="3">
        <v>5522.3</v>
      </c>
      <c r="C1079" s="10">
        <v>216.86</v>
      </c>
      <c r="D1079" s="10">
        <v>26.08</v>
      </c>
      <c r="E1079" s="10">
        <v>116.95</v>
      </c>
      <c r="F1079" s="10">
        <v>67.959999999999994</v>
      </c>
      <c r="G1079" s="10">
        <v>76.040000000000006</v>
      </c>
      <c r="H1079" s="10">
        <v>174.03</v>
      </c>
      <c r="I1079" s="10">
        <v>147.02000000000001</v>
      </c>
      <c r="J1079" s="10">
        <v>4.96</v>
      </c>
      <c r="K1079" s="10">
        <v>207.96</v>
      </c>
      <c r="L1079" s="10">
        <v>500.12</v>
      </c>
      <c r="M1079" s="10">
        <v>109.21</v>
      </c>
      <c r="N1079" s="10">
        <v>18.059999999999999</v>
      </c>
      <c r="O1079" s="10">
        <v>42.88</v>
      </c>
      <c r="P1079" s="10">
        <v>122.0962</v>
      </c>
      <c r="Q1079" s="10">
        <v>112.39</v>
      </c>
      <c r="R1079" s="10">
        <v>20.239999999999998</v>
      </c>
      <c r="S1079" s="10">
        <v>7.16</v>
      </c>
      <c r="T1079" s="10">
        <v>137.03</v>
      </c>
      <c r="U1079" s="10">
        <v>124.2</v>
      </c>
      <c r="V1079" s="10">
        <v>417.11</v>
      </c>
      <c r="W1079" s="10">
        <v>218.36</v>
      </c>
      <c r="X1079" s="10">
        <v>119.75</v>
      </c>
      <c r="Y1079" s="10">
        <v>15.24</v>
      </c>
      <c r="Z1079" s="10">
        <v>336.5</v>
      </c>
      <c r="AA1079" s="10">
        <v>53.46</v>
      </c>
      <c r="AB1079" s="10">
        <v>84.48</v>
      </c>
      <c r="AC1079" s="10">
        <v>505.78</v>
      </c>
      <c r="AD1079">
        <v>36.07</v>
      </c>
      <c r="AE1079" s="10">
        <v>7.52</v>
      </c>
      <c r="AF1079" s="10">
        <v>462.41</v>
      </c>
      <c r="AG1079" s="10">
        <v>357.91</v>
      </c>
      <c r="AH1079" s="10">
        <v>127.72</v>
      </c>
      <c r="AI1079">
        <v>46.14</v>
      </c>
      <c r="AJ1079" s="10">
        <v>16.93</v>
      </c>
      <c r="AK1079" s="10">
        <v>117.46</v>
      </c>
      <c r="AL1079" s="10">
        <v>30.77</v>
      </c>
      <c r="AM1079" s="10">
        <v>63.49</v>
      </c>
      <c r="AN1079" s="10">
        <v>10.69</v>
      </c>
      <c r="AO1079" s="10">
        <v>109.41</v>
      </c>
      <c r="AP1079" s="10">
        <v>156.91900000000001</v>
      </c>
    </row>
    <row r="1080" spans="1:42" x14ac:dyDescent="0.2">
      <c r="A1080" s="9">
        <v>45506</v>
      </c>
      <c r="B1080" s="3">
        <v>5446.68</v>
      </c>
      <c r="C1080" s="10">
        <v>207.67</v>
      </c>
      <c r="D1080" s="10">
        <v>24.74</v>
      </c>
      <c r="E1080" s="10">
        <v>116.88</v>
      </c>
      <c r="F1080" s="10">
        <v>69.33</v>
      </c>
      <c r="G1080" s="10">
        <v>72.430000000000007</v>
      </c>
      <c r="H1080" s="10">
        <v>164.73</v>
      </c>
      <c r="I1080" s="10">
        <v>143.82</v>
      </c>
      <c r="J1080" s="10">
        <v>4.8099999999999996</v>
      </c>
      <c r="K1080" s="10">
        <v>199.14</v>
      </c>
      <c r="L1080" s="10">
        <v>470.64</v>
      </c>
      <c r="M1080" s="10">
        <v>107.27</v>
      </c>
      <c r="N1080" s="10">
        <v>16.71</v>
      </c>
      <c r="O1080" s="10">
        <v>40.14</v>
      </c>
      <c r="P1080" s="10">
        <v>119.97069999999999</v>
      </c>
      <c r="Q1080" s="10">
        <v>110.38</v>
      </c>
      <c r="R1080" s="10">
        <v>17.88</v>
      </c>
      <c r="S1080" s="10">
        <v>6.65</v>
      </c>
      <c r="T1080" s="10">
        <v>133.05000000000001</v>
      </c>
      <c r="U1080" s="10">
        <v>119.77</v>
      </c>
      <c r="V1080" s="10">
        <v>408.49</v>
      </c>
      <c r="W1080" s="10">
        <v>219.86</v>
      </c>
      <c r="X1080" s="10">
        <v>108.62</v>
      </c>
      <c r="Y1080" s="10">
        <v>14.72</v>
      </c>
      <c r="Z1080" s="10">
        <v>330.85</v>
      </c>
      <c r="AA1080" s="10">
        <v>52.57</v>
      </c>
      <c r="AB1080" s="10">
        <v>81.239999999999995</v>
      </c>
      <c r="AC1080" s="10">
        <v>494.46</v>
      </c>
      <c r="AD1080">
        <v>35.61</v>
      </c>
      <c r="AE1080" s="10">
        <v>7.08</v>
      </c>
      <c r="AF1080" s="10">
        <v>462.02</v>
      </c>
      <c r="AG1080" s="10">
        <v>353.75</v>
      </c>
      <c r="AH1080" s="10">
        <v>123.98</v>
      </c>
      <c r="AI1080">
        <v>46.05</v>
      </c>
      <c r="AJ1080" s="10">
        <v>16.47</v>
      </c>
      <c r="AK1080" s="10">
        <v>117.82</v>
      </c>
      <c r="AL1080" s="10">
        <v>31.61</v>
      </c>
      <c r="AM1080" s="10">
        <v>63.67</v>
      </c>
      <c r="AN1080" s="10">
        <v>10.029999999999999</v>
      </c>
      <c r="AO1080" s="10">
        <v>107.85</v>
      </c>
      <c r="AP1080" s="10">
        <v>160.9255</v>
      </c>
    </row>
    <row r="1081" spans="1:42" x14ac:dyDescent="0.2">
      <c r="A1081" s="9">
        <v>45509</v>
      </c>
      <c r="B1081" s="3">
        <v>5346.56</v>
      </c>
      <c r="C1081" s="10">
        <v>198.88</v>
      </c>
      <c r="D1081" s="10">
        <v>24.09</v>
      </c>
      <c r="E1081" s="10">
        <v>114.77</v>
      </c>
      <c r="F1081" s="10">
        <v>68.099999999999994</v>
      </c>
      <c r="G1081" s="10">
        <v>70.2</v>
      </c>
      <c r="H1081" s="10">
        <v>162.24</v>
      </c>
      <c r="I1081" s="10">
        <v>142.08000000000001</v>
      </c>
      <c r="J1081" s="10">
        <v>4.66</v>
      </c>
      <c r="K1081" s="10">
        <v>194.9</v>
      </c>
      <c r="L1081" s="10">
        <v>459.02</v>
      </c>
      <c r="M1081" s="10">
        <v>100.45</v>
      </c>
      <c r="N1081" s="10">
        <v>16.420000000000002</v>
      </c>
      <c r="O1081" s="10">
        <v>40.61</v>
      </c>
      <c r="P1081" s="10">
        <v>118.19110000000001</v>
      </c>
      <c r="Q1081" s="10">
        <v>106.62</v>
      </c>
      <c r="R1081" s="10">
        <v>16.420000000000002</v>
      </c>
      <c r="S1081" s="10">
        <v>6.54</v>
      </c>
      <c r="T1081" s="10">
        <v>129.51</v>
      </c>
      <c r="U1081" s="10">
        <v>112.63</v>
      </c>
      <c r="V1081" s="10">
        <v>395.15</v>
      </c>
      <c r="W1081" s="10">
        <v>209.27</v>
      </c>
      <c r="X1081" s="10">
        <v>106.23</v>
      </c>
      <c r="Y1081" s="10">
        <v>14.61</v>
      </c>
      <c r="Z1081" s="10">
        <v>324.02999999999997</v>
      </c>
      <c r="AA1081" s="10">
        <v>52.18</v>
      </c>
      <c r="AB1081" s="10">
        <v>79.88</v>
      </c>
      <c r="AC1081" s="10">
        <v>476.91</v>
      </c>
      <c r="AD1081">
        <v>30.48</v>
      </c>
      <c r="AE1081" s="10">
        <v>6.57</v>
      </c>
      <c r="AF1081" s="10">
        <v>442</v>
      </c>
      <c r="AG1081" s="10">
        <v>344.84</v>
      </c>
      <c r="AH1081" s="10">
        <v>118.94</v>
      </c>
      <c r="AI1081">
        <v>45.48</v>
      </c>
      <c r="AJ1081" s="10">
        <v>15.49</v>
      </c>
      <c r="AK1081" s="10">
        <v>113.56</v>
      </c>
      <c r="AL1081" s="10">
        <v>29.69</v>
      </c>
      <c r="AM1081" s="10">
        <v>62.97</v>
      </c>
      <c r="AN1081" s="10">
        <v>9.7100000000000009</v>
      </c>
      <c r="AO1081" s="10">
        <v>107.5</v>
      </c>
      <c r="AP1081" s="10">
        <v>159.33150000000001</v>
      </c>
    </row>
    <row r="1082" spans="1:42" x14ac:dyDescent="0.2">
      <c r="A1082" s="9">
        <v>45510</v>
      </c>
      <c r="B1082" s="3">
        <v>5186.33</v>
      </c>
      <c r="C1082" s="10">
        <v>200.64</v>
      </c>
      <c r="D1082" s="10">
        <v>26.59</v>
      </c>
      <c r="E1082" s="10">
        <v>114.16</v>
      </c>
      <c r="F1082" s="10">
        <v>68.05</v>
      </c>
      <c r="G1082" s="10">
        <v>74.39</v>
      </c>
      <c r="H1082" s="10">
        <v>164.35</v>
      </c>
      <c r="I1082" s="10">
        <v>143.91999999999999</v>
      </c>
      <c r="J1082" s="10">
        <v>4.7149999999999999</v>
      </c>
      <c r="K1082" s="10">
        <v>200.34</v>
      </c>
      <c r="L1082" s="10">
        <v>470.22</v>
      </c>
      <c r="M1082" s="10">
        <v>104.25</v>
      </c>
      <c r="N1082" s="10">
        <v>17.23</v>
      </c>
      <c r="O1082" s="10">
        <v>42.35</v>
      </c>
      <c r="P1082" s="10">
        <v>118.6634</v>
      </c>
      <c r="Q1082" s="10">
        <v>108.12</v>
      </c>
      <c r="R1082" s="10">
        <v>17.21</v>
      </c>
      <c r="S1082" s="10">
        <v>6.43</v>
      </c>
      <c r="T1082" s="10">
        <v>130.31</v>
      </c>
      <c r="U1082" s="10">
        <v>114.82</v>
      </c>
      <c r="V1082" s="10">
        <v>399.61</v>
      </c>
      <c r="W1082" s="10">
        <v>207.23</v>
      </c>
      <c r="X1082" s="10">
        <v>109.6</v>
      </c>
      <c r="Y1082" s="10">
        <v>14.8</v>
      </c>
      <c r="Z1082" s="10">
        <v>327.3</v>
      </c>
      <c r="AA1082" s="10">
        <v>54.08</v>
      </c>
      <c r="AB1082" s="10">
        <v>82.67</v>
      </c>
      <c r="AC1082" s="10">
        <v>474.29</v>
      </c>
      <c r="AD1082">
        <v>32.340000000000003</v>
      </c>
      <c r="AE1082" s="10">
        <v>7.21</v>
      </c>
      <c r="AF1082" s="10">
        <v>448.3</v>
      </c>
      <c r="AG1082" s="10">
        <v>346.06</v>
      </c>
      <c r="AH1082" s="10">
        <v>121.05</v>
      </c>
      <c r="AI1082">
        <v>45.1</v>
      </c>
      <c r="AJ1082" s="10">
        <v>16.190000000000001</v>
      </c>
      <c r="AK1082" s="10">
        <v>114.2</v>
      </c>
      <c r="AL1082" s="10">
        <v>29.78</v>
      </c>
      <c r="AM1082" s="10">
        <v>63.06</v>
      </c>
      <c r="AN1082" s="10">
        <v>9.7799999999999994</v>
      </c>
      <c r="AO1082" s="10">
        <v>109.04</v>
      </c>
      <c r="AP1082" s="10">
        <v>162.84649999999999</v>
      </c>
    </row>
    <row r="1083" spans="1:42" x14ac:dyDescent="0.2">
      <c r="A1083" s="9">
        <v>45511</v>
      </c>
      <c r="B1083" s="3">
        <v>5240.03</v>
      </c>
      <c r="C1083" s="10">
        <v>191.76</v>
      </c>
      <c r="D1083" s="10">
        <v>26.32</v>
      </c>
      <c r="E1083" s="10">
        <v>115.68</v>
      </c>
      <c r="F1083" s="10">
        <v>68.459999999999994</v>
      </c>
      <c r="G1083" s="10">
        <v>73.95</v>
      </c>
      <c r="H1083" s="10">
        <v>166.07</v>
      </c>
      <c r="I1083" s="10">
        <v>136.27000000000001</v>
      </c>
      <c r="J1083" s="10">
        <v>4.58</v>
      </c>
      <c r="K1083" s="10">
        <v>200.4</v>
      </c>
      <c r="L1083" s="10">
        <v>473.01</v>
      </c>
      <c r="M1083" s="10">
        <v>98.91</v>
      </c>
      <c r="N1083" s="10">
        <v>16.7</v>
      </c>
      <c r="O1083" s="10">
        <v>43.03</v>
      </c>
      <c r="P1083" s="10">
        <v>117.59220000000001</v>
      </c>
      <c r="Q1083" s="10">
        <v>106.32</v>
      </c>
      <c r="R1083" s="10">
        <v>17.12</v>
      </c>
      <c r="S1083" s="10">
        <v>6.32</v>
      </c>
      <c r="T1083" s="10">
        <v>127.59</v>
      </c>
      <c r="U1083" s="10">
        <v>115.1</v>
      </c>
      <c r="V1083" s="10">
        <v>398.43</v>
      </c>
      <c r="W1083" s="10">
        <v>209.82</v>
      </c>
      <c r="X1083" s="10">
        <v>108.79</v>
      </c>
      <c r="Y1083" s="10">
        <v>13.79</v>
      </c>
      <c r="Z1083" s="10">
        <v>323.33999999999997</v>
      </c>
      <c r="AA1083" s="10">
        <v>53.63</v>
      </c>
      <c r="AB1083" s="10">
        <v>82.65</v>
      </c>
      <c r="AC1083" s="10">
        <v>465.89</v>
      </c>
      <c r="AD1083">
        <v>31.19</v>
      </c>
      <c r="AE1083" s="10">
        <v>6.8</v>
      </c>
      <c r="AF1083" s="10">
        <v>449.84</v>
      </c>
      <c r="AG1083" s="10">
        <v>345.98</v>
      </c>
      <c r="AH1083" s="10">
        <v>120.15</v>
      </c>
      <c r="AI1083">
        <v>45.06</v>
      </c>
      <c r="AJ1083" s="10">
        <v>16.23</v>
      </c>
      <c r="AK1083" s="10">
        <v>115.74</v>
      </c>
      <c r="AL1083" s="10">
        <v>29.23</v>
      </c>
      <c r="AM1083" s="10">
        <v>62.54</v>
      </c>
      <c r="AN1083" s="10">
        <v>9.77</v>
      </c>
      <c r="AO1083" s="10">
        <v>109.5</v>
      </c>
      <c r="AP1083" s="10">
        <v>164.29249999999999</v>
      </c>
    </row>
    <row r="1084" spans="1:42" x14ac:dyDescent="0.2">
      <c r="A1084" s="9">
        <v>45512</v>
      </c>
      <c r="B1084" s="3">
        <v>5199.5</v>
      </c>
      <c r="C1084" s="10">
        <v>198.84</v>
      </c>
      <c r="D1084" s="10">
        <v>29.28</v>
      </c>
      <c r="E1084" s="10">
        <v>117.89</v>
      </c>
      <c r="F1084" s="10">
        <v>68.73</v>
      </c>
      <c r="G1084" s="10">
        <v>79.08</v>
      </c>
      <c r="H1084" s="10">
        <v>177.21</v>
      </c>
      <c r="I1084" s="10">
        <v>145.74</v>
      </c>
      <c r="J1084" s="10">
        <v>4.7699999999999996</v>
      </c>
      <c r="K1084" s="10">
        <v>204.06</v>
      </c>
      <c r="L1084" s="10">
        <v>485.77</v>
      </c>
      <c r="M1084" s="10">
        <v>104.97</v>
      </c>
      <c r="N1084" s="10">
        <v>18.47</v>
      </c>
      <c r="O1084" s="10">
        <v>44.51</v>
      </c>
      <c r="P1084" s="10">
        <v>119.9876</v>
      </c>
      <c r="Q1084" s="10">
        <v>108.68</v>
      </c>
      <c r="R1084" s="10">
        <v>17.73</v>
      </c>
      <c r="S1084" s="10">
        <v>6.64</v>
      </c>
      <c r="T1084" s="10">
        <v>130.65</v>
      </c>
      <c r="U1084" s="10">
        <v>121.6</v>
      </c>
      <c r="V1084" s="10">
        <v>402.69</v>
      </c>
      <c r="W1084" s="10">
        <v>213.31</v>
      </c>
      <c r="X1084" s="10">
        <v>112.78</v>
      </c>
      <c r="Y1084" s="10">
        <v>14.72</v>
      </c>
      <c r="Z1084" s="10">
        <v>338.32</v>
      </c>
      <c r="AA1084" s="10">
        <v>54.32</v>
      </c>
      <c r="AB1084" s="10">
        <v>83.98</v>
      </c>
      <c r="AC1084" s="10">
        <v>465.96</v>
      </c>
      <c r="AD1084">
        <v>33.880000000000003</v>
      </c>
      <c r="AE1084" s="10">
        <v>7.11</v>
      </c>
      <c r="AF1084" s="10">
        <v>455.58</v>
      </c>
      <c r="AG1084" s="10">
        <v>349.14</v>
      </c>
      <c r="AH1084" s="10">
        <v>121.99</v>
      </c>
      <c r="AI1084">
        <v>45.77</v>
      </c>
      <c r="AJ1084" s="10">
        <v>18.3</v>
      </c>
      <c r="AK1084" s="10">
        <v>116.29</v>
      </c>
      <c r="AL1084" s="10">
        <v>30.03</v>
      </c>
      <c r="AM1084" s="10">
        <v>62.92</v>
      </c>
      <c r="AN1084" s="10">
        <v>10.130000000000001</v>
      </c>
      <c r="AO1084" s="10">
        <v>116.92</v>
      </c>
      <c r="AP1084" s="10">
        <v>166.1</v>
      </c>
    </row>
    <row r="1085" spans="1:42" x14ac:dyDescent="0.2">
      <c r="A1085" s="9">
        <v>45513</v>
      </c>
      <c r="B1085" s="3">
        <v>5319.31</v>
      </c>
      <c r="C1085" s="10">
        <v>200</v>
      </c>
      <c r="D1085" s="10">
        <v>30.01</v>
      </c>
      <c r="E1085" s="10">
        <v>118.85</v>
      </c>
      <c r="F1085" s="10">
        <v>68.680000000000007</v>
      </c>
      <c r="G1085" s="10">
        <v>78.64</v>
      </c>
      <c r="H1085" s="10">
        <v>179.11</v>
      </c>
      <c r="I1085" s="10">
        <v>148.26</v>
      </c>
      <c r="J1085" s="10">
        <v>5.37</v>
      </c>
      <c r="K1085" s="10">
        <v>205.8</v>
      </c>
      <c r="L1085" s="10">
        <v>490.26</v>
      </c>
      <c r="M1085" s="10">
        <v>104.75</v>
      </c>
      <c r="N1085" s="10">
        <v>18.05</v>
      </c>
      <c r="O1085" s="10">
        <v>45.83</v>
      </c>
      <c r="P1085" s="10">
        <v>121.0334</v>
      </c>
      <c r="Q1085" s="10">
        <v>109.14</v>
      </c>
      <c r="R1085" s="10">
        <v>17.920000000000002</v>
      </c>
      <c r="S1085" s="10">
        <v>6.64</v>
      </c>
      <c r="T1085" s="10">
        <v>130.93</v>
      </c>
      <c r="U1085" s="10">
        <v>124.41</v>
      </c>
      <c r="V1085" s="10">
        <v>406.02</v>
      </c>
      <c r="W1085" s="10">
        <v>216.24</v>
      </c>
      <c r="X1085" s="10">
        <v>113.87</v>
      </c>
      <c r="Y1085" s="10">
        <v>13.95</v>
      </c>
      <c r="Z1085" s="10">
        <v>339.9</v>
      </c>
      <c r="AA1085" s="10">
        <v>55.55</v>
      </c>
      <c r="AB1085" s="10">
        <v>90.29</v>
      </c>
      <c r="AC1085" s="10">
        <v>468.45</v>
      </c>
      <c r="AD1085">
        <v>34.6</v>
      </c>
      <c r="AE1085" s="10">
        <v>7.12</v>
      </c>
      <c r="AF1085" s="10">
        <v>456.78</v>
      </c>
      <c r="AG1085" s="10">
        <v>346.03</v>
      </c>
      <c r="AH1085" s="10">
        <v>121.9</v>
      </c>
      <c r="AI1085">
        <v>45.89</v>
      </c>
      <c r="AJ1085" s="10">
        <v>18.48</v>
      </c>
      <c r="AK1085" s="10">
        <v>116.01</v>
      </c>
      <c r="AL1085" s="10">
        <v>29.84</v>
      </c>
      <c r="AM1085" s="10">
        <v>63.24</v>
      </c>
      <c r="AN1085" s="10">
        <v>10.1</v>
      </c>
      <c r="AO1085" s="10">
        <v>117.67</v>
      </c>
      <c r="AP1085" s="10">
        <v>164.19800000000001</v>
      </c>
    </row>
    <row r="1086" spans="1:42" x14ac:dyDescent="0.2">
      <c r="A1086" s="9">
        <v>45516</v>
      </c>
      <c r="B1086" s="3">
        <v>5344.16</v>
      </c>
      <c r="C1086" s="10">
        <v>197.49</v>
      </c>
      <c r="D1086" s="10">
        <v>29.38</v>
      </c>
      <c r="E1086" s="10">
        <v>119</v>
      </c>
      <c r="F1086" s="10">
        <v>68.17</v>
      </c>
      <c r="G1086" s="10">
        <v>77.959999999999994</v>
      </c>
      <c r="H1086" s="10">
        <v>176.44</v>
      </c>
      <c r="I1086" s="10">
        <v>148.62</v>
      </c>
      <c r="J1086" s="10">
        <v>5.39</v>
      </c>
      <c r="K1086" s="10">
        <v>206.19</v>
      </c>
      <c r="L1086" s="10">
        <v>485.5</v>
      </c>
      <c r="M1086" s="10">
        <v>109.02</v>
      </c>
      <c r="N1086" s="10">
        <v>17.98</v>
      </c>
      <c r="O1086" s="10">
        <v>48.76</v>
      </c>
      <c r="P1086" s="10">
        <v>121.02500000000001</v>
      </c>
      <c r="Q1086" s="10">
        <v>107.87</v>
      </c>
      <c r="R1086" s="10">
        <v>18.54</v>
      </c>
      <c r="S1086" s="10">
        <v>6.48</v>
      </c>
      <c r="T1086" s="10">
        <v>129.28</v>
      </c>
      <c r="U1086" s="10">
        <v>123.03</v>
      </c>
      <c r="V1086" s="10">
        <v>406.81</v>
      </c>
      <c r="W1086" s="10">
        <v>217.53</v>
      </c>
      <c r="X1086" s="10">
        <v>112.69</v>
      </c>
      <c r="Y1086" s="10">
        <v>13.39</v>
      </c>
      <c r="Z1086" s="10">
        <v>340.36</v>
      </c>
      <c r="AA1086" s="10">
        <v>55.87</v>
      </c>
      <c r="AB1086" s="10">
        <v>89.91</v>
      </c>
      <c r="AC1086" s="10">
        <v>464.51</v>
      </c>
      <c r="AD1086">
        <v>33.64</v>
      </c>
      <c r="AE1086" s="10">
        <v>6.72</v>
      </c>
      <c r="AF1086" s="10">
        <v>455.69</v>
      </c>
      <c r="AG1086" s="10">
        <v>345.01</v>
      </c>
      <c r="AH1086" s="10">
        <v>119.99</v>
      </c>
      <c r="AI1086">
        <v>46.67</v>
      </c>
      <c r="AJ1086" s="10">
        <v>19.3</v>
      </c>
      <c r="AK1086" s="10">
        <v>116.09</v>
      </c>
      <c r="AL1086" s="10">
        <v>30.54</v>
      </c>
      <c r="AM1086" s="10">
        <v>63.31</v>
      </c>
      <c r="AN1086" s="10">
        <v>9.86</v>
      </c>
      <c r="AO1086" s="10">
        <v>120</v>
      </c>
      <c r="AP1086" s="10">
        <v>158.6345</v>
      </c>
    </row>
    <row r="1087" spans="1:42" x14ac:dyDescent="0.2">
      <c r="A1087" s="9">
        <v>45517</v>
      </c>
      <c r="B1087" s="3">
        <v>5344.39</v>
      </c>
      <c r="C1087" s="10">
        <v>207.83</v>
      </c>
      <c r="D1087" s="10">
        <v>30.39</v>
      </c>
      <c r="E1087" s="10">
        <v>117.86</v>
      </c>
      <c r="F1087" s="10">
        <v>68.459999999999994</v>
      </c>
      <c r="G1087" s="10">
        <v>80.45</v>
      </c>
      <c r="H1087" s="10">
        <v>179.65</v>
      </c>
      <c r="I1087" s="10">
        <v>156.16</v>
      </c>
      <c r="J1087" s="10">
        <v>5.23</v>
      </c>
      <c r="K1087" s="10">
        <v>207.94</v>
      </c>
      <c r="L1087" s="10">
        <v>491.94</v>
      </c>
      <c r="M1087" s="10">
        <v>116.14</v>
      </c>
      <c r="N1087" s="10">
        <v>18.28</v>
      </c>
      <c r="O1087" s="10">
        <v>48.73</v>
      </c>
      <c r="P1087" s="10">
        <v>121.4973</v>
      </c>
      <c r="Q1087" s="10">
        <v>110.35</v>
      </c>
      <c r="R1087" s="10">
        <v>18.41</v>
      </c>
      <c r="S1087" s="10">
        <v>6.64</v>
      </c>
      <c r="T1087" s="10">
        <v>133.35</v>
      </c>
      <c r="U1087" s="10">
        <v>127.06</v>
      </c>
      <c r="V1087" s="10">
        <v>414.01</v>
      </c>
      <c r="W1087" s="10">
        <v>221.27</v>
      </c>
      <c r="X1087" s="10">
        <v>115.81</v>
      </c>
      <c r="Y1087" s="10">
        <v>13.54</v>
      </c>
      <c r="Z1087" s="10">
        <v>334.74</v>
      </c>
      <c r="AA1087" s="10">
        <v>51.68</v>
      </c>
      <c r="AB1087" s="10">
        <v>94.45</v>
      </c>
      <c r="AC1087" s="10">
        <v>467.59</v>
      </c>
      <c r="AD1087">
        <v>34.64</v>
      </c>
      <c r="AE1087" s="10">
        <v>7.28</v>
      </c>
      <c r="AF1087" s="10">
        <v>459.36</v>
      </c>
      <c r="AG1087" s="10">
        <v>350.59</v>
      </c>
      <c r="AH1087" s="10">
        <v>122.68</v>
      </c>
      <c r="AI1087">
        <v>46.6</v>
      </c>
      <c r="AJ1087" s="10">
        <v>19.59</v>
      </c>
      <c r="AK1087" s="10">
        <v>117.91</v>
      </c>
      <c r="AL1087" s="10">
        <v>30.57</v>
      </c>
      <c r="AM1087" s="10">
        <v>63.75</v>
      </c>
      <c r="AN1087" s="10">
        <v>10.14</v>
      </c>
      <c r="AO1087" s="10">
        <v>118.7</v>
      </c>
      <c r="AP1087" s="10">
        <v>159.26349999999999</v>
      </c>
    </row>
    <row r="1088" spans="1:42" x14ac:dyDescent="0.2">
      <c r="A1088" s="9">
        <v>45518</v>
      </c>
      <c r="B1088" s="3">
        <v>5434.43</v>
      </c>
      <c r="C1088" s="10">
        <v>201.38</v>
      </c>
      <c r="D1088" s="10">
        <v>31</v>
      </c>
      <c r="E1088" s="10">
        <v>118.95</v>
      </c>
      <c r="F1088" s="10">
        <v>68.58</v>
      </c>
      <c r="G1088" s="10">
        <v>79.25</v>
      </c>
      <c r="H1088" s="10">
        <v>184.16</v>
      </c>
      <c r="I1088" s="10">
        <v>157.69</v>
      </c>
      <c r="J1088" s="10">
        <v>5.18</v>
      </c>
      <c r="K1088" s="10">
        <v>210.24</v>
      </c>
      <c r="L1088" s="10">
        <v>498.7</v>
      </c>
      <c r="M1088" s="10">
        <v>118.08</v>
      </c>
      <c r="N1088" s="10">
        <v>18.2</v>
      </c>
      <c r="O1088" s="10">
        <v>49.23</v>
      </c>
      <c r="P1088" s="10">
        <v>122.2902</v>
      </c>
      <c r="Q1088" s="10">
        <v>110.49</v>
      </c>
      <c r="R1088" s="10">
        <v>18.649999999999999</v>
      </c>
      <c r="S1088" s="10">
        <v>6.61</v>
      </c>
      <c r="T1088" s="10">
        <v>136.16</v>
      </c>
      <c r="U1088" s="10">
        <v>127.3</v>
      </c>
      <c r="V1088" s="10">
        <v>416.86</v>
      </c>
      <c r="W1088" s="10">
        <v>221.72</v>
      </c>
      <c r="X1088" s="10">
        <v>118.38</v>
      </c>
      <c r="Y1088" s="10">
        <v>13.25</v>
      </c>
      <c r="Z1088" s="10">
        <v>334.35</v>
      </c>
      <c r="AA1088" s="10">
        <v>51.65</v>
      </c>
      <c r="AB1088" s="10">
        <v>95.76</v>
      </c>
      <c r="AC1088" s="10">
        <v>471.44</v>
      </c>
      <c r="AD1088">
        <v>33.56</v>
      </c>
      <c r="AE1088" s="10">
        <v>7.31</v>
      </c>
      <c r="AF1088" s="10">
        <v>460.16</v>
      </c>
      <c r="AG1088" s="10">
        <v>351.28</v>
      </c>
      <c r="AH1088" s="10">
        <v>123.42</v>
      </c>
      <c r="AI1088">
        <v>46.23</v>
      </c>
      <c r="AJ1088" s="10">
        <v>19.239999999999998</v>
      </c>
      <c r="AK1088" s="10">
        <v>117.2</v>
      </c>
      <c r="AL1088" s="10">
        <v>30.65</v>
      </c>
      <c r="AM1088" s="10">
        <v>62.44</v>
      </c>
      <c r="AN1088" s="10">
        <v>10.18</v>
      </c>
      <c r="AO1088" s="10">
        <v>118.73</v>
      </c>
      <c r="AP1088" s="10">
        <v>160.32599999999999</v>
      </c>
    </row>
    <row r="1089" spans="1:42" x14ac:dyDescent="0.2">
      <c r="A1089" s="9">
        <v>45519</v>
      </c>
      <c r="B1089" s="3">
        <v>5455.21</v>
      </c>
      <c r="C1089" s="10">
        <v>214.14</v>
      </c>
      <c r="D1089" s="10">
        <v>31.22</v>
      </c>
      <c r="E1089" s="10">
        <v>118.73</v>
      </c>
      <c r="F1089" s="10">
        <v>68.650000000000006</v>
      </c>
      <c r="G1089" s="10">
        <v>81.45</v>
      </c>
      <c r="H1089" s="10">
        <v>188.82</v>
      </c>
      <c r="I1089" s="10">
        <v>166.13</v>
      </c>
      <c r="J1089" s="10">
        <v>5.83</v>
      </c>
      <c r="K1089" s="10">
        <v>211.55</v>
      </c>
      <c r="L1089" s="10">
        <v>499.02</v>
      </c>
      <c r="M1089" s="10">
        <v>122.86</v>
      </c>
      <c r="N1089" s="10">
        <v>18.05</v>
      </c>
      <c r="O1089" s="10">
        <v>49.58</v>
      </c>
      <c r="P1089" s="10">
        <v>123.6734</v>
      </c>
      <c r="Q1089" s="10">
        <v>110.57</v>
      </c>
      <c r="R1089" s="10">
        <v>19.55</v>
      </c>
      <c r="S1089" s="10">
        <v>6.91</v>
      </c>
      <c r="T1089" s="10">
        <v>136.27000000000001</v>
      </c>
      <c r="U1089" s="10">
        <v>127.05</v>
      </c>
      <c r="V1089" s="10">
        <v>421.03</v>
      </c>
      <c r="W1089" s="10">
        <v>224.72</v>
      </c>
      <c r="X1089" s="10">
        <v>120.22</v>
      </c>
      <c r="Y1089" s="10">
        <v>13.76</v>
      </c>
      <c r="Z1089" s="10">
        <v>335.59</v>
      </c>
      <c r="AA1089" s="10">
        <v>53.97</v>
      </c>
      <c r="AB1089" s="10">
        <v>97.24</v>
      </c>
      <c r="AC1089" s="10">
        <v>472</v>
      </c>
      <c r="AD1089">
        <v>32.5</v>
      </c>
      <c r="AE1089" s="10">
        <v>7.42</v>
      </c>
      <c r="AF1089" s="10">
        <v>468.71</v>
      </c>
      <c r="AG1089" s="10">
        <v>373.26</v>
      </c>
      <c r="AH1089" s="10">
        <v>124.77</v>
      </c>
      <c r="AI1089">
        <v>46.37</v>
      </c>
      <c r="AJ1089" s="10">
        <v>19.91</v>
      </c>
      <c r="AK1089" s="10">
        <v>117.89</v>
      </c>
      <c r="AL1089" s="10">
        <v>31.64</v>
      </c>
      <c r="AM1089" s="10">
        <v>62.75</v>
      </c>
      <c r="AN1089" s="10">
        <v>10.46</v>
      </c>
      <c r="AO1089" s="10">
        <v>117.11</v>
      </c>
      <c r="AP1089" s="10">
        <v>160.309</v>
      </c>
    </row>
    <row r="1090" spans="1:42" x14ac:dyDescent="0.2">
      <c r="A1090" s="9">
        <v>45520</v>
      </c>
      <c r="B1090" s="3">
        <v>5543.22</v>
      </c>
      <c r="C1090" s="10">
        <v>216.12</v>
      </c>
      <c r="D1090" s="10">
        <v>32.08</v>
      </c>
      <c r="E1090" s="10">
        <v>118.17</v>
      </c>
      <c r="F1090" s="10">
        <v>69.180000000000007</v>
      </c>
      <c r="G1090" s="10">
        <v>79.349999999999994</v>
      </c>
      <c r="H1090" s="10">
        <v>184.06</v>
      </c>
      <c r="I1090" s="10">
        <v>165.72</v>
      </c>
      <c r="J1090" s="10">
        <v>6.56</v>
      </c>
      <c r="K1090" s="10">
        <v>213.97</v>
      </c>
      <c r="L1090" s="10">
        <v>504.26</v>
      </c>
      <c r="M1090" s="10">
        <v>124.58</v>
      </c>
      <c r="N1090" s="10">
        <v>18.7</v>
      </c>
      <c r="O1090" s="10">
        <v>49.77</v>
      </c>
      <c r="P1090" s="10">
        <v>123.9096</v>
      </c>
      <c r="Q1090" s="10">
        <v>111.73</v>
      </c>
      <c r="R1090" s="10">
        <v>19.98</v>
      </c>
      <c r="S1090" s="10">
        <v>7</v>
      </c>
      <c r="T1090" s="10">
        <v>134.28</v>
      </c>
      <c r="U1090" s="10">
        <v>128.04</v>
      </c>
      <c r="V1090" s="10">
        <v>418.47</v>
      </c>
      <c r="W1090" s="10">
        <v>226.05</v>
      </c>
      <c r="X1090" s="10">
        <v>119.08</v>
      </c>
      <c r="Y1090" s="10">
        <v>13.21</v>
      </c>
      <c r="Z1090" s="10">
        <v>337.38</v>
      </c>
      <c r="AA1090" s="10">
        <v>52.47</v>
      </c>
      <c r="AB1090" s="10">
        <v>98.96</v>
      </c>
      <c r="AC1090" s="10">
        <v>477.37</v>
      </c>
      <c r="AD1090">
        <v>34.03</v>
      </c>
      <c r="AE1090" s="10">
        <v>7.28</v>
      </c>
      <c r="AF1090" s="10">
        <v>468.88</v>
      </c>
      <c r="AG1090" s="10">
        <v>377.92</v>
      </c>
      <c r="AH1090" s="10">
        <v>122.85</v>
      </c>
      <c r="AI1090">
        <v>47.4</v>
      </c>
      <c r="AJ1090" s="10">
        <v>19.87</v>
      </c>
      <c r="AK1090" s="10">
        <v>118.06</v>
      </c>
      <c r="AL1090" s="10">
        <v>31.37</v>
      </c>
      <c r="AM1090" s="10">
        <v>61.28</v>
      </c>
      <c r="AN1090" s="10">
        <v>10.51</v>
      </c>
      <c r="AO1090" s="10">
        <v>116.79</v>
      </c>
      <c r="AP1090" s="10">
        <v>160.08250000000001</v>
      </c>
    </row>
    <row r="1091" spans="1:42" x14ac:dyDescent="0.2">
      <c r="A1091" s="9">
        <v>45523</v>
      </c>
      <c r="B1091" s="3">
        <v>5554.25</v>
      </c>
      <c r="C1091" s="10">
        <v>222.72</v>
      </c>
      <c r="D1091" s="10">
        <v>32.5</v>
      </c>
      <c r="E1091" s="10">
        <v>118.53</v>
      </c>
      <c r="F1091" s="10">
        <v>68.98</v>
      </c>
      <c r="G1091" s="10">
        <v>80.739999999999995</v>
      </c>
      <c r="H1091" s="10">
        <v>185.4</v>
      </c>
      <c r="I1091" s="10">
        <v>167.71</v>
      </c>
      <c r="J1091" s="10">
        <v>7.19</v>
      </c>
      <c r="K1091" s="10">
        <v>215.45</v>
      </c>
      <c r="L1091" s="10">
        <v>504.68</v>
      </c>
      <c r="M1091" s="10">
        <v>130</v>
      </c>
      <c r="N1091" s="10">
        <v>17.62</v>
      </c>
      <c r="O1091" s="10">
        <v>49.1</v>
      </c>
      <c r="P1091" s="10">
        <v>124.8711</v>
      </c>
      <c r="Q1091" s="10">
        <v>112.5</v>
      </c>
      <c r="R1091" s="10">
        <v>20.28</v>
      </c>
      <c r="S1091" s="10">
        <v>7.46</v>
      </c>
      <c r="T1091" s="10">
        <v>134.65</v>
      </c>
      <c r="U1091" s="10">
        <v>131.41999999999999</v>
      </c>
      <c r="V1091" s="10">
        <v>421.53</v>
      </c>
      <c r="W1091" s="10">
        <v>225.89</v>
      </c>
      <c r="X1091" s="10">
        <v>120.18</v>
      </c>
      <c r="Y1091" s="10">
        <v>13.53</v>
      </c>
      <c r="Z1091" s="10">
        <v>344.69</v>
      </c>
      <c r="AA1091" s="10">
        <v>52.64</v>
      </c>
      <c r="AB1091" s="10">
        <v>100.2</v>
      </c>
      <c r="AC1091" s="10">
        <v>488.05</v>
      </c>
      <c r="AD1091">
        <v>33.619999999999997</v>
      </c>
      <c r="AE1091" s="10">
        <v>7.29</v>
      </c>
      <c r="AF1091" s="10">
        <v>466.98</v>
      </c>
      <c r="AG1091" s="10">
        <v>372.91</v>
      </c>
      <c r="AH1091" s="10">
        <v>124.7</v>
      </c>
      <c r="AI1091">
        <v>47.35</v>
      </c>
      <c r="AJ1091" s="10">
        <v>19.989999999999998</v>
      </c>
      <c r="AK1091" s="10">
        <v>118.45</v>
      </c>
      <c r="AL1091" s="10">
        <v>31.56</v>
      </c>
      <c r="AM1091" s="10">
        <v>62.48</v>
      </c>
      <c r="AN1091" s="10">
        <v>10.72</v>
      </c>
      <c r="AO1091" s="10">
        <v>117.98</v>
      </c>
      <c r="AP1091" s="10">
        <v>161.804</v>
      </c>
    </row>
    <row r="1092" spans="1:42" x14ac:dyDescent="0.2">
      <c r="A1092" s="9">
        <v>45524</v>
      </c>
      <c r="B1092" s="3">
        <v>5608.25</v>
      </c>
      <c r="C1092" s="10">
        <v>221.1</v>
      </c>
      <c r="D1092" s="10">
        <v>32.32</v>
      </c>
      <c r="E1092" s="10">
        <v>114.58</v>
      </c>
      <c r="F1092" s="10">
        <v>69.38</v>
      </c>
      <c r="G1092" s="10">
        <v>79.64</v>
      </c>
      <c r="H1092" s="10">
        <v>184</v>
      </c>
      <c r="I1092" s="10">
        <v>165.95</v>
      </c>
      <c r="J1092" s="10">
        <v>6.65</v>
      </c>
      <c r="K1092" s="10">
        <v>214.52</v>
      </c>
      <c r="L1092" s="10">
        <v>497.34</v>
      </c>
      <c r="M1092" s="10">
        <v>127.25</v>
      </c>
      <c r="N1092" s="10">
        <v>17.260000000000002</v>
      </c>
      <c r="O1092" s="10">
        <v>49.92</v>
      </c>
      <c r="P1092" s="10">
        <v>124.37350000000001</v>
      </c>
      <c r="Q1092" s="10">
        <v>111.5</v>
      </c>
      <c r="R1092" s="10">
        <v>19.829999999999998</v>
      </c>
      <c r="S1092" s="10">
        <v>7.37</v>
      </c>
      <c r="T1092" s="10">
        <v>132.97999999999999</v>
      </c>
      <c r="U1092" s="10">
        <v>131.91999999999999</v>
      </c>
      <c r="V1092" s="10">
        <v>424.8</v>
      </c>
      <c r="W1092" s="10">
        <v>226.51</v>
      </c>
      <c r="X1092" s="10">
        <v>118.65</v>
      </c>
      <c r="Y1092" s="10">
        <v>13.2</v>
      </c>
      <c r="Z1092" s="10">
        <v>346.28</v>
      </c>
      <c r="AA1092" s="10">
        <v>51.94</v>
      </c>
      <c r="AB1092" s="10">
        <v>98.21</v>
      </c>
      <c r="AC1092" s="10">
        <v>487.37</v>
      </c>
      <c r="AD1092">
        <v>33.92</v>
      </c>
      <c r="AE1092" s="10">
        <v>7.21</v>
      </c>
      <c r="AF1092" s="10">
        <v>469.12</v>
      </c>
      <c r="AG1092" s="10">
        <v>372.59</v>
      </c>
      <c r="AH1092" s="10">
        <v>124.15</v>
      </c>
      <c r="AI1092">
        <v>47.51</v>
      </c>
      <c r="AJ1092" s="10">
        <v>20.69</v>
      </c>
      <c r="AK1092" s="10">
        <v>118.98</v>
      </c>
      <c r="AL1092" s="10">
        <v>31.05</v>
      </c>
      <c r="AM1092" s="10">
        <v>62</v>
      </c>
      <c r="AN1092" s="10">
        <v>10.68</v>
      </c>
      <c r="AO1092" s="10">
        <v>118.87</v>
      </c>
      <c r="AP1092" s="10">
        <v>162.048</v>
      </c>
    </row>
    <row r="1093" spans="1:42" x14ac:dyDescent="0.2">
      <c r="A1093" s="9">
        <v>45525</v>
      </c>
      <c r="B1093" s="3">
        <v>5597.12</v>
      </c>
      <c r="C1093" s="10">
        <v>223.27</v>
      </c>
      <c r="D1093" s="10">
        <v>32.54</v>
      </c>
      <c r="E1093" s="10">
        <v>113.85</v>
      </c>
      <c r="F1093" s="10">
        <v>69.569999999999993</v>
      </c>
      <c r="G1093" s="10">
        <v>82.28</v>
      </c>
      <c r="H1093" s="10">
        <v>184.26</v>
      </c>
      <c r="I1093" s="10">
        <v>165.78</v>
      </c>
      <c r="J1093" s="10">
        <v>7</v>
      </c>
      <c r="K1093" s="10">
        <v>214.6</v>
      </c>
      <c r="L1093" s="10">
        <v>496.46</v>
      </c>
      <c r="M1093" s="10">
        <v>128.5</v>
      </c>
      <c r="N1093" s="10">
        <v>16.940000000000001</v>
      </c>
      <c r="O1093" s="10">
        <v>48.53</v>
      </c>
      <c r="P1093" s="10">
        <v>125.2</v>
      </c>
      <c r="Q1093" s="10">
        <v>112.24</v>
      </c>
      <c r="R1093" s="10">
        <v>20.18</v>
      </c>
      <c r="S1093" s="10">
        <v>7.3</v>
      </c>
      <c r="T1093" s="10">
        <v>134.75</v>
      </c>
      <c r="U1093" s="10">
        <v>135.06</v>
      </c>
      <c r="V1093" s="10">
        <v>424.14</v>
      </c>
      <c r="W1093" s="10">
        <v>226.4</v>
      </c>
      <c r="X1093" s="10">
        <v>118.76</v>
      </c>
      <c r="Y1093" s="10">
        <v>13.07</v>
      </c>
      <c r="Z1093" s="10">
        <v>343.69</v>
      </c>
      <c r="AA1093" s="10">
        <v>53.73</v>
      </c>
      <c r="AB1093" s="10">
        <v>102.87</v>
      </c>
      <c r="AC1093" s="10">
        <v>486.11</v>
      </c>
      <c r="AD1093">
        <v>35.130000000000003</v>
      </c>
      <c r="AE1093" s="10">
        <v>7.77</v>
      </c>
      <c r="AF1093" s="10">
        <v>468</v>
      </c>
      <c r="AG1093" s="10">
        <v>377.05</v>
      </c>
      <c r="AH1093" s="10">
        <v>124.47</v>
      </c>
      <c r="AI1093">
        <v>47.46</v>
      </c>
      <c r="AJ1093" s="10">
        <v>20.47</v>
      </c>
      <c r="AK1093" s="10">
        <v>120</v>
      </c>
      <c r="AL1093" s="10">
        <v>31.03</v>
      </c>
      <c r="AM1093" s="10">
        <v>63.39</v>
      </c>
      <c r="AN1093" s="10">
        <v>10.85</v>
      </c>
      <c r="AO1093" s="10">
        <v>119.78</v>
      </c>
      <c r="AP1093" s="10">
        <v>158.256</v>
      </c>
    </row>
    <row r="1094" spans="1:42" x14ac:dyDescent="0.2">
      <c r="A1094" s="9">
        <v>45526</v>
      </c>
      <c r="B1094" s="3">
        <v>5620.85</v>
      </c>
      <c r="C1094" s="10">
        <v>210.66</v>
      </c>
      <c r="D1094" s="10">
        <v>31.92</v>
      </c>
      <c r="E1094" s="10">
        <v>114.73</v>
      </c>
      <c r="F1094" s="10">
        <v>69.33</v>
      </c>
      <c r="G1094" s="10">
        <v>83.3</v>
      </c>
      <c r="H1094" s="10">
        <v>186</v>
      </c>
      <c r="I1094" s="10">
        <v>162.34</v>
      </c>
      <c r="J1094" s="10">
        <v>6.84</v>
      </c>
      <c r="K1094" s="10">
        <v>216.63</v>
      </c>
      <c r="L1094" s="10">
        <v>497.75</v>
      </c>
      <c r="M1094" s="10">
        <v>123.74</v>
      </c>
      <c r="N1094" s="10">
        <v>16.73</v>
      </c>
      <c r="O1094" s="10">
        <v>48.25</v>
      </c>
      <c r="P1094" s="10">
        <v>125.3518</v>
      </c>
      <c r="Q1094" s="10">
        <v>112.85</v>
      </c>
      <c r="R1094" s="10">
        <v>19.89</v>
      </c>
      <c r="S1094" s="10">
        <v>7.19</v>
      </c>
      <c r="T1094" s="10">
        <v>134.79</v>
      </c>
      <c r="U1094" s="10">
        <v>115.21</v>
      </c>
      <c r="V1094" s="10">
        <v>415.55</v>
      </c>
      <c r="W1094" s="10">
        <v>224.53</v>
      </c>
      <c r="X1094" s="10">
        <v>118.73</v>
      </c>
      <c r="Y1094" s="10">
        <v>12.81</v>
      </c>
      <c r="Z1094" s="10">
        <v>342.2</v>
      </c>
      <c r="AA1094" s="10">
        <v>53.45</v>
      </c>
      <c r="AB1094" s="10">
        <v>101.98</v>
      </c>
      <c r="AC1094" s="10">
        <v>479.89</v>
      </c>
      <c r="AD1094">
        <v>34.35</v>
      </c>
      <c r="AE1094" s="10">
        <v>7.31</v>
      </c>
      <c r="AF1094" s="10">
        <v>468.82</v>
      </c>
      <c r="AG1094" s="10">
        <v>376.59</v>
      </c>
      <c r="AH1094" s="10">
        <v>125.98</v>
      </c>
      <c r="AI1094">
        <v>46.88</v>
      </c>
      <c r="AJ1094" s="10">
        <v>20.74</v>
      </c>
      <c r="AK1094" s="10">
        <v>120.1</v>
      </c>
      <c r="AL1094" s="10">
        <v>31.08</v>
      </c>
      <c r="AM1094" s="10">
        <v>62.74</v>
      </c>
      <c r="AN1094" s="10">
        <v>10.92</v>
      </c>
      <c r="AO1094" s="10">
        <v>117.76</v>
      </c>
      <c r="AP1094" s="10">
        <v>157.8485</v>
      </c>
    </row>
    <row r="1095" spans="1:42" x14ac:dyDescent="0.2">
      <c r="A1095" s="9">
        <v>45527</v>
      </c>
      <c r="B1095" s="3">
        <v>5570.64</v>
      </c>
      <c r="C1095" s="10">
        <v>220.32</v>
      </c>
      <c r="D1095" s="10">
        <v>31.78</v>
      </c>
      <c r="E1095" s="10">
        <v>116.32</v>
      </c>
      <c r="F1095" s="10">
        <v>69.790000000000006</v>
      </c>
      <c r="G1095" s="10">
        <v>85.77</v>
      </c>
      <c r="H1095" s="10">
        <v>183.29</v>
      </c>
      <c r="I1095" s="10">
        <v>166.36</v>
      </c>
      <c r="J1095" s="10">
        <v>6.96</v>
      </c>
      <c r="K1095" s="10">
        <v>218.31</v>
      </c>
      <c r="L1095" s="10">
        <v>509.42</v>
      </c>
      <c r="M1095" s="10">
        <v>129.37</v>
      </c>
      <c r="N1095" s="10">
        <v>17.72</v>
      </c>
      <c r="O1095" s="10">
        <v>49.62</v>
      </c>
      <c r="P1095" s="10">
        <v>125.6724</v>
      </c>
      <c r="Q1095" s="10">
        <v>117.03</v>
      </c>
      <c r="R1095" s="10">
        <v>21.12</v>
      </c>
      <c r="S1095" s="10">
        <v>7.52</v>
      </c>
      <c r="T1095" s="10">
        <v>139.28</v>
      </c>
      <c r="U1095" s="10">
        <v>115.86</v>
      </c>
      <c r="V1095" s="10">
        <v>416.79</v>
      </c>
      <c r="W1095" s="10">
        <v>226.84</v>
      </c>
      <c r="X1095" s="10">
        <v>122.23</v>
      </c>
      <c r="Y1095" s="10">
        <v>13.96</v>
      </c>
      <c r="Z1095" s="10">
        <v>342.49</v>
      </c>
      <c r="AA1095" s="10">
        <v>53.71</v>
      </c>
      <c r="AB1095" s="10">
        <v>122</v>
      </c>
      <c r="AC1095" s="10">
        <v>481.24</v>
      </c>
      <c r="AD1095">
        <v>36.28</v>
      </c>
      <c r="AE1095" s="10">
        <v>7.38</v>
      </c>
      <c r="AF1095" s="10">
        <v>466.44</v>
      </c>
      <c r="AG1095" s="10">
        <v>381.18</v>
      </c>
      <c r="AH1095" s="10">
        <v>128.86000000000001</v>
      </c>
      <c r="AI1095">
        <v>47.43</v>
      </c>
      <c r="AJ1095" s="10">
        <v>20.32</v>
      </c>
      <c r="AK1095" s="10">
        <v>120.15</v>
      </c>
      <c r="AL1095" s="10">
        <v>31.83</v>
      </c>
      <c r="AM1095" s="10">
        <v>63.02</v>
      </c>
      <c r="AN1095" s="10">
        <v>11.27</v>
      </c>
      <c r="AO1095" s="10">
        <v>118.03</v>
      </c>
      <c r="AP1095" s="10">
        <v>155.821</v>
      </c>
    </row>
    <row r="1096" spans="1:42" x14ac:dyDescent="0.2">
      <c r="A1096" s="9">
        <v>45530</v>
      </c>
      <c r="B1096" s="3">
        <v>5634.61</v>
      </c>
      <c r="C1096" s="10">
        <v>213.21</v>
      </c>
      <c r="D1096" s="10">
        <v>30.85</v>
      </c>
      <c r="E1096" s="10">
        <v>118.81</v>
      </c>
      <c r="F1096" s="10">
        <v>70.84</v>
      </c>
      <c r="G1096" s="10">
        <v>84.88</v>
      </c>
      <c r="H1096" s="10">
        <v>182.13</v>
      </c>
      <c r="I1096" s="10">
        <v>159.62</v>
      </c>
      <c r="J1096" s="10">
        <v>6.74</v>
      </c>
      <c r="K1096" s="10">
        <v>219.17</v>
      </c>
      <c r="L1096" s="10">
        <v>507.87</v>
      </c>
      <c r="M1096" s="10">
        <v>126.46</v>
      </c>
      <c r="N1096" s="10">
        <v>18.100000000000001</v>
      </c>
      <c r="O1096" s="10">
        <v>51.34</v>
      </c>
      <c r="P1096" s="10">
        <v>126.54949999999999</v>
      </c>
      <c r="Q1096" s="10">
        <v>116.72</v>
      </c>
      <c r="R1096" s="10">
        <v>20.96</v>
      </c>
      <c r="S1096" s="10">
        <v>7.67</v>
      </c>
      <c r="T1096" s="10">
        <v>141.96</v>
      </c>
      <c r="U1096" s="10">
        <v>118</v>
      </c>
      <c r="V1096" s="10">
        <v>413.49</v>
      </c>
      <c r="W1096" s="10">
        <v>227.18</v>
      </c>
      <c r="X1096" s="10">
        <v>122.15</v>
      </c>
      <c r="Y1096" s="10">
        <v>14.36</v>
      </c>
      <c r="Z1096" s="10">
        <v>336.07</v>
      </c>
      <c r="AA1096" s="10">
        <v>54.75</v>
      </c>
      <c r="AB1096" s="10">
        <v>125.8</v>
      </c>
      <c r="AC1096" s="10">
        <v>482.64</v>
      </c>
      <c r="AD1096">
        <v>36.090000000000003</v>
      </c>
      <c r="AE1096" s="10">
        <v>7.51</v>
      </c>
      <c r="AF1096" s="10">
        <v>468.64</v>
      </c>
      <c r="AG1096" s="10">
        <v>383.09</v>
      </c>
      <c r="AH1096" s="10">
        <v>128.9</v>
      </c>
      <c r="AI1096">
        <v>47.58</v>
      </c>
      <c r="AJ1096" s="10">
        <v>20.55</v>
      </c>
      <c r="AK1096" s="10">
        <v>121.25</v>
      </c>
      <c r="AL1096" s="10">
        <v>31.37</v>
      </c>
      <c r="AM1096" s="10">
        <v>63.72</v>
      </c>
      <c r="AN1096" s="10">
        <v>11.11</v>
      </c>
      <c r="AO1096" s="10">
        <v>117.24</v>
      </c>
      <c r="AP1096" s="10">
        <v>155.0745</v>
      </c>
    </row>
    <row r="1097" spans="1:42" x14ac:dyDescent="0.2">
      <c r="A1097" s="9">
        <v>45531</v>
      </c>
      <c r="B1097" s="3">
        <v>5616.84</v>
      </c>
      <c r="C1097" s="10">
        <v>209.21</v>
      </c>
      <c r="D1097" s="10">
        <v>30.84</v>
      </c>
      <c r="E1097" s="10">
        <v>117.68</v>
      </c>
      <c r="F1097" s="10">
        <v>71.5</v>
      </c>
      <c r="G1097" s="10">
        <v>84.59</v>
      </c>
      <c r="H1097" s="10">
        <v>185.55</v>
      </c>
      <c r="I1097" s="10">
        <v>161.38999999999999</v>
      </c>
      <c r="J1097" s="10">
        <v>6.12</v>
      </c>
      <c r="K1097" s="10">
        <v>220.18</v>
      </c>
      <c r="L1097" s="10">
        <v>507.26</v>
      </c>
      <c r="M1097" s="10">
        <v>128.30000000000001</v>
      </c>
      <c r="N1097" s="10">
        <v>17.64</v>
      </c>
      <c r="O1097" s="10">
        <v>50.85</v>
      </c>
      <c r="P1097" s="10">
        <v>126.49890000000001</v>
      </c>
      <c r="Q1097" s="10">
        <v>115.34</v>
      </c>
      <c r="R1097" s="10">
        <v>21.36</v>
      </c>
      <c r="S1097" s="10">
        <v>7.77</v>
      </c>
      <c r="T1097" s="10">
        <v>141.25</v>
      </c>
      <c r="U1097" s="10">
        <v>115.54</v>
      </c>
      <c r="V1097" s="10">
        <v>413.84</v>
      </c>
      <c r="W1097" s="10">
        <v>228.03</v>
      </c>
      <c r="X1097" s="10">
        <v>122.39</v>
      </c>
      <c r="Y1097" s="10">
        <v>14.48</v>
      </c>
      <c r="Z1097" s="10">
        <v>339.47</v>
      </c>
      <c r="AA1097" s="10">
        <v>56.14</v>
      </c>
      <c r="AB1097" s="10">
        <v>118.1</v>
      </c>
      <c r="AC1097" s="10">
        <v>480.3</v>
      </c>
      <c r="AD1097">
        <v>35.380000000000003</v>
      </c>
      <c r="AE1097" s="10">
        <v>7.28</v>
      </c>
      <c r="AF1097" s="10">
        <v>474.99</v>
      </c>
      <c r="AG1097" s="10">
        <v>375.98</v>
      </c>
      <c r="AH1097" s="10">
        <v>128.94</v>
      </c>
      <c r="AI1097">
        <v>47.71</v>
      </c>
      <c r="AJ1097" s="10">
        <v>20.47</v>
      </c>
      <c r="AK1097" s="10">
        <v>122.41</v>
      </c>
      <c r="AL1097" s="10">
        <v>31.16</v>
      </c>
      <c r="AM1097" s="10">
        <v>64</v>
      </c>
      <c r="AN1097" s="10">
        <v>11.14</v>
      </c>
      <c r="AO1097" s="10">
        <v>117.99</v>
      </c>
      <c r="AP1097" s="10">
        <v>155.21</v>
      </c>
    </row>
    <row r="1098" spans="1:42" x14ac:dyDescent="0.2">
      <c r="A1098" s="9">
        <v>45532</v>
      </c>
      <c r="B1098" s="3">
        <v>5625.8</v>
      </c>
      <c r="C1098" s="10">
        <v>205.75</v>
      </c>
      <c r="D1098" s="10">
        <v>30.36</v>
      </c>
      <c r="E1098" s="10">
        <v>116.52</v>
      </c>
      <c r="F1098" s="10">
        <v>71.75</v>
      </c>
      <c r="G1098" s="10">
        <v>82.5</v>
      </c>
      <c r="H1098" s="10">
        <v>184</v>
      </c>
      <c r="I1098" s="10">
        <v>158.18</v>
      </c>
      <c r="J1098" s="10">
        <v>6.09</v>
      </c>
      <c r="K1098" s="10">
        <v>221.29</v>
      </c>
      <c r="L1098" s="10">
        <v>503.33</v>
      </c>
      <c r="M1098" s="10">
        <v>125.61</v>
      </c>
      <c r="N1098" s="10">
        <v>17.27</v>
      </c>
      <c r="O1098" s="10">
        <v>50.83</v>
      </c>
      <c r="P1098" s="10">
        <v>126.04349999999999</v>
      </c>
      <c r="Q1098" s="10">
        <v>115.11</v>
      </c>
      <c r="R1098" s="10">
        <v>20.32</v>
      </c>
      <c r="S1098" s="10">
        <v>7.49</v>
      </c>
      <c r="T1098" s="10">
        <v>140.08000000000001</v>
      </c>
      <c r="U1098" s="10">
        <v>111.56</v>
      </c>
      <c r="V1098" s="10">
        <v>410.6</v>
      </c>
      <c r="W1098" s="10">
        <v>226.49</v>
      </c>
      <c r="X1098" s="10">
        <v>121.63</v>
      </c>
      <c r="Y1098" s="10">
        <v>13.83</v>
      </c>
      <c r="Z1098" s="10">
        <v>337.56</v>
      </c>
      <c r="AA1098" s="10">
        <v>55.77</v>
      </c>
      <c r="AB1098" s="10">
        <v>118.44</v>
      </c>
      <c r="AC1098" s="10">
        <v>489.73</v>
      </c>
      <c r="AD1098">
        <v>33.520000000000003</v>
      </c>
      <c r="AE1098" s="10">
        <v>7.01</v>
      </c>
      <c r="AF1098" s="10">
        <v>471.8</v>
      </c>
      <c r="AG1098" s="10">
        <v>377.95</v>
      </c>
      <c r="AH1098" s="10">
        <v>126.9</v>
      </c>
      <c r="AI1098">
        <v>47.38</v>
      </c>
      <c r="AJ1098" s="10">
        <v>20.38</v>
      </c>
      <c r="AK1098" s="10">
        <v>122.57</v>
      </c>
      <c r="AL1098" s="10">
        <v>31.43</v>
      </c>
      <c r="AM1098" s="10">
        <v>63</v>
      </c>
      <c r="AN1098" s="10">
        <v>11.04</v>
      </c>
      <c r="AO1098" s="10">
        <v>117.6</v>
      </c>
      <c r="AP1098" s="10">
        <v>158.86449999999999</v>
      </c>
    </row>
    <row r="1099" spans="1:42" x14ac:dyDescent="0.2">
      <c r="A1099" s="9">
        <v>45533</v>
      </c>
      <c r="B1099" s="3">
        <v>5592.18</v>
      </c>
      <c r="C1099" s="10">
        <v>206.28</v>
      </c>
      <c r="D1099" s="10">
        <v>31</v>
      </c>
      <c r="E1099" s="10">
        <v>118.13</v>
      </c>
      <c r="F1099" s="10">
        <v>72.05</v>
      </c>
      <c r="G1099" s="10">
        <v>84.67</v>
      </c>
      <c r="H1099" s="10">
        <v>191.36</v>
      </c>
      <c r="I1099" s="10">
        <v>156.93</v>
      </c>
      <c r="J1099" s="10">
        <v>6.23</v>
      </c>
      <c r="K1099" s="10">
        <v>222.21</v>
      </c>
      <c r="L1099" s="10">
        <v>510.1</v>
      </c>
      <c r="M1099" s="10">
        <v>117.59</v>
      </c>
      <c r="N1099" s="10">
        <v>17.809999999999999</v>
      </c>
      <c r="O1099" s="10">
        <v>51.71</v>
      </c>
      <c r="P1099" s="10">
        <v>126.5158</v>
      </c>
      <c r="Q1099" s="10">
        <v>114.62</v>
      </c>
      <c r="R1099" s="10">
        <v>20.170000000000002</v>
      </c>
      <c r="S1099" s="10">
        <v>8.0299999999999994</v>
      </c>
      <c r="T1099" s="10">
        <v>140.58000000000001</v>
      </c>
      <c r="U1099" s="10">
        <v>114.14</v>
      </c>
      <c r="V1099" s="10">
        <v>413.12</v>
      </c>
      <c r="W1099" s="10">
        <v>229.79</v>
      </c>
      <c r="X1099" s="10">
        <v>122.17</v>
      </c>
      <c r="Y1099" s="10">
        <v>14.09</v>
      </c>
      <c r="Z1099" s="10">
        <v>340.73</v>
      </c>
      <c r="AA1099" s="10">
        <v>55.63</v>
      </c>
      <c r="AB1099" s="10">
        <v>110.87</v>
      </c>
      <c r="AC1099" s="10">
        <v>493.35</v>
      </c>
      <c r="AD1099">
        <v>33.69</v>
      </c>
      <c r="AE1099" s="10">
        <v>7.32</v>
      </c>
      <c r="AF1099" s="10">
        <v>480.8</v>
      </c>
      <c r="AG1099" s="10">
        <v>381.82</v>
      </c>
      <c r="AH1099" s="10">
        <v>125.33</v>
      </c>
      <c r="AI1099">
        <v>47.62</v>
      </c>
      <c r="AJ1099" s="10">
        <v>19.98</v>
      </c>
      <c r="AK1099" s="10">
        <v>122.55</v>
      </c>
      <c r="AL1099" s="10">
        <v>31.65</v>
      </c>
      <c r="AM1099" s="10">
        <v>63.32</v>
      </c>
      <c r="AN1099" s="10">
        <v>11.11</v>
      </c>
      <c r="AO1099" s="10">
        <v>116.72</v>
      </c>
      <c r="AP1099" s="10">
        <v>157.9</v>
      </c>
    </row>
    <row r="1100" spans="1:42" x14ac:dyDescent="0.2">
      <c r="A1100" s="9">
        <v>45534</v>
      </c>
      <c r="B1100" s="3">
        <v>5591.96</v>
      </c>
      <c r="C1100" s="10">
        <v>214.11</v>
      </c>
      <c r="D1100" s="10">
        <v>31.48</v>
      </c>
      <c r="E1100" s="10">
        <v>117.94</v>
      </c>
      <c r="F1100" s="10">
        <v>72.47</v>
      </c>
      <c r="G1100" s="10">
        <v>85.43</v>
      </c>
      <c r="H1100" s="10">
        <v>201</v>
      </c>
      <c r="I1100" s="10">
        <v>162.82</v>
      </c>
      <c r="J1100" s="10">
        <v>6.27</v>
      </c>
      <c r="K1100" s="10">
        <v>224.8</v>
      </c>
      <c r="L1100" s="10">
        <v>510.25</v>
      </c>
      <c r="M1100" s="10">
        <v>119.37</v>
      </c>
      <c r="N1100" s="10">
        <v>18.3</v>
      </c>
      <c r="O1100" s="10">
        <v>52.13</v>
      </c>
      <c r="P1100" s="10">
        <v>127.258</v>
      </c>
      <c r="Q1100" s="10">
        <v>115.14</v>
      </c>
      <c r="R1100" s="10">
        <v>20.12</v>
      </c>
      <c r="S1100" s="10">
        <v>7.99</v>
      </c>
      <c r="T1100" s="10">
        <v>142.36000000000001</v>
      </c>
      <c r="U1100" s="10">
        <v>114.23</v>
      </c>
      <c r="V1100" s="10">
        <v>417.14</v>
      </c>
      <c r="W1100" s="10">
        <v>229</v>
      </c>
      <c r="X1100" s="10">
        <v>123.77</v>
      </c>
      <c r="Y1100" s="10">
        <v>14.13</v>
      </c>
      <c r="Z1100" s="10">
        <v>342.88</v>
      </c>
      <c r="AA1100" s="10">
        <v>56.08</v>
      </c>
      <c r="AB1100" s="10">
        <v>114.04</v>
      </c>
      <c r="AC1100" s="10">
        <v>495.89</v>
      </c>
      <c r="AD1100">
        <v>33.369999999999997</v>
      </c>
      <c r="AE1100" s="10">
        <v>7.42</v>
      </c>
      <c r="AF1100" s="10">
        <v>483.34</v>
      </c>
      <c r="AG1100" s="10">
        <v>385.74</v>
      </c>
      <c r="AH1100" s="10">
        <v>127.82</v>
      </c>
      <c r="AI1100">
        <v>47.28</v>
      </c>
      <c r="AJ1100" s="10">
        <v>20.25</v>
      </c>
      <c r="AK1100" s="10">
        <v>123.29</v>
      </c>
      <c r="AL1100" s="10">
        <v>32.020000000000003</v>
      </c>
      <c r="AM1100" s="10">
        <v>63.27</v>
      </c>
      <c r="AN1100" s="10">
        <v>11.19</v>
      </c>
      <c r="AO1100" s="10">
        <v>118.23</v>
      </c>
      <c r="AP1100" s="10">
        <v>158.12899999999999</v>
      </c>
    </row>
    <row r="1101" spans="1:42" x14ac:dyDescent="0.2">
      <c r="A1101" s="9">
        <v>45538</v>
      </c>
      <c r="B1101" s="3">
        <v>5648.4</v>
      </c>
      <c r="C1101" s="10">
        <v>210.6</v>
      </c>
      <c r="D1101" s="10">
        <v>30.51</v>
      </c>
      <c r="E1101" s="10">
        <v>115.47</v>
      </c>
      <c r="F1101" s="10">
        <v>73.010000000000005</v>
      </c>
      <c r="G1101" s="10">
        <v>75.739999999999995</v>
      </c>
      <c r="H1101" s="10">
        <v>192.55</v>
      </c>
      <c r="I1101" s="10">
        <v>152.79</v>
      </c>
      <c r="J1101" s="10">
        <v>6.06</v>
      </c>
      <c r="K1101" s="10">
        <v>220.3</v>
      </c>
      <c r="L1101" s="10">
        <v>487.46</v>
      </c>
      <c r="M1101" s="10">
        <v>108</v>
      </c>
      <c r="N1101" s="10">
        <v>17.96</v>
      </c>
      <c r="O1101" s="10">
        <v>49.09</v>
      </c>
      <c r="P1101" s="10">
        <v>124.11199999999999</v>
      </c>
      <c r="Q1101" s="10">
        <v>115.66</v>
      </c>
      <c r="R1101" s="10">
        <v>19.37</v>
      </c>
      <c r="S1101" s="10">
        <v>7.53</v>
      </c>
      <c r="T1101" s="10">
        <v>138.13999999999999</v>
      </c>
      <c r="U1101" s="10">
        <v>110.41</v>
      </c>
      <c r="V1101" s="10">
        <v>409.44</v>
      </c>
      <c r="W1101" s="10">
        <v>222.77</v>
      </c>
      <c r="X1101" s="10">
        <v>118.27</v>
      </c>
      <c r="Y1101" s="10">
        <v>13.15</v>
      </c>
      <c r="Z1101" s="10">
        <v>328.6</v>
      </c>
      <c r="AA1101" s="10">
        <v>53.52</v>
      </c>
      <c r="AB1101" s="10">
        <v>111.92</v>
      </c>
      <c r="AC1101" s="10">
        <v>475.7</v>
      </c>
      <c r="AD1101">
        <v>32.979999999999997</v>
      </c>
      <c r="AE1101" s="10">
        <v>6.96</v>
      </c>
      <c r="AF1101" s="10">
        <v>482.12</v>
      </c>
      <c r="AG1101" s="10">
        <v>385.69</v>
      </c>
      <c r="AH1101" s="10">
        <v>128.37</v>
      </c>
      <c r="AI1101">
        <v>47.09</v>
      </c>
      <c r="AJ1101" s="10">
        <v>19.739999999999998</v>
      </c>
      <c r="AK1101" s="10">
        <v>125.71</v>
      </c>
      <c r="AL1101" s="10">
        <v>32.369999999999997</v>
      </c>
      <c r="AM1101" s="10">
        <v>60.34</v>
      </c>
      <c r="AN1101" s="10">
        <v>10.98</v>
      </c>
      <c r="AO1101" s="10">
        <v>118.04</v>
      </c>
      <c r="AP1101" s="10">
        <v>159.3365</v>
      </c>
    </row>
    <row r="1102" spans="1:42" x14ac:dyDescent="0.2">
      <c r="A1102" s="9">
        <v>45539</v>
      </c>
      <c r="B1102" s="3">
        <v>5528.93</v>
      </c>
      <c r="C1102" s="10">
        <v>219.41</v>
      </c>
      <c r="D1102" s="10">
        <v>30.59</v>
      </c>
      <c r="E1102" s="10">
        <v>114.06</v>
      </c>
      <c r="F1102" s="10">
        <v>72.56</v>
      </c>
      <c r="G1102" s="10">
        <v>76.680000000000007</v>
      </c>
      <c r="H1102" s="10">
        <v>199.63</v>
      </c>
      <c r="I1102" s="10">
        <v>154.12</v>
      </c>
      <c r="J1102" s="10">
        <v>6.34</v>
      </c>
      <c r="K1102" s="10">
        <v>219.33</v>
      </c>
      <c r="L1102" s="10">
        <v>490.64</v>
      </c>
      <c r="M1102" s="10">
        <v>106.21</v>
      </c>
      <c r="N1102" s="10">
        <v>17.440000000000001</v>
      </c>
      <c r="O1102" s="10">
        <v>49.53</v>
      </c>
      <c r="P1102" s="10">
        <v>123.8421</v>
      </c>
      <c r="Q1102" s="10">
        <v>114.79</v>
      </c>
      <c r="R1102" s="10">
        <v>19.11</v>
      </c>
      <c r="S1102" s="10">
        <v>7.48</v>
      </c>
      <c r="T1102" s="10">
        <v>137.85</v>
      </c>
      <c r="U1102" s="10">
        <v>110.8</v>
      </c>
      <c r="V1102" s="10">
        <v>408.9</v>
      </c>
      <c r="W1102" s="10">
        <v>220.85</v>
      </c>
      <c r="X1102" s="10">
        <v>117.67</v>
      </c>
      <c r="Y1102" s="10">
        <v>13.28</v>
      </c>
      <c r="Z1102" s="10">
        <v>329.25</v>
      </c>
      <c r="AA1102" s="10">
        <v>53.34</v>
      </c>
      <c r="AB1102" s="10">
        <v>113.97</v>
      </c>
      <c r="AC1102" s="10">
        <v>478.57</v>
      </c>
      <c r="AD1102">
        <v>33.04</v>
      </c>
      <c r="AE1102" s="10">
        <v>7.01</v>
      </c>
      <c r="AF1102" s="10">
        <v>483.14</v>
      </c>
      <c r="AG1102" s="10">
        <v>391.95</v>
      </c>
      <c r="AH1102" s="10">
        <v>128.27000000000001</v>
      </c>
      <c r="AI1102">
        <v>47.11</v>
      </c>
      <c r="AJ1102" s="10">
        <v>19.91</v>
      </c>
      <c r="AK1102" s="10">
        <v>126.61</v>
      </c>
      <c r="AL1102" s="10">
        <v>32.74</v>
      </c>
      <c r="AM1102" s="10">
        <v>60.09</v>
      </c>
      <c r="AN1102" s="10">
        <v>10.95</v>
      </c>
      <c r="AO1102" s="10">
        <v>117.96</v>
      </c>
      <c r="AP1102" s="10">
        <v>160.1765</v>
      </c>
    </row>
    <row r="1103" spans="1:42" x14ac:dyDescent="0.2">
      <c r="A1103" s="9">
        <v>45540</v>
      </c>
      <c r="B1103" s="3">
        <v>5520.07</v>
      </c>
      <c r="C1103" s="10">
        <v>230.17</v>
      </c>
      <c r="D1103" s="10">
        <v>30.16</v>
      </c>
      <c r="E1103" s="10">
        <v>113.17</v>
      </c>
      <c r="F1103" s="10">
        <v>71.17</v>
      </c>
      <c r="G1103" s="10">
        <v>75.83</v>
      </c>
      <c r="H1103" s="10">
        <v>198.44</v>
      </c>
      <c r="I1103" s="10">
        <v>152.82</v>
      </c>
      <c r="J1103" s="10">
        <v>6.08</v>
      </c>
      <c r="K1103" s="10">
        <v>217.63</v>
      </c>
      <c r="L1103" s="10">
        <v>487.88</v>
      </c>
      <c r="M1103" s="10">
        <v>107.21</v>
      </c>
      <c r="N1103" s="10">
        <v>17.399999999999999</v>
      </c>
      <c r="O1103" s="10">
        <v>48.52</v>
      </c>
      <c r="P1103" s="10">
        <v>121.4046</v>
      </c>
      <c r="Q1103" s="10">
        <v>114.15</v>
      </c>
      <c r="R1103" s="10">
        <v>19.670000000000002</v>
      </c>
      <c r="S1103" s="10">
        <v>7.26</v>
      </c>
      <c r="T1103" s="10">
        <v>138.27000000000001</v>
      </c>
      <c r="U1103" s="10">
        <v>111.75</v>
      </c>
      <c r="V1103" s="10">
        <v>408.39</v>
      </c>
      <c r="W1103" s="10">
        <v>222.38</v>
      </c>
      <c r="X1103" s="10">
        <v>118.44</v>
      </c>
      <c r="Y1103" s="10">
        <v>13.74</v>
      </c>
      <c r="Z1103" s="10">
        <v>328.63</v>
      </c>
      <c r="AA1103" s="10">
        <v>53.03</v>
      </c>
      <c r="AB1103" s="10">
        <v>116.71</v>
      </c>
      <c r="AC1103" s="10">
        <v>468.57</v>
      </c>
      <c r="AD1103">
        <v>31.85</v>
      </c>
      <c r="AE1103" s="10">
        <v>7.04</v>
      </c>
      <c r="AF1103" s="10">
        <v>477.36</v>
      </c>
      <c r="AG1103" s="10">
        <v>383.69</v>
      </c>
      <c r="AH1103" s="10">
        <v>127.41</v>
      </c>
      <c r="AI1103">
        <v>47.51</v>
      </c>
      <c r="AJ1103" s="10">
        <v>19.82</v>
      </c>
      <c r="AK1103" s="10">
        <v>125.18</v>
      </c>
      <c r="AL1103" s="10">
        <v>32.619999999999997</v>
      </c>
      <c r="AM1103" s="10">
        <v>60.39</v>
      </c>
      <c r="AN1103" s="10">
        <v>10.77</v>
      </c>
      <c r="AO1103" s="10">
        <v>116.19</v>
      </c>
      <c r="AP1103" s="10">
        <v>161.00399999999999</v>
      </c>
    </row>
    <row r="1104" spans="1:42" x14ac:dyDescent="0.2">
      <c r="A1104" s="9">
        <v>45541</v>
      </c>
      <c r="B1104" s="3">
        <v>5503.41</v>
      </c>
      <c r="C1104" s="10">
        <v>210.73</v>
      </c>
      <c r="D1104" s="10">
        <v>30.33</v>
      </c>
      <c r="E1104" s="10">
        <v>112.64</v>
      </c>
      <c r="F1104" s="10">
        <v>71.14</v>
      </c>
      <c r="G1104" s="10">
        <v>73.7</v>
      </c>
      <c r="H1104" s="10">
        <v>198.33</v>
      </c>
      <c r="I1104" s="10">
        <v>136.995</v>
      </c>
      <c r="J1104" s="10">
        <v>5.81</v>
      </c>
      <c r="K1104" s="10">
        <v>212.46</v>
      </c>
      <c r="L1104" s="10">
        <v>479.61</v>
      </c>
      <c r="M1104" s="10">
        <v>102.83</v>
      </c>
      <c r="N1104" s="10">
        <v>16.989999999999998</v>
      </c>
      <c r="O1104" s="10">
        <v>48.02</v>
      </c>
      <c r="P1104" s="10">
        <v>119.69240000000001</v>
      </c>
      <c r="Q1104" s="10">
        <v>113.55</v>
      </c>
      <c r="R1104" s="10">
        <v>18.940000000000001</v>
      </c>
      <c r="S1104" s="10">
        <v>7.01</v>
      </c>
      <c r="T1104" s="10">
        <v>137.12</v>
      </c>
      <c r="U1104" s="10">
        <v>108.56</v>
      </c>
      <c r="V1104" s="10">
        <v>401.7</v>
      </c>
      <c r="W1104" s="10">
        <v>220.82</v>
      </c>
      <c r="X1104" s="10">
        <v>116.24</v>
      </c>
      <c r="Y1104" s="10">
        <v>13.23</v>
      </c>
      <c r="Z1104" s="10">
        <v>322.77</v>
      </c>
      <c r="AA1104" s="10">
        <v>53.68</v>
      </c>
      <c r="AB1104" s="10">
        <v>116.13</v>
      </c>
      <c r="AC1104" s="10">
        <v>468</v>
      </c>
      <c r="AD1104">
        <v>30.41</v>
      </c>
      <c r="AE1104" s="10">
        <v>6.8</v>
      </c>
      <c r="AF1104" s="10">
        <v>476.12</v>
      </c>
      <c r="AG1104" s="10">
        <v>381.56</v>
      </c>
      <c r="AH1104" s="10">
        <v>127.23</v>
      </c>
      <c r="AI1104">
        <v>47.15</v>
      </c>
      <c r="AJ1104" s="10">
        <v>19.600000000000001</v>
      </c>
      <c r="AK1104" s="10">
        <v>125.81</v>
      </c>
      <c r="AL1104" s="10">
        <v>32.1</v>
      </c>
      <c r="AM1104" s="10">
        <v>59.71</v>
      </c>
      <c r="AN1104" s="10">
        <v>10.58</v>
      </c>
      <c r="AO1104" s="10">
        <v>115.44</v>
      </c>
      <c r="AP1104" s="10">
        <v>158.40199999999999</v>
      </c>
    </row>
    <row r="1105" spans="1:42" x14ac:dyDescent="0.2">
      <c r="A1105" s="9">
        <v>45544</v>
      </c>
      <c r="B1105" s="3">
        <v>5408.42</v>
      </c>
      <c r="C1105" s="10">
        <v>216.27</v>
      </c>
      <c r="D1105" s="10">
        <v>34.6</v>
      </c>
      <c r="E1105" s="10">
        <v>115.01</v>
      </c>
      <c r="F1105" s="10">
        <v>71.849999999999994</v>
      </c>
      <c r="G1105" s="10">
        <v>74.95</v>
      </c>
      <c r="H1105" s="10">
        <v>201.81</v>
      </c>
      <c r="I1105" s="10">
        <v>140.82</v>
      </c>
      <c r="J1105" s="10">
        <v>6.14</v>
      </c>
      <c r="K1105" s="10">
        <v>216.81</v>
      </c>
      <c r="L1105" s="10">
        <v>488.57</v>
      </c>
      <c r="M1105" s="10">
        <v>106.47</v>
      </c>
      <c r="N1105" s="10">
        <v>17.47</v>
      </c>
      <c r="O1105" s="10">
        <v>47.8</v>
      </c>
      <c r="P1105" s="10">
        <v>121.9106</v>
      </c>
      <c r="Q1105" s="10">
        <v>115.26</v>
      </c>
      <c r="R1105" s="10">
        <v>19.66</v>
      </c>
      <c r="S1105" s="10">
        <v>7.08</v>
      </c>
      <c r="T1105" s="10">
        <v>139.77000000000001</v>
      </c>
      <c r="U1105" s="10">
        <v>109.96</v>
      </c>
      <c r="V1105" s="10">
        <v>405.72</v>
      </c>
      <c r="W1105" s="10">
        <v>220.91</v>
      </c>
      <c r="X1105" s="10">
        <v>118.46</v>
      </c>
      <c r="Y1105" s="10">
        <v>13.08</v>
      </c>
      <c r="Z1105" s="10">
        <v>324.07</v>
      </c>
      <c r="AA1105" s="10">
        <v>54.29</v>
      </c>
      <c r="AB1105" s="10">
        <v>120.09</v>
      </c>
      <c r="AC1105" s="10">
        <v>471.11</v>
      </c>
      <c r="AD1105">
        <v>32.51</v>
      </c>
      <c r="AE1105" s="10">
        <v>6.62</v>
      </c>
      <c r="AF1105" s="10">
        <v>487.09</v>
      </c>
      <c r="AG1105" s="10">
        <v>387.23</v>
      </c>
      <c r="AH1105" s="10">
        <v>130.25</v>
      </c>
      <c r="AI1105">
        <v>47.35</v>
      </c>
      <c r="AJ1105" s="10">
        <v>19.649999999999999</v>
      </c>
      <c r="AK1105" s="10">
        <v>127.45</v>
      </c>
      <c r="AL1105" s="10">
        <v>32.17</v>
      </c>
      <c r="AM1105" s="10">
        <v>60.01</v>
      </c>
      <c r="AN1105" s="10">
        <v>10.66</v>
      </c>
      <c r="AO1105" s="10">
        <v>114.95</v>
      </c>
      <c r="AP1105" s="10">
        <v>159.767</v>
      </c>
    </row>
    <row r="1106" spans="1:42" x14ac:dyDescent="0.2">
      <c r="A1106" s="9">
        <v>45545</v>
      </c>
      <c r="B1106" s="3">
        <v>5471.05</v>
      </c>
      <c r="C1106" s="10">
        <v>226.17</v>
      </c>
      <c r="D1106" s="10">
        <v>34.76</v>
      </c>
      <c r="E1106" s="10">
        <v>110.82</v>
      </c>
      <c r="F1106" s="10">
        <v>71.55</v>
      </c>
      <c r="G1106" s="10">
        <v>76.08</v>
      </c>
      <c r="H1106" s="10">
        <v>202.01</v>
      </c>
      <c r="I1106" s="10">
        <v>148.21</v>
      </c>
      <c r="J1106" s="10">
        <v>6.15</v>
      </c>
      <c r="K1106" s="10">
        <v>205.56</v>
      </c>
      <c r="L1106" s="10">
        <v>467.13</v>
      </c>
      <c r="M1106" s="10">
        <v>108.1</v>
      </c>
      <c r="N1106" s="10">
        <v>17.420000000000002</v>
      </c>
      <c r="O1106" s="10">
        <v>45.54</v>
      </c>
      <c r="P1106" s="10">
        <v>120.7298</v>
      </c>
      <c r="Q1106" s="10">
        <v>116.8</v>
      </c>
      <c r="R1106" s="10">
        <v>19.7</v>
      </c>
      <c r="S1106" s="10">
        <v>7.05</v>
      </c>
      <c r="T1106" s="10">
        <v>142.21</v>
      </c>
      <c r="U1106" s="10">
        <v>110.27</v>
      </c>
      <c r="V1106" s="10">
        <v>414.2</v>
      </c>
      <c r="W1106" s="10">
        <v>220.11</v>
      </c>
      <c r="X1106" s="10">
        <v>118.06</v>
      </c>
      <c r="Y1106" s="10">
        <v>13.23</v>
      </c>
      <c r="Z1106" s="10">
        <v>327</v>
      </c>
      <c r="AA1106" s="10">
        <v>54.21</v>
      </c>
      <c r="AB1106" s="10">
        <v>119.73</v>
      </c>
      <c r="AC1106" s="10">
        <v>470.78</v>
      </c>
      <c r="AD1106">
        <v>33</v>
      </c>
      <c r="AE1106" s="10">
        <v>6.9</v>
      </c>
      <c r="AF1106" s="10">
        <v>488.02</v>
      </c>
      <c r="AG1106" s="10">
        <v>387.3</v>
      </c>
      <c r="AH1106" s="10">
        <v>132.4</v>
      </c>
      <c r="AI1106">
        <v>47.55</v>
      </c>
      <c r="AJ1106" s="10">
        <v>19.37</v>
      </c>
      <c r="AK1106" s="10">
        <v>126.75</v>
      </c>
      <c r="AL1106" s="10">
        <v>32.46</v>
      </c>
      <c r="AM1106" s="10">
        <v>59.77</v>
      </c>
      <c r="AN1106" s="10">
        <v>10.32</v>
      </c>
      <c r="AO1106" s="10">
        <v>113.8</v>
      </c>
      <c r="AP1106" s="10">
        <v>159.2535</v>
      </c>
    </row>
    <row r="1107" spans="1:42" x14ac:dyDescent="0.2">
      <c r="A1107" s="9">
        <v>45546</v>
      </c>
      <c r="B1107" s="3">
        <v>5495.52</v>
      </c>
      <c r="C1107" s="10">
        <v>228.13</v>
      </c>
      <c r="D1107" s="10">
        <v>34.85</v>
      </c>
      <c r="E1107" s="10">
        <v>109.72</v>
      </c>
      <c r="F1107" s="10">
        <v>71.08</v>
      </c>
      <c r="G1107" s="10">
        <v>80.06</v>
      </c>
      <c r="H1107" s="10">
        <v>209.15</v>
      </c>
      <c r="I1107" s="10">
        <v>158.27000000000001</v>
      </c>
      <c r="J1107" s="10">
        <v>6.68</v>
      </c>
      <c r="K1107" s="10">
        <v>207.23</v>
      </c>
      <c r="L1107" s="10">
        <v>471.17</v>
      </c>
      <c r="M1107" s="10">
        <v>116.91</v>
      </c>
      <c r="N1107" s="10">
        <v>20.67</v>
      </c>
      <c r="O1107" s="10">
        <v>45.63</v>
      </c>
      <c r="P1107" s="10">
        <v>119.71769999999999</v>
      </c>
      <c r="Q1107" s="10">
        <v>117.12</v>
      </c>
      <c r="R1107" s="10">
        <v>20.64</v>
      </c>
      <c r="S1107" s="10">
        <v>7.31</v>
      </c>
      <c r="T1107" s="10">
        <v>143.27000000000001</v>
      </c>
      <c r="U1107" s="10">
        <v>112</v>
      </c>
      <c r="V1107" s="10">
        <v>423.04</v>
      </c>
      <c r="W1107" s="10">
        <v>222.66</v>
      </c>
      <c r="X1107" s="10">
        <v>118.29</v>
      </c>
      <c r="Y1107" s="10">
        <v>13.93</v>
      </c>
      <c r="Z1107" s="10">
        <v>336.66</v>
      </c>
      <c r="AA1107" s="10">
        <v>55.79</v>
      </c>
      <c r="AB1107" s="10">
        <v>121.25</v>
      </c>
      <c r="AC1107" s="10">
        <v>474.74</v>
      </c>
      <c r="AD1107">
        <v>32.799999999999997</v>
      </c>
      <c r="AE1107" s="10">
        <v>7.23</v>
      </c>
      <c r="AF1107" s="10">
        <v>488.18</v>
      </c>
      <c r="AG1107" s="10">
        <v>388.59</v>
      </c>
      <c r="AH1107" s="10">
        <v>130.69</v>
      </c>
      <c r="AI1107">
        <v>47.48</v>
      </c>
      <c r="AJ1107" s="10">
        <v>19.46</v>
      </c>
      <c r="AK1107" s="10">
        <v>125.26</v>
      </c>
      <c r="AL1107" s="10">
        <v>32.43</v>
      </c>
      <c r="AM1107" s="10">
        <v>61.21</v>
      </c>
      <c r="AN1107" s="10">
        <v>10.45</v>
      </c>
      <c r="AO1107" s="10">
        <v>113.69</v>
      </c>
      <c r="AP1107" s="10">
        <v>155.90299999999999</v>
      </c>
    </row>
    <row r="1108" spans="1:42" x14ac:dyDescent="0.2">
      <c r="A1108" s="9">
        <v>45547</v>
      </c>
      <c r="B1108" s="3">
        <v>5554.13</v>
      </c>
      <c r="C1108" s="10">
        <v>229.81</v>
      </c>
      <c r="D1108" s="10">
        <v>34.909999999999997</v>
      </c>
      <c r="E1108" s="10">
        <v>111.23</v>
      </c>
      <c r="F1108" s="10">
        <v>71.23</v>
      </c>
      <c r="G1108" s="10">
        <v>80.47</v>
      </c>
      <c r="H1108" s="10">
        <v>215.27</v>
      </c>
      <c r="I1108" s="10">
        <v>164.56</v>
      </c>
      <c r="J1108" s="10">
        <v>6.86</v>
      </c>
      <c r="K1108" s="10">
        <v>206.6</v>
      </c>
      <c r="L1108" s="10">
        <v>474.06</v>
      </c>
      <c r="M1108" s="10">
        <v>119.14</v>
      </c>
      <c r="N1108" s="10">
        <v>21</v>
      </c>
      <c r="O1108" s="10">
        <v>46.64</v>
      </c>
      <c r="P1108" s="10">
        <v>120.19</v>
      </c>
      <c r="Q1108" s="10">
        <v>117.48</v>
      </c>
      <c r="R1108" s="10">
        <v>21.64</v>
      </c>
      <c r="S1108" s="10">
        <v>7.46</v>
      </c>
      <c r="T1108" s="10">
        <v>146.5</v>
      </c>
      <c r="U1108" s="10">
        <v>112.99</v>
      </c>
      <c r="V1108" s="10">
        <v>427</v>
      </c>
      <c r="W1108" s="10">
        <v>222.77</v>
      </c>
      <c r="X1108" s="10">
        <v>120.36</v>
      </c>
      <c r="Y1108" s="10">
        <v>13.72</v>
      </c>
      <c r="Z1108" s="10">
        <v>337.51</v>
      </c>
      <c r="AA1108" s="10">
        <v>56.35</v>
      </c>
      <c r="AB1108" s="10">
        <v>125.47</v>
      </c>
      <c r="AC1108" s="10">
        <v>478.65</v>
      </c>
      <c r="AD1108">
        <v>33.25</v>
      </c>
      <c r="AE1108" s="10">
        <v>7.38</v>
      </c>
      <c r="AF1108" s="10">
        <v>492.11</v>
      </c>
      <c r="AG1108" s="10">
        <v>387</v>
      </c>
      <c r="AH1108" s="10">
        <v>130.29</v>
      </c>
      <c r="AI1108">
        <v>48.32</v>
      </c>
      <c r="AJ1108" s="10">
        <v>20.29</v>
      </c>
      <c r="AK1108" s="10">
        <v>124.65</v>
      </c>
      <c r="AL1108" s="10">
        <v>31.79</v>
      </c>
      <c r="AM1108" s="10">
        <v>61.91</v>
      </c>
      <c r="AN1108" s="10">
        <v>10.62</v>
      </c>
      <c r="AO1108" s="10">
        <v>114.99</v>
      </c>
      <c r="AP1108" s="10">
        <v>154.9195</v>
      </c>
    </row>
    <row r="1109" spans="1:42" x14ac:dyDescent="0.2">
      <c r="A1109" s="9">
        <v>45548</v>
      </c>
      <c r="B1109" s="3">
        <v>5595.76</v>
      </c>
      <c r="C1109" s="10">
        <v>230.29</v>
      </c>
      <c r="D1109" s="10">
        <v>35.590000000000003</v>
      </c>
      <c r="E1109" s="10">
        <v>111.15</v>
      </c>
      <c r="F1109" s="10">
        <v>71.41</v>
      </c>
      <c r="G1109" s="10">
        <v>85.55</v>
      </c>
      <c r="H1109" s="10">
        <v>225.59</v>
      </c>
      <c r="I1109" s="10">
        <v>167.69</v>
      </c>
      <c r="J1109" s="10">
        <v>7.46</v>
      </c>
      <c r="K1109" s="10">
        <v>204.32</v>
      </c>
      <c r="L1109" s="10">
        <v>478.99</v>
      </c>
      <c r="M1109" s="10">
        <v>119.1</v>
      </c>
      <c r="N1109" s="10">
        <v>21.61</v>
      </c>
      <c r="O1109" s="10">
        <v>47.38</v>
      </c>
      <c r="P1109" s="10">
        <v>121.42140000000001</v>
      </c>
      <c r="Q1109" s="10">
        <v>118.66</v>
      </c>
      <c r="R1109" s="10">
        <v>22.07</v>
      </c>
      <c r="S1109" s="10">
        <v>7.74</v>
      </c>
      <c r="T1109" s="10">
        <v>151.19</v>
      </c>
      <c r="U1109" s="10">
        <v>113.67</v>
      </c>
      <c r="V1109" s="10">
        <v>430.59</v>
      </c>
      <c r="W1109" s="10">
        <v>222.5</v>
      </c>
      <c r="X1109" s="10">
        <v>122.8</v>
      </c>
      <c r="Y1109" s="10">
        <v>13.5</v>
      </c>
      <c r="Z1109" s="10">
        <v>337.9</v>
      </c>
      <c r="AA1109" s="10">
        <v>56.12</v>
      </c>
      <c r="AB1109" s="10">
        <v>122.51</v>
      </c>
      <c r="AC1109" s="10">
        <v>485.37</v>
      </c>
      <c r="AD1109">
        <v>34.04</v>
      </c>
      <c r="AE1109" s="10">
        <v>7.76</v>
      </c>
      <c r="AF1109" s="10">
        <v>493.36</v>
      </c>
      <c r="AG1109" s="10">
        <v>394.68</v>
      </c>
      <c r="AH1109" s="10">
        <v>129.97999999999999</v>
      </c>
      <c r="AI1109">
        <v>48.8</v>
      </c>
      <c r="AJ1109" s="10">
        <v>20.22</v>
      </c>
      <c r="AK1109" s="10">
        <v>125.62</v>
      </c>
      <c r="AL1109" s="10">
        <v>31.99</v>
      </c>
      <c r="AM1109" s="10">
        <v>62.55</v>
      </c>
      <c r="AN1109" s="10">
        <v>10.69</v>
      </c>
      <c r="AO1109" s="10">
        <v>115.34</v>
      </c>
      <c r="AP1109" s="10">
        <v>154.97</v>
      </c>
    </row>
    <row r="1110" spans="1:42" x14ac:dyDescent="0.2">
      <c r="A1110" s="9">
        <v>45551</v>
      </c>
      <c r="B1110" s="3">
        <v>5626.02</v>
      </c>
      <c r="C1110" s="10">
        <v>226.78</v>
      </c>
      <c r="D1110" s="10">
        <v>36.31</v>
      </c>
      <c r="E1110" s="10">
        <v>112.71</v>
      </c>
      <c r="F1110" s="10">
        <v>72.099999999999994</v>
      </c>
      <c r="G1110" s="10">
        <v>89.4</v>
      </c>
      <c r="H1110" s="10">
        <v>229.93</v>
      </c>
      <c r="I1110" s="10">
        <v>164.02</v>
      </c>
      <c r="J1110" s="10">
        <v>7.37</v>
      </c>
      <c r="K1110" s="10">
        <v>207.86</v>
      </c>
      <c r="L1110" s="10">
        <v>485.16</v>
      </c>
      <c r="M1110" s="10">
        <v>116.78</v>
      </c>
      <c r="N1110" s="10">
        <v>21.92</v>
      </c>
      <c r="O1110" s="10">
        <v>47.8</v>
      </c>
      <c r="P1110" s="10">
        <v>122.1215</v>
      </c>
      <c r="Q1110" s="10">
        <v>119.5</v>
      </c>
      <c r="R1110" s="10">
        <v>22.21</v>
      </c>
      <c r="S1110" s="10">
        <v>8.06</v>
      </c>
      <c r="T1110" s="10">
        <v>154.56</v>
      </c>
      <c r="U1110" s="10">
        <v>112.84</v>
      </c>
      <c r="V1110" s="10">
        <v>431.34</v>
      </c>
      <c r="W1110" s="10">
        <v>216.32</v>
      </c>
      <c r="X1110" s="10">
        <v>126.54</v>
      </c>
      <c r="Y1110" s="10">
        <v>13.2</v>
      </c>
      <c r="Z1110" s="10">
        <v>338.83</v>
      </c>
      <c r="AA1110" s="10">
        <v>57.66</v>
      </c>
      <c r="AB1110" s="10">
        <v>122.85</v>
      </c>
      <c r="AC1110" s="10">
        <v>489.43</v>
      </c>
      <c r="AD1110">
        <v>32.979999999999997</v>
      </c>
      <c r="AE1110" s="10">
        <v>7.82</v>
      </c>
      <c r="AF1110" s="10">
        <v>497.71</v>
      </c>
      <c r="AG1110" s="10">
        <v>394.66</v>
      </c>
      <c r="AH1110" s="10">
        <v>129.28</v>
      </c>
      <c r="AI1110">
        <v>48.77</v>
      </c>
      <c r="AJ1110" s="10">
        <v>20.440000000000001</v>
      </c>
      <c r="AK1110" s="10">
        <v>125.97</v>
      </c>
      <c r="AL1110" s="10">
        <v>31.74</v>
      </c>
      <c r="AM1110" s="10">
        <v>63.19</v>
      </c>
      <c r="AN1110" s="10">
        <v>10.8</v>
      </c>
      <c r="AO1110" s="10">
        <v>117.26</v>
      </c>
      <c r="AP1110" s="10">
        <v>155.851</v>
      </c>
    </row>
    <row r="1111" spans="1:42" x14ac:dyDescent="0.2">
      <c r="A1111" s="9">
        <v>45552</v>
      </c>
      <c r="B1111" s="3">
        <v>5633.09</v>
      </c>
      <c r="C1111" s="10">
        <v>227.87</v>
      </c>
      <c r="D1111" s="10">
        <v>36.450000000000003</v>
      </c>
      <c r="E1111" s="10">
        <v>114.18</v>
      </c>
      <c r="F1111" s="10">
        <v>71.8</v>
      </c>
      <c r="G1111" s="10">
        <v>91.15</v>
      </c>
      <c r="H1111" s="10">
        <v>237.15</v>
      </c>
      <c r="I1111" s="10">
        <v>162.47</v>
      </c>
      <c r="J1111" s="10">
        <v>7.17</v>
      </c>
      <c r="K1111" s="10">
        <v>209.25</v>
      </c>
      <c r="L1111" s="10">
        <v>485.39</v>
      </c>
      <c r="M1111" s="10">
        <v>115.59</v>
      </c>
      <c r="N1111" s="10">
        <v>21.93</v>
      </c>
      <c r="O1111" s="10">
        <v>47.69</v>
      </c>
      <c r="P1111" s="10">
        <v>122.248</v>
      </c>
      <c r="Q1111" s="10">
        <v>118.17</v>
      </c>
      <c r="R1111" s="10">
        <v>22.64</v>
      </c>
      <c r="S1111" s="10">
        <v>8.1199999999999992</v>
      </c>
      <c r="T1111" s="10">
        <v>155.05000000000001</v>
      </c>
      <c r="U1111" s="10">
        <v>111.63</v>
      </c>
      <c r="V1111" s="10">
        <v>435.15</v>
      </c>
      <c r="W1111" s="10">
        <v>216.79</v>
      </c>
      <c r="X1111" s="10">
        <v>127.97</v>
      </c>
      <c r="Y1111" s="10">
        <v>13.1</v>
      </c>
      <c r="Z1111" s="10">
        <v>342.15</v>
      </c>
      <c r="AA1111" s="10">
        <v>58.5</v>
      </c>
      <c r="AB1111" s="10">
        <v>122.47</v>
      </c>
      <c r="AC1111" s="10">
        <v>481.26</v>
      </c>
      <c r="AD1111">
        <v>34.1</v>
      </c>
      <c r="AE1111" s="10">
        <v>8.1199999999999992</v>
      </c>
      <c r="AF1111" s="10">
        <v>500.99</v>
      </c>
      <c r="AG1111" s="10">
        <v>397.88</v>
      </c>
      <c r="AH1111" s="10">
        <v>128.87</v>
      </c>
      <c r="AI1111">
        <v>48.53</v>
      </c>
      <c r="AJ1111" s="10">
        <v>20.440000000000001</v>
      </c>
      <c r="AK1111" s="10">
        <v>123.23</v>
      </c>
      <c r="AL1111" s="10">
        <v>31.26</v>
      </c>
      <c r="AM1111" s="10">
        <v>62.92</v>
      </c>
      <c r="AN1111" s="10">
        <v>10.9</v>
      </c>
      <c r="AO1111" s="10">
        <v>121.03</v>
      </c>
      <c r="AP1111" s="10">
        <v>155.273</v>
      </c>
    </row>
    <row r="1112" spans="1:42" x14ac:dyDescent="0.2">
      <c r="A1112" s="9">
        <v>45553</v>
      </c>
      <c r="B1112" s="3">
        <v>5634.58</v>
      </c>
      <c r="C1112" s="10">
        <v>227.2</v>
      </c>
      <c r="D1112" s="10">
        <v>36.380000000000003</v>
      </c>
      <c r="E1112" s="10">
        <v>114.58</v>
      </c>
      <c r="F1112" s="10">
        <v>71.75</v>
      </c>
      <c r="G1112" s="10">
        <v>91.19</v>
      </c>
      <c r="H1112" s="10">
        <v>235.67</v>
      </c>
      <c r="I1112" s="10">
        <v>161.66999999999999</v>
      </c>
      <c r="J1112" s="10">
        <v>7.12</v>
      </c>
      <c r="K1112" s="10">
        <v>207.53</v>
      </c>
      <c r="L1112" s="10">
        <v>484.58</v>
      </c>
      <c r="M1112" s="10">
        <v>113.37</v>
      </c>
      <c r="N1112" s="10">
        <v>22.6</v>
      </c>
      <c r="O1112" s="10">
        <v>46.94</v>
      </c>
      <c r="P1112" s="10">
        <v>122.75409999999999</v>
      </c>
      <c r="Q1112" s="10">
        <v>120.35</v>
      </c>
      <c r="R1112" s="10">
        <v>22.95</v>
      </c>
      <c r="S1112" s="10">
        <v>8.11</v>
      </c>
      <c r="T1112" s="10">
        <v>154.93</v>
      </c>
      <c r="U1112" s="10">
        <v>110.78</v>
      </c>
      <c r="V1112" s="10">
        <v>430.81</v>
      </c>
      <c r="W1112" s="10">
        <v>220.69</v>
      </c>
      <c r="X1112" s="10">
        <v>129.25</v>
      </c>
      <c r="Y1112" s="10">
        <v>12.9</v>
      </c>
      <c r="Z1112" s="10">
        <v>343.97</v>
      </c>
      <c r="AA1112" s="10">
        <v>56.93</v>
      </c>
      <c r="AB1112" s="10">
        <v>124.3</v>
      </c>
      <c r="AC1112" s="10">
        <v>474.16</v>
      </c>
      <c r="AD1112">
        <v>34.15</v>
      </c>
      <c r="AE1112" s="10">
        <v>7.83</v>
      </c>
      <c r="AF1112" s="10">
        <v>494.76</v>
      </c>
      <c r="AG1112" s="10">
        <v>401.07</v>
      </c>
      <c r="AH1112" s="10">
        <v>127.02</v>
      </c>
      <c r="AI1112">
        <v>48.15</v>
      </c>
      <c r="AJ1112" s="10">
        <v>20.43</v>
      </c>
      <c r="AK1112" s="10">
        <v>120.96</v>
      </c>
      <c r="AL1112" s="10">
        <v>31.11</v>
      </c>
      <c r="AM1112" s="10">
        <v>62.91</v>
      </c>
      <c r="AN1112" s="10">
        <v>10.98</v>
      </c>
      <c r="AO1112" s="10">
        <v>122.45</v>
      </c>
      <c r="AP1112" s="10">
        <v>156.78299999999999</v>
      </c>
    </row>
    <row r="1113" spans="1:42" x14ac:dyDescent="0.2">
      <c r="A1113" s="9">
        <v>45554</v>
      </c>
      <c r="B1113" s="3">
        <v>5618.26</v>
      </c>
      <c r="C1113" s="10">
        <v>243.92</v>
      </c>
      <c r="D1113" s="10">
        <v>36.83</v>
      </c>
      <c r="E1113" s="10">
        <v>116</v>
      </c>
      <c r="F1113" s="10">
        <v>70.62</v>
      </c>
      <c r="G1113" s="10">
        <v>92.74</v>
      </c>
      <c r="H1113" s="10">
        <v>244.45</v>
      </c>
      <c r="I1113" s="10">
        <v>167.42</v>
      </c>
      <c r="J1113" s="10">
        <v>7.17</v>
      </c>
      <c r="K1113" s="10">
        <v>210.48</v>
      </c>
      <c r="L1113" s="10">
        <v>503.83</v>
      </c>
      <c r="M1113" s="10">
        <v>117.87</v>
      </c>
      <c r="N1113" s="10">
        <v>23.27</v>
      </c>
      <c r="O1113" s="10">
        <v>47.7</v>
      </c>
      <c r="P1113" s="10">
        <v>126.0603</v>
      </c>
      <c r="Q1113" s="10">
        <v>122.49</v>
      </c>
      <c r="R1113" s="10">
        <v>22.81</v>
      </c>
      <c r="S1113" s="10">
        <v>8.19</v>
      </c>
      <c r="T1113" s="10">
        <v>159.66</v>
      </c>
      <c r="U1113" s="10">
        <v>114.02</v>
      </c>
      <c r="V1113" s="10">
        <v>438.69</v>
      </c>
      <c r="W1113" s="10">
        <v>228.87</v>
      </c>
      <c r="X1113" s="10">
        <v>132.80000000000001</v>
      </c>
      <c r="Y1113" s="10">
        <v>13.15</v>
      </c>
      <c r="Z1113" s="10">
        <v>360.22</v>
      </c>
      <c r="AA1113" s="10">
        <v>57.97</v>
      </c>
      <c r="AB1113" s="10">
        <v>125.22</v>
      </c>
      <c r="AC1113" s="10">
        <v>477.9</v>
      </c>
      <c r="AD1113">
        <v>36.01</v>
      </c>
      <c r="AE1113" s="10">
        <v>7.72</v>
      </c>
      <c r="AF1113" s="10">
        <v>493.01</v>
      </c>
      <c r="AG1113" s="10">
        <v>409.73</v>
      </c>
      <c r="AH1113" s="10">
        <v>128.5</v>
      </c>
      <c r="AI1113">
        <v>48.89</v>
      </c>
      <c r="AJ1113" s="10">
        <v>21.35</v>
      </c>
      <c r="AK1113" s="10">
        <v>119.74</v>
      </c>
      <c r="AL1113" s="10">
        <v>31.55</v>
      </c>
      <c r="AM1113" s="10">
        <v>65.180000000000007</v>
      </c>
      <c r="AN1113" s="10">
        <v>10.92</v>
      </c>
      <c r="AO1113" s="10">
        <v>124.5</v>
      </c>
      <c r="AP1113" s="10">
        <v>156.553</v>
      </c>
    </row>
    <row r="1114" spans="1:42" x14ac:dyDescent="0.2">
      <c r="A1114" s="9">
        <v>45555</v>
      </c>
      <c r="B1114" s="3">
        <v>5713.64</v>
      </c>
      <c r="C1114" s="10">
        <v>238.25</v>
      </c>
      <c r="D1114" s="10">
        <v>37.200000000000003</v>
      </c>
      <c r="E1114" s="10">
        <v>115.27</v>
      </c>
      <c r="F1114" s="10">
        <v>71.64</v>
      </c>
      <c r="G1114" s="10">
        <v>107.88</v>
      </c>
      <c r="H1114" s="10">
        <v>245.46</v>
      </c>
      <c r="I1114" s="10">
        <v>171.1</v>
      </c>
      <c r="J1114" s="10">
        <v>7.47</v>
      </c>
      <c r="K1114" s="10">
        <v>211.09</v>
      </c>
      <c r="L1114" s="10">
        <v>498.43</v>
      </c>
      <c r="M1114" s="10">
        <v>116</v>
      </c>
      <c r="N1114" s="10">
        <v>22.93</v>
      </c>
      <c r="O1114" s="10">
        <v>47.4</v>
      </c>
      <c r="P1114" s="10">
        <v>125.3687</v>
      </c>
      <c r="Q1114" s="10">
        <v>121.6</v>
      </c>
      <c r="R1114" s="10">
        <v>22.73</v>
      </c>
      <c r="S1114" s="10">
        <v>8.0500000000000007</v>
      </c>
      <c r="T1114" s="10">
        <v>158.12</v>
      </c>
      <c r="U1114" s="10">
        <v>110.27</v>
      </c>
      <c r="V1114" s="10">
        <v>435.27</v>
      </c>
      <c r="W1114" s="10">
        <v>228.2</v>
      </c>
      <c r="X1114" s="10">
        <v>133.22999999999999</v>
      </c>
      <c r="Y1114" s="10">
        <v>11.71</v>
      </c>
      <c r="Z1114" s="10">
        <v>365.17</v>
      </c>
      <c r="AA1114" s="10">
        <v>57.23</v>
      </c>
      <c r="AB1114" s="10">
        <v>128.79</v>
      </c>
      <c r="AC1114" s="10">
        <v>464.92</v>
      </c>
      <c r="AD1114">
        <v>35.799999999999997</v>
      </c>
      <c r="AE1114" s="10">
        <v>8.2200000000000006</v>
      </c>
      <c r="AF1114" s="10">
        <v>492.74</v>
      </c>
      <c r="AG1114" s="10">
        <v>405.89</v>
      </c>
      <c r="AH1114" s="10">
        <v>125.47</v>
      </c>
      <c r="AI1114">
        <v>49.52</v>
      </c>
      <c r="AJ1114" s="10">
        <v>20.79</v>
      </c>
      <c r="AK1114" s="10">
        <v>120.79</v>
      </c>
      <c r="AL1114" s="10">
        <v>31.9</v>
      </c>
      <c r="AM1114" s="10">
        <v>63.57</v>
      </c>
      <c r="AN1114" s="10">
        <v>10.88</v>
      </c>
      <c r="AO1114" s="10">
        <v>121.94</v>
      </c>
      <c r="AP1114" s="10">
        <v>156.44049999999999</v>
      </c>
    </row>
    <row r="1115" spans="1:42" x14ac:dyDescent="0.2">
      <c r="A1115" s="9">
        <v>45558</v>
      </c>
      <c r="B1115" s="3">
        <v>5702.55</v>
      </c>
      <c r="C1115" s="10">
        <v>250</v>
      </c>
      <c r="D1115" s="10">
        <v>37.950000000000003</v>
      </c>
      <c r="E1115" s="10">
        <v>117.36</v>
      </c>
      <c r="F1115" s="10">
        <v>71.73</v>
      </c>
      <c r="G1115" s="10">
        <v>111.63</v>
      </c>
      <c r="H1115" s="10">
        <v>251.53</v>
      </c>
      <c r="I1115" s="10">
        <v>172.94</v>
      </c>
      <c r="J1115" s="10">
        <v>7.56</v>
      </c>
      <c r="K1115" s="10">
        <v>211.44</v>
      </c>
      <c r="L1115" s="10">
        <v>497.41</v>
      </c>
      <c r="M1115" s="10">
        <v>116.26</v>
      </c>
      <c r="N1115" s="10">
        <v>22.33</v>
      </c>
      <c r="O1115" s="10">
        <v>47.55</v>
      </c>
      <c r="P1115" s="10">
        <v>125.10720000000001</v>
      </c>
      <c r="Q1115" s="10">
        <v>121.81</v>
      </c>
      <c r="R1115" s="10">
        <v>22.7</v>
      </c>
      <c r="S1115" s="10">
        <v>7.92</v>
      </c>
      <c r="T1115" s="10">
        <v>157.21</v>
      </c>
      <c r="U1115" s="10">
        <v>113.26</v>
      </c>
      <c r="V1115" s="10">
        <v>433.51</v>
      </c>
      <c r="W1115" s="10">
        <v>226.47</v>
      </c>
      <c r="X1115" s="10">
        <v>132.6</v>
      </c>
      <c r="Y1115" s="10">
        <v>11.91</v>
      </c>
      <c r="Z1115" s="10">
        <v>369.01</v>
      </c>
      <c r="AA1115" s="10">
        <v>58.29</v>
      </c>
      <c r="AB1115" s="10">
        <v>128.27000000000001</v>
      </c>
      <c r="AC1115" s="10">
        <v>460</v>
      </c>
      <c r="AD1115">
        <v>36.04</v>
      </c>
      <c r="AE1115" s="10">
        <v>8.01</v>
      </c>
      <c r="AF1115" s="10">
        <v>497.14</v>
      </c>
      <c r="AG1115" s="10">
        <v>408.95</v>
      </c>
      <c r="AH1115" s="10">
        <v>126.63</v>
      </c>
      <c r="AI1115">
        <v>49.6</v>
      </c>
      <c r="AJ1115" s="10">
        <v>20.49</v>
      </c>
      <c r="AK1115" s="10">
        <v>121.09</v>
      </c>
      <c r="AL1115" s="10">
        <v>31.79</v>
      </c>
      <c r="AM1115" s="10">
        <v>64.58</v>
      </c>
      <c r="AN1115" s="10">
        <v>10.91</v>
      </c>
      <c r="AO1115" s="10">
        <v>122</v>
      </c>
      <c r="AP1115" s="10">
        <v>155.51400000000001</v>
      </c>
    </row>
    <row r="1116" spans="1:42" x14ac:dyDescent="0.2">
      <c r="A1116" s="9">
        <v>45559</v>
      </c>
      <c r="B1116" s="3">
        <v>5718.57</v>
      </c>
      <c r="C1116" s="10">
        <v>254.27</v>
      </c>
      <c r="D1116" s="10">
        <v>36.9</v>
      </c>
      <c r="E1116" s="10">
        <v>117.05</v>
      </c>
      <c r="F1116" s="10">
        <v>71.33</v>
      </c>
      <c r="G1116" s="10">
        <v>112.4</v>
      </c>
      <c r="H1116" s="10">
        <v>255.48</v>
      </c>
      <c r="I1116" s="10">
        <v>174.84</v>
      </c>
      <c r="J1116" s="10">
        <v>7.59</v>
      </c>
      <c r="K1116" s="10">
        <v>211.59</v>
      </c>
      <c r="L1116" s="10">
        <v>498.02</v>
      </c>
      <c r="M1116" s="10">
        <v>120.87</v>
      </c>
      <c r="N1116" s="10">
        <v>21.71</v>
      </c>
      <c r="O1116" s="10">
        <v>50.13</v>
      </c>
      <c r="P1116" s="10">
        <v>126.9038</v>
      </c>
      <c r="Q1116" s="10">
        <v>123.36</v>
      </c>
      <c r="R1116" s="10">
        <v>22.77</v>
      </c>
      <c r="S1116" s="10">
        <v>7.83</v>
      </c>
      <c r="T1116" s="10">
        <v>157.55000000000001</v>
      </c>
      <c r="U1116" s="10">
        <v>112.5</v>
      </c>
      <c r="V1116" s="10">
        <v>429.17</v>
      </c>
      <c r="W1116" s="10">
        <v>227.37</v>
      </c>
      <c r="X1116" s="10">
        <v>132.38999999999999</v>
      </c>
      <c r="Y1116" s="10">
        <v>11.84</v>
      </c>
      <c r="Z1116" s="10">
        <v>380.36</v>
      </c>
      <c r="AA1116" s="10">
        <v>57.96</v>
      </c>
      <c r="AB1116" s="10">
        <v>127.44</v>
      </c>
      <c r="AC1116" s="10">
        <v>462.99</v>
      </c>
      <c r="AD1116">
        <v>36.64</v>
      </c>
      <c r="AE1116" s="10">
        <v>8.1199999999999992</v>
      </c>
      <c r="AF1116" s="10">
        <v>487.41</v>
      </c>
      <c r="AG1116" s="10">
        <v>410.89</v>
      </c>
      <c r="AH1116" s="10">
        <v>126.68</v>
      </c>
      <c r="AI1116">
        <v>50.31</v>
      </c>
      <c r="AJ1116" s="10">
        <v>20.5</v>
      </c>
      <c r="AK1116" s="10">
        <v>121.21</v>
      </c>
      <c r="AL1116" s="10">
        <v>31.45</v>
      </c>
      <c r="AM1116" s="10">
        <v>67.42</v>
      </c>
      <c r="AN1116" s="10">
        <v>10.87</v>
      </c>
      <c r="AO1116" s="10">
        <v>121.89</v>
      </c>
      <c r="AP1116" s="10">
        <v>156.86949999999999</v>
      </c>
    </row>
    <row r="1117" spans="1:42" x14ac:dyDescent="0.2">
      <c r="A1117" s="9">
        <v>45560</v>
      </c>
      <c r="B1117" s="3">
        <v>5732.93</v>
      </c>
      <c r="C1117" s="10">
        <v>257.02</v>
      </c>
      <c r="D1117" s="10">
        <v>37.119999999999997</v>
      </c>
      <c r="E1117" s="10">
        <v>114.77</v>
      </c>
      <c r="F1117" s="10">
        <v>71.45</v>
      </c>
      <c r="G1117" s="10">
        <v>119.08</v>
      </c>
      <c r="H1117" s="10">
        <v>255.05</v>
      </c>
      <c r="I1117" s="10">
        <v>175.52</v>
      </c>
      <c r="J1117" s="10">
        <v>8.6199999999999992</v>
      </c>
      <c r="K1117" s="10">
        <v>210.19</v>
      </c>
      <c r="L1117" s="10">
        <v>491.14</v>
      </c>
      <c r="M1117" s="10">
        <v>123.51</v>
      </c>
      <c r="N1117" s="10">
        <v>21.58</v>
      </c>
      <c r="O1117" s="10">
        <v>48.42</v>
      </c>
      <c r="P1117" s="10">
        <v>129.95699999999999</v>
      </c>
      <c r="Q1117" s="10">
        <v>122.36</v>
      </c>
      <c r="R1117" s="10">
        <v>22.39</v>
      </c>
      <c r="S1117" s="10">
        <v>7.73</v>
      </c>
      <c r="T1117" s="10">
        <v>152.77000000000001</v>
      </c>
      <c r="U1117" s="10">
        <v>112.62</v>
      </c>
      <c r="V1117" s="10">
        <v>432.11</v>
      </c>
      <c r="W1117" s="10">
        <v>226.37</v>
      </c>
      <c r="X1117" s="10">
        <v>131.66999999999999</v>
      </c>
      <c r="Y1117" s="10">
        <v>11.03</v>
      </c>
      <c r="Z1117" s="10">
        <v>383.96</v>
      </c>
      <c r="AA1117" s="10">
        <v>58.38</v>
      </c>
      <c r="AB1117" s="10">
        <v>126.84</v>
      </c>
      <c r="AC1117" s="10">
        <v>461.76</v>
      </c>
      <c r="AD1117">
        <v>35.97</v>
      </c>
      <c r="AE1117" s="10">
        <v>7.59</v>
      </c>
      <c r="AF1117" s="10">
        <v>489.45</v>
      </c>
      <c r="AG1117" s="10">
        <v>406.93</v>
      </c>
      <c r="AH1117" s="10">
        <v>125.39</v>
      </c>
      <c r="AI1117">
        <v>50.25</v>
      </c>
      <c r="AJ1117" s="10">
        <v>20</v>
      </c>
      <c r="AK1117" s="10">
        <v>121.69</v>
      </c>
      <c r="AL1117" s="10">
        <v>31</v>
      </c>
      <c r="AM1117" s="10">
        <v>67.67</v>
      </c>
      <c r="AN1117" s="10">
        <v>10.42</v>
      </c>
      <c r="AO1117" s="10">
        <v>121.11</v>
      </c>
      <c r="AP1117" s="10">
        <v>151.751</v>
      </c>
    </row>
    <row r="1118" spans="1:42" x14ac:dyDescent="0.2">
      <c r="A1118" s="9">
        <v>45561</v>
      </c>
      <c r="B1118" s="3">
        <v>5722.26</v>
      </c>
      <c r="C1118" s="10">
        <v>254.22</v>
      </c>
      <c r="D1118" s="10">
        <v>37.1</v>
      </c>
      <c r="E1118" s="10">
        <v>112.8</v>
      </c>
      <c r="F1118" s="10">
        <v>71.400000000000006</v>
      </c>
      <c r="G1118" s="10">
        <v>114.16</v>
      </c>
      <c r="H1118" s="10">
        <v>251.22</v>
      </c>
      <c r="I1118" s="10">
        <v>178.09</v>
      </c>
      <c r="J1118" s="10">
        <v>8.69</v>
      </c>
      <c r="K1118" s="10">
        <v>209.78</v>
      </c>
      <c r="L1118" s="10">
        <v>496.92</v>
      </c>
      <c r="M1118" s="10">
        <v>124.04</v>
      </c>
      <c r="N1118" s="10">
        <v>20.48</v>
      </c>
      <c r="O1118" s="10">
        <v>45.49</v>
      </c>
      <c r="P1118" s="10">
        <v>130.404</v>
      </c>
      <c r="Q1118" s="10">
        <v>123.48</v>
      </c>
      <c r="R1118" s="10">
        <v>22.43</v>
      </c>
      <c r="S1118" s="10">
        <v>7.76</v>
      </c>
      <c r="T1118" s="10">
        <v>153.47</v>
      </c>
      <c r="U1118" s="10">
        <v>112.49</v>
      </c>
      <c r="V1118" s="10">
        <v>431.31</v>
      </c>
      <c r="W1118" s="10">
        <v>227.52</v>
      </c>
      <c r="X1118" s="10">
        <v>131.38</v>
      </c>
      <c r="Y1118" s="10">
        <v>11.17</v>
      </c>
      <c r="Z1118" s="10">
        <v>379.16</v>
      </c>
      <c r="AA1118" s="10">
        <v>58.05</v>
      </c>
      <c r="AB1118" s="10">
        <v>127.12</v>
      </c>
      <c r="AC1118" s="10">
        <v>463.15</v>
      </c>
      <c r="AD1118">
        <v>36.840000000000003</v>
      </c>
      <c r="AE1118" s="10">
        <v>8.06</v>
      </c>
      <c r="AF1118" s="10">
        <v>491.27</v>
      </c>
      <c r="AG1118" s="10">
        <v>411.47</v>
      </c>
      <c r="AH1118" s="10">
        <v>125.23</v>
      </c>
      <c r="AI1118">
        <v>50.5</v>
      </c>
      <c r="AJ1118" s="10">
        <v>19.95</v>
      </c>
      <c r="AK1118" s="10">
        <v>120.85</v>
      </c>
      <c r="AL1118" s="10">
        <v>31.17</v>
      </c>
      <c r="AM1118" s="10">
        <v>70.75</v>
      </c>
      <c r="AN1118" s="10">
        <v>10.68</v>
      </c>
      <c r="AO1118" s="10">
        <v>123.7</v>
      </c>
      <c r="AP1118" s="10">
        <v>157.18700000000001</v>
      </c>
    </row>
    <row r="1119" spans="1:42" x14ac:dyDescent="0.2">
      <c r="A1119" s="9">
        <v>45562</v>
      </c>
      <c r="B1119" s="3">
        <v>5745.37</v>
      </c>
      <c r="C1119" s="10">
        <v>260.45999999999998</v>
      </c>
      <c r="D1119" s="10">
        <v>36.840000000000003</v>
      </c>
      <c r="E1119" s="10">
        <v>115.82</v>
      </c>
      <c r="F1119" s="10">
        <v>71.790000000000006</v>
      </c>
      <c r="G1119" s="10">
        <v>117.72</v>
      </c>
      <c r="H1119" s="10">
        <v>249.86</v>
      </c>
      <c r="I1119" s="10">
        <v>172.69</v>
      </c>
      <c r="J1119" s="10">
        <v>9.7799999999999994</v>
      </c>
      <c r="K1119" s="10">
        <v>210.5</v>
      </c>
      <c r="L1119" s="10">
        <v>498.51</v>
      </c>
      <c r="M1119" s="10">
        <v>121.4</v>
      </c>
      <c r="N1119" s="10">
        <v>20.99</v>
      </c>
      <c r="O1119" s="10">
        <v>45.97</v>
      </c>
      <c r="P1119" s="10">
        <v>131.18</v>
      </c>
      <c r="Q1119" s="10">
        <v>123.17</v>
      </c>
      <c r="R1119" s="10">
        <v>23.89</v>
      </c>
      <c r="S1119" s="10">
        <v>7.95</v>
      </c>
      <c r="T1119" s="10">
        <v>154.94</v>
      </c>
      <c r="U1119" s="10">
        <v>113.92</v>
      </c>
      <c r="V1119" s="10">
        <v>428.02</v>
      </c>
      <c r="W1119" s="10">
        <v>227.79</v>
      </c>
      <c r="X1119" s="10">
        <v>132.13999999999999</v>
      </c>
      <c r="Y1119" s="10">
        <v>11.6</v>
      </c>
      <c r="Z1119" s="10">
        <v>369.2</v>
      </c>
      <c r="AA1119" s="10">
        <v>57.34</v>
      </c>
      <c r="AB1119" s="10">
        <v>123.76</v>
      </c>
      <c r="AC1119" s="10">
        <v>462.88</v>
      </c>
      <c r="AD1119">
        <v>37.39</v>
      </c>
      <c r="AE1119" s="10">
        <v>9.7100000000000009</v>
      </c>
      <c r="AF1119" s="10">
        <v>493.64</v>
      </c>
      <c r="AG1119" s="10">
        <v>418</v>
      </c>
      <c r="AH1119" s="10">
        <v>125.59</v>
      </c>
      <c r="AI1119">
        <v>50.09</v>
      </c>
      <c r="AJ1119" s="10">
        <v>19.559999999999999</v>
      </c>
      <c r="AK1119" s="10">
        <v>120.62</v>
      </c>
      <c r="AL1119" s="10">
        <v>31.42</v>
      </c>
      <c r="AM1119" s="10">
        <v>71.23</v>
      </c>
      <c r="AN1119" s="10">
        <v>10.78</v>
      </c>
      <c r="AO1119" s="10">
        <v>125</v>
      </c>
      <c r="AP1119" s="10">
        <v>165.5685</v>
      </c>
    </row>
    <row r="1120" spans="1:42" x14ac:dyDescent="0.2">
      <c r="A1120" s="9">
        <v>45565</v>
      </c>
      <c r="B1120" s="3">
        <v>5738.17</v>
      </c>
      <c r="C1120" s="10">
        <v>261.63</v>
      </c>
      <c r="D1120" s="10">
        <v>37.200000000000003</v>
      </c>
      <c r="E1120" s="10">
        <v>117.22</v>
      </c>
      <c r="F1120" s="10">
        <v>71.86</v>
      </c>
      <c r="G1120" s="10">
        <v>118.54</v>
      </c>
      <c r="H1120" s="10">
        <v>254.98</v>
      </c>
      <c r="I1120" s="10">
        <v>172.5</v>
      </c>
      <c r="J1120" s="10">
        <v>9.73</v>
      </c>
      <c r="K1120" s="10">
        <v>210.86</v>
      </c>
      <c r="L1120" s="10">
        <v>495.11</v>
      </c>
      <c r="M1120" s="10">
        <v>121.44</v>
      </c>
      <c r="N1120" s="10">
        <v>21.21</v>
      </c>
      <c r="O1120" s="10">
        <v>44.18</v>
      </c>
      <c r="P1120" s="10">
        <v>130.9</v>
      </c>
      <c r="Q1120" s="10">
        <v>124.48</v>
      </c>
      <c r="R1120" s="10">
        <v>23.42</v>
      </c>
      <c r="S1120" s="10">
        <v>7.86</v>
      </c>
      <c r="T1120" s="10">
        <v>153.13</v>
      </c>
      <c r="U1120" s="10">
        <v>114.86</v>
      </c>
      <c r="V1120" s="10">
        <v>430.3</v>
      </c>
      <c r="W1120" s="10">
        <v>233</v>
      </c>
      <c r="X1120" s="10">
        <v>130.58000000000001</v>
      </c>
      <c r="Y1120" s="10">
        <v>11.22</v>
      </c>
      <c r="Z1120" s="10">
        <v>368.53</v>
      </c>
      <c r="AA1120" s="10">
        <v>57.62</v>
      </c>
      <c r="AB1120" s="10">
        <v>123.85</v>
      </c>
      <c r="AC1120" s="10">
        <v>465.08</v>
      </c>
      <c r="AD1120">
        <v>36.130000000000003</v>
      </c>
      <c r="AE1120" s="10">
        <v>8.74</v>
      </c>
      <c r="AF1120" s="10">
        <v>493.8</v>
      </c>
      <c r="AG1120" s="10">
        <v>417.33</v>
      </c>
      <c r="AH1120" s="10">
        <v>126.28</v>
      </c>
      <c r="AI1120">
        <v>49.7</v>
      </c>
      <c r="AJ1120" s="10">
        <v>19.88</v>
      </c>
      <c r="AK1120" s="10">
        <v>121.4</v>
      </c>
      <c r="AL1120" s="10">
        <v>31.3</v>
      </c>
      <c r="AM1120" s="10">
        <v>71.17</v>
      </c>
      <c r="AN1120" s="10">
        <v>10.56</v>
      </c>
      <c r="AO1120" s="10">
        <v>123.71</v>
      </c>
      <c r="AP1120" s="10">
        <v>166.1</v>
      </c>
    </row>
    <row r="1121" spans="1:42" x14ac:dyDescent="0.2">
      <c r="A1121" s="9">
        <v>45566</v>
      </c>
      <c r="B1121" s="3">
        <v>5762.48</v>
      </c>
      <c r="C1121" s="10">
        <v>258.02</v>
      </c>
      <c r="D1121" s="10">
        <v>36.46</v>
      </c>
      <c r="E1121" s="10">
        <v>119.93</v>
      </c>
      <c r="F1121" s="10">
        <v>71.709999999999994</v>
      </c>
      <c r="G1121" s="10">
        <v>122.55</v>
      </c>
      <c r="H1121" s="10">
        <v>256.52999999999997</v>
      </c>
      <c r="I1121" s="10">
        <v>167.47</v>
      </c>
      <c r="J1121" s="10">
        <v>9.23</v>
      </c>
      <c r="K1121" s="10">
        <v>207.04</v>
      </c>
      <c r="L1121" s="10">
        <v>490.17</v>
      </c>
      <c r="M1121" s="10">
        <v>117</v>
      </c>
      <c r="N1121" s="10">
        <v>20.63</v>
      </c>
      <c r="O1121" s="10">
        <v>45.39</v>
      </c>
      <c r="P1121" s="10">
        <v>132.07</v>
      </c>
      <c r="Q1121" s="10">
        <v>123.75</v>
      </c>
      <c r="R1121" s="10">
        <v>22.33</v>
      </c>
      <c r="S1121" s="10">
        <v>7.63</v>
      </c>
      <c r="T1121" s="10">
        <v>151.85</v>
      </c>
      <c r="U1121" s="10">
        <v>110.23</v>
      </c>
      <c r="V1121" s="10">
        <v>420.69</v>
      </c>
      <c r="W1121" s="10">
        <v>226.21</v>
      </c>
      <c r="X1121" s="10">
        <v>129.87</v>
      </c>
      <c r="Y1121" s="10">
        <v>10.44</v>
      </c>
      <c r="Z1121" s="10">
        <v>375.4</v>
      </c>
      <c r="AA1121" s="10">
        <v>57.17</v>
      </c>
      <c r="AB1121" s="10">
        <v>122.43</v>
      </c>
      <c r="AC1121" s="10">
        <v>469.76</v>
      </c>
      <c r="AD1121">
        <v>35.130000000000003</v>
      </c>
      <c r="AE1121" s="10">
        <v>8.17</v>
      </c>
      <c r="AF1121" s="10">
        <v>496.38</v>
      </c>
      <c r="AG1121" s="10">
        <v>416.44</v>
      </c>
      <c r="AH1121" s="10">
        <v>124.61</v>
      </c>
      <c r="AI1121">
        <v>50.21</v>
      </c>
      <c r="AJ1121" s="10">
        <v>20.22</v>
      </c>
      <c r="AK1121" s="10">
        <v>120.59</v>
      </c>
      <c r="AL1121" s="10">
        <v>30.15</v>
      </c>
      <c r="AM1121" s="10">
        <v>71.16</v>
      </c>
      <c r="AN1121" s="10">
        <v>10.75</v>
      </c>
      <c r="AO1121" s="10">
        <v>122.26</v>
      </c>
      <c r="AP1121" s="10">
        <v>162.05799999999999</v>
      </c>
    </row>
    <row r="1122" spans="1:42" x14ac:dyDescent="0.2">
      <c r="A1122" s="9">
        <v>45567</v>
      </c>
      <c r="B1122" s="3">
        <v>5708.75</v>
      </c>
      <c r="C1122" s="10">
        <v>249.02</v>
      </c>
      <c r="D1122" s="10">
        <v>37.49</v>
      </c>
      <c r="E1122" s="10">
        <v>121.52</v>
      </c>
      <c r="F1122" s="10">
        <v>71.010000000000005</v>
      </c>
      <c r="G1122" s="10">
        <v>125.37</v>
      </c>
      <c r="H1122" s="10">
        <v>252.29</v>
      </c>
      <c r="I1122" s="10">
        <v>170.66</v>
      </c>
      <c r="J1122" s="10">
        <v>9.7100000000000009</v>
      </c>
      <c r="K1122" s="10">
        <v>207.29</v>
      </c>
      <c r="L1122" s="10">
        <v>491.99</v>
      </c>
      <c r="M1122" s="10">
        <v>118.85</v>
      </c>
      <c r="N1122" s="10">
        <v>20.25</v>
      </c>
      <c r="O1122" s="10">
        <v>45.72</v>
      </c>
      <c r="P1122" s="10">
        <v>135.08000000000001</v>
      </c>
      <c r="Q1122" s="10">
        <v>124.99</v>
      </c>
      <c r="R1122" s="10">
        <v>22.63</v>
      </c>
      <c r="S1122" s="10">
        <v>7.79</v>
      </c>
      <c r="T1122" s="10">
        <v>152.21</v>
      </c>
      <c r="U1122" s="10">
        <v>109.65</v>
      </c>
      <c r="V1122" s="10">
        <v>417.13</v>
      </c>
      <c r="W1122" s="10">
        <v>226.78</v>
      </c>
      <c r="X1122" s="10">
        <v>132.22</v>
      </c>
      <c r="Y1122" s="10">
        <v>10.64</v>
      </c>
      <c r="Z1122" s="10">
        <v>374.75</v>
      </c>
      <c r="AA1122" s="10">
        <v>57.68</v>
      </c>
      <c r="AB1122" s="10">
        <v>122.92</v>
      </c>
      <c r="AC1122" s="10">
        <v>462.14</v>
      </c>
      <c r="AD1122">
        <v>34.24</v>
      </c>
      <c r="AE1122" s="10">
        <v>9.1999999999999993</v>
      </c>
      <c r="AF1122" s="10">
        <v>495.57</v>
      </c>
      <c r="AG1122" s="10">
        <v>416.49</v>
      </c>
      <c r="AH1122" s="10">
        <v>124.18</v>
      </c>
      <c r="AI1122">
        <v>50.22</v>
      </c>
      <c r="AJ1122" s="10">
        <v>20</v>
      </c>
      <c r="AK1122" s="10">
        <v>119.6</v>
      </c>
      <c r="AL1122" s="10">
        <v>29.89</v>
      </c>
      <c r="AM1122" s="10">
        <v>70.819999999999993</v>
      </c>
      <c r="AN1122" s="10">
        <v>10.48</v>
      </c>
      <c r="AO1122" s="10">
        <v>124.08</v>
      </c>
      <c r="AP1122" s="10">
        <v>152.4205</v>
      </c>
    </row>
    <row r="1123" spans="1:42" x14ac:dyDescent="0.2">
      <c r="A1123" s="9">
        <v>45568</v>
      </c>
      <c r="B1123" s="3">
        <v>5709.54</v>
      </c>
      <c r="C1123" s="10">
        <v>240.66</v>
      </c>
      <c r="D1123" s="10">
        <v>39.24</v>
      </c>
      <c r="E1123" s="10">
        <v>122.58</v>
      </c>
      <c r="F1123" s="10">
        <v>70.52</v>
      </c>
      <c r="G1123" s="10">
        <v>132.44999999999999</v>
      </c>
      <c r="H1123" s="10">
        <v>254.68</v>
      </c>
      <c r="I1123" s="10">
        <v>171.89</v>
      </c>
      <c r="J1123" s="10">
        <v>9.25</v>
      </c>
      <c r="K1123" s="10">
        <v>205.23</v>
      </c>
      <c r="L1123" s="10">
        <v>486.1</v>
      </c>
      <c r="M1123" s="10">
        <v>122.85</v>
      </c>
      <c r="N1123" s="10">
        <v>19.190000000000001</v>
      </c>
      <c r="O1123" s="10">
        <v>48.85</v>
      </c>
      <c r="P1123" s="10">
        <v>138.91</v>
      </c>
      <c r="Q1123" s="10">
        <v>122.52</v>
      </c>
      <c r="R1123" s="10">
        <v>22.43</v>
      </c>
      <c r="S1123" s="10">
        <v>7.83</v>
      </c>
      <c r="T1123" s="10">
        <v>151.19999999999999</v>
      </c>
      <c r="U1123" s="10">
        <v>110.47</v>
      </c>
      <c r="V1123" s="10">
        <v>416.54</v>
      </c>
      <c r="W1123" s="10">
        <v>225.67</v>
      </c>
      <c r="X1123" s="10">
        <v>130.9</v>
      </c>
      <c r="Y1123" s="10">
        <v>10.78</v>
      </c>
      <c r="Z1123" s="10">
        <v>372.6</v>
      </c>
      <c r="AA1123" s="10">
        <v>56.7</v>
      </c>
      <c r="AB1123" s="10">
        <v>124.93</v>
      </c>
      <c r="AC1123" s="10">
        <v>453.55</v>
      </c>
      <c r="AD1123">
        <v>34.72</v>
      </c>
      <c r="AE1123" s="10">
        <v>9.25</v>
      </c>
      <c r="AF1123" s="10">
        <v>494.97</v>
      </c>
      <c r="AG1123" s="10">
        <v>408.74</v>
      </c>
      <c r="AH1123" s="10">
        <v>122.04</v>
      </c>
      <c r="AI1123">
        <v>50.2</v>
      </c>
      <c r="AJ1123" s="10">
        <v>19.88</v>
      </c>
      <c r="AK1123" s="10">
        <v>118.38</v>
      </c>
      <c r="AL1123" s="10">
        <v>29.28</v>
      </c>
      <c r="AM1123" s="10">
        <v>69.83</v>
      </c>
      <c r="AN1123" s="10">
        <v>10.45</v>
      </c>
      <c r="AO1123" s="10">
        <v>126.39</v>
      </c>
      <c r="AP1123" s="10">
        <v>150.22399999999999</v>
      </c>
    </row>
    <row r="1124" spans="1:42" x14ac:dyDescent="0.2">
      <c r="A1124" s="9">
        <v>45569</v>
      </c>
      <c r="B1124" s="3">
        <v>5699.94</v>
      </c>
      <c r="C1124" s="10">
        <v>250.08</v>
      </c>
      <c r="D1124" s="10">
        <v>40.01</v>
      </c>
      <c r="E1124" s="10">
        <v>124.83</v>
      </c>
      <c r="F1124" s="10">
        <v>70.17</v>
      </c>
      <c r="G1124" s="10">
        <v>138.41</v>
      </c>
      <c r="H1124" s="10">
        <v>265.58999999999997</v>
      </c>
      <c r="I1124" s="10">
        <v>176.64</v>
      </c>
      <c r="J1124" s="10">
        <v>9.8000000000000007</v>
      </c>
      <c r="K1124" s="10">
        <v>211.22</v>
      </c>
      <c r="L1124" s="10">
        <v>495.16</v>
      </c>
      <c r="M1124" s="10">
        <v>124.92</v>
      </c>
      <c r="N1124" s="10">
        <v>20.14</v>
      </c>
      <c r="O1124" s="10">
        <v>48.57</v>
      </c>
      <c r="P1124" s="10">
        <v>140.04</v>
      </c>
      <c r="Q1124" s="10">
        <v>120.84</v>
      </c>
      <c r="R1124" s="10">
        <v>22.89</v>
      </c>
      <c r="S1124" s="10">
        <v>8.39</v>
      </c>
      <c r="T1124" s="10">
        <v>151.91999999999999</v>
      </c>
      <c r="U1124" s="10">
        <v>114.72</v>
      </c>
      <c r="V1124" s="10">
        <v>416.06</v>
      </c>
      <c r="W1124" s="10">
        <v>226.8</v>
      </c>
      <c r="X1124" s="10">
        <v>133.28</v>
      </c>
      <c r="Y1124" s="10">
        <v>10.44</v>
      </c>
      <c r="Z1124" s="10">
        <v>371.45</v>
      </c>
      <c r="AA1124" s="10">
        <v>57.11</v>
      </c>
      <c r="AB1124" s="10">
        <v>126.6</v>
      </c>
      <c r="AC1124" s="10">
        <v>455.31</v>
      </c>
      <c r="AD1124">
        <v>35.520000000000003</v>
      </c>
      <c r="AE1124" s="10">
        <v>9.31</v>
      </c>
      <c r="AF1124" s="10">
        <v>497.7</v>
      </c>
      <c r="AG1124" s="10">
        <v>407.99</v>
      </c>
      <c r="AH1124" s="10">
        <v>122.42</v>
      </c>
      <c r="AI1124">
        <v>50.08</v>
      </c>
      <c r="AJ1124" s="10">
        <v>20</v>
      </c>
      <c r="AK1124" s="10">
        <v>119.1</v>
      </c>
      <c r="AL1124" s="10">
        <v>29.15</v>
      </c>
      <c r="AM1124" s="10">
        <v>69.7</v>
      </c>
      <c r="AN1124" s="10">
        <v>10.57</v>
      </c>
      <c r="AO1124" s="10">
        <v>127.14</v>
      </c>
      <c r="AP1124" s="10">
        <v>151.8075</v>
      </c>
    </row>
    <row r="1125" spans="1:42" x14ac:dyDescent="0.2">
      <c r="A1125" s="9">
        <v>45572</v>
      </c>
      <c r="B1125" s="3">
        <v>5751.07</v>
      </c>
      <c r="C1125" s="10">
        <v>240.83</v>
      </c>
      <c r="D1125" s="10">
        <v>38.89</v>
      </c>
      <c r="E1125" s="10">
        <v>125.37</v>
      </c>
      <c r="F1125" s="10">
        <v>69.010000000000005</v>
      </c>
      <c r="G1125" s="10">
        <v>131.27000000000001</v>
      </c>
      <c r="H1125" s="10">
        <v>262.54000000000002</v>
      </c>
      <c r="I1125" s="10">
        <v>175.08</v>
      </c>
      <c r="J1125" s="10">
        <v>9.68</v>
      </c>
      <c r="K1125" s="10">
        <v>210.93</v>
      </c>
      <c r="L1125" s="10">
        <v>494.62</v>
      </c>
      <c r="M1125" s="10">
        <v>127.72</v>
      </c>
      <c r="N1125" s="10">
        <v>18.48</v>
      </c>
      <c r="O1125" s="10">
        <v>47.91</v>
      </c>
      <c r="P1125" s="10">
        <v>137.97</v>
      </c>
      <c r="Q1125" s="10">
        <v>119.22</v>
      </c>
      <c r="R1125" s="10">
        <v>23.32</v>
      </c>
      <c r="S1125" s="10">
        <v>8.27</v>
      </c>
      <c r="T1125" s="10">
        <v>149.07</v>
      </c>
      <c r="U1125" s="10">
        <v>113.82</v>
      </c>
      <c r="V1125" s="10">
        <v>409.54</v>
      </c>
      <c r="W1125" s="10">
        <v>221.69</v>
      </c>
      <c r="X1125" s="10">
        <v>131.33000000000001</v>
      </c>
      <c r="Y1125" s="10">
        <v>10.49</v>
      </c>
      <c r="Z1125" s="10">
        <v>362.95</v>
      </c>
      <c r="AA1125" s="10">
        <v>56.73</v>
      </c>
      <c r="AB1125" s="10">
        <v>126</v>
      </c>
      <c r="AC1125" s="10">
        <v>448.6</v>
      </c>
      <c r="AD1125">
        <v>36.06</v>
      </c>
      <c r="AE1125" s="10">
        <v>9.07</v>
      </c>
      <c r="AF1125" s="10">
        <v>491.3</v>
      </c>
      <c r="AG1125" s="10">
        <v>406.04</v>
      </c>
      <c r="AH1125" s="10">
        <v>120</v>
      </c>
      <c r="AI1125">
        <v>49.92</v>
      </c>
      <c r="AJ1125" s="10">
        <v>19.73</v>
      </c>
      <c r="AK1125" s="10">
        <v>118.91</v>
      </c>
      <c r="AL1125" s="10">
        <v>28.4</v>
      </c>
      <c r="AM1125" s="10">
        <v>69.62</v>
      </c>
      <c r="AN1125" s="10">
        <v>10.49</v>
      </c>
      <c r="AO1125" s="10">
        <v>126.13</v>
      </c>
      <c r="AP1125" s="10">
        <v>160.5505</v>
      </c>
    </row>
    <row r="1126" spans="1:42" x14ac:dyDescent="0.2">
      <c r="A1126" s="9">
        <v>45573</v>
      </c>
      <c r="B1126" s="3">
        <v>5695.94</v>
      </c>
      <c r="C1126" s="10">
        <v>244.5</v>
      </c>
      <c r="D1126" s="10">
        <v>41.45</v>
      </c>
      <c r="E1126" s="10">
        <v>122.04</v>
      </c>
      <c r="F1126" s="10">
        <v>69.180000000000007</v>
      </c>
      <c r="G1126" s="10">
        <v>127.96</v>
      </c>
      <c r="H1126" s="10">
        <v>264.27</v>
      </c>
      <c r="I1126" s="10">
        <v>180.73</v>
      </c>
      <c r="J1126" s="10">
        <v>9.41</v>
      </c>
      <c r="K1126" s="10">
        <v>210.75</v>
      </c>
      <c r="L1126" s="10">
        <v>496.57</v>
      </c>
      <c r="M1126" s="10">
        <v>132.88999999999999</v>
      </c>
      <c r="N1126" s="10">
        <v>18.28</v>
      </c>
      <c r="O1126" s="10">
        <v>47.72</v>
      </c>
      <c r="P1126" s="10">
        <v>137.35</v>
      </c>
      <c r="Q1126" s="10">
        <v>121.03</v>
      </c>
      <c r="R1126" s="10">
        <v>25.61</v>
      </c>
      <c r="S1126" s="10">
        <v>8.41</v>
      </c>
      <c r="T1126" s="10">
        <v>149.44</v>
      </c>
      <c r="U1126" s="10">
        <v>113.52</v>
      </c>
      <c r="V1126" s="10">
        <v>414.71</v>
      </c>
      <c r="W1126" s="10">
        <v>225.77</v>
      </c>
      <c r="X1126" s="10">
        <v>131.35</v>
      </c>
      <c r="Y1126" s="10">
        <v>10.47</v>
      </c>
      <c r="Z1126" s="10">
        <v>370.38</v>
      </c>
      <c r="AA1126" s="10">
        <v>57.98</v>
      </c>
      <c r="AB1126" s="10">
        <v>131.99</v>
      </c>
      <c r="AC1126" s="10">
        <v>458.94</v>
      </c>
      <c r="AD1126">
        <v>35.4</v>
      </c>
      <c r="AE1126" s="10">
        <v>9.5500000000000007</v>
      </c>
      <c r="AF1126" s="10">
        <v>497.06</v>
      </c>
      <c r="AG1126" s="10">
        <v>400.28</v>
      </c>
      <c r="AH1126" s="10">
        <v>119.34</v>
      </c>
      <c r="AI1126">
        <v>49.54</v>
      </c>
      <c r="AJ1126" s="10">
        <v>20.079999999999998</v>
      </c>
      <c r="AK1126" s="10">
        <v>118.8</v>
      </c>
      <c r="AL1126" s="10">
        <v>28.21</v>
      </c>
      <c r="AM1126" s="10">
        <v>66.66</v>
      </c>
      <c r="AN1126" s="10">
        <v>10.49</v>
      </c>
      <c r="AO1126" s="10">
        <v>127</v>
      </c>
      <c r="AP1126" s="10">
        <v>158.13900000000001</v>
      </c>
    </row>
    <row r="1127" spans="1:42" x14ac:dyDescent="0.2">
      <c r="A1127" s="9">
        <v>45574</v>
      </c>
      <c r="B1127" s="3">
        <v>5751.13</v>
      </c>
      <c r="C1127" s="10">
        <v>241.05</v>
      </c>
      <c r="D1127" s="10">
        <v>43.13</v>
      </c>
      <c r="E1127" s="10">
        <v>122.09</v>
      </c>
      <c r="F1127" s="10">
        <v>69.569999999999993</v>
      </c>
      <c r="G1127" s="10">
        <v>124.18</v>
      </c>
      <c r="H1127" s="10">
        <v>266.60000000000002</v>
      </c>
      <c r="I1127" s="10">
        <v>185.95</v>
      </c>
      <c r="J1127" s="10">
        <v>9.4499999999999993</v>
      </c>
      <c r="K1127" s="10">
        <v>213.42</v>
      </c>
      <c r="L1127" s="10">
        <v>505.18</v>
      </c>
      <c r="M1127" s="10">
        <v>132.65</v>
      </c>
      <c r="N1127" s="10">
        <v>18.18</v>
      </c>
      <c r="O1127" s="10">
        <v>49.07</v>
      </c>
      <c r="P1127" s="10">
        <v>137.28</v>
      </c>
      <c r="Q1127" s="10">
        <v>120.9</v>
      </c>
      <c r="R1127" s="10">
        <v>25.65</v>
      </c>
      <c r="S1127" s="10">
        <v>8.59</v>
      </c>
      <c r="T1127" s="10">
        <v>148.41999999999999</v>
      </c>
      <c r="U1127" s="10">
        <v>119.67</v>
      </c>
      <c r="V1127" s="10">
        <v>417.46</v>
      </c>
      <c r="W1127" s="10">
        <v>229.54</v>
      </c>
      <c r="X1127" s="10">
        <v>134.94999999999999</v>
      </c>
      <c r="Y1127" s="10">
        <v>10.42</v>
      </c>
      <c r="Z1127" s="10">
        <v>373.98</v>
      </c>
      <c r="AA1127" s="10">
        <v>57.93</v>
      </c>
      <c r="AB1127" s="10">
        <v>131.86000000000001</v>
      </c>
      <c r="AC1127" s="10">
        <v>467.97</v>
      </c>
      <c r="AD1127">
        <v>34.68</v>
      </c>
      <c r="AE1127" s="10">
        <v>9.5399999999999991</v>
      </c>
      <c r="AF1127" s="10">
        <v>499.95</v>
      </c>
      <c r="AG1127" s="10">
        <v>405.48</v>
      </c>
      <c r="AH1127" s="10">
        <v>118.84</v>
      </c>
      <c r="AI1127">
        <v>49.27</v>
      </c>
      <c r="AJ1127" s="10">
        <v>19.97</v>
      </c>
      <c r="AK1127" s="10">
        <v>120.18</v>
      </c>
      <c r="AL1127" s="10">
        <v>29.03</v>
      </c>
      <c r="AM1127" s="10">
        <v>66.349999999999994</v>
      </c>
      <c r="AN1127" s="10">
        <v>10.62</v>
      </c>
      <c r="AO1127" s="10">
        <v>127.37</v>
      </c>
      <c r="AP1127" s="10">
        <v>164.31649999999999</v>
      </c>
    </row>
    <row r="1128" spans="1:42" x14ac:dyDescent="0.2">
      <c r="A1128" s="9">
        <v>45575</v>
      </c>
      <c r="B1128" s="3">
        <v>5792.04</v>
      </c>
      <c r="C1128" s="10">
        <v>238.77</v>
      </c>
      <c r="D1128" s="10">
        <v>43.52</v>
      </c>
      <c r="E1128" s="10">
        <v>123.14</v>
      </c>
      <c r="F1128" s="10">
        <v>69.25</v>
      </c>
      <c r="G1128" s="10">
        <v>124.11</v>
      </c>
      <c r="H1128" s="10">
        <v>264.62</v>
      </c>
      <c r="I1128" s="10">
        <v>185.69</v>
      </c>
      <c r="J1128" s="10">
        <v>9.39</v>
      </c>
      <c r="K1128" s="10">
        <v>212.84</v>
      </c>
      <c r="L1128" s="10">
        <v>503.72</v>
      </c>
      <c r="M1128" s="10">
        <v>134.81</v>
      </c>
      <c r="N1128" s="10">
        <v>17.34</v>
      </c>
      <c r="O1128" s="10">
        <v>49.03</v>
      </c>
      <c r="P1128" s="10">
        <v>136.76</v>
      </c>
      <c r="Q1128" s="10">
        <v>119.51</v>
      </c>
      <c r="R1128" s="10">
        <v>25.5</v>
      </c>
      <c r="S1128" s="10">
        <v>8.6300000000000008</v>
      </c>
      <c r="T1128" s="10">
        <v>149.03</v>
      </c>
      <c r="U1128" s="10">
        <v>123.79</v>
      </c>
      <c r="V1128" s="10">
        <v>415.84</v>
      </c>
      <c r="W1128" s="10">
        <v>229.04</v>
      </c>
      <c r="X1128" s="10">
        <v>133.12</v>
      </c>
      <c r="Y1128" s="10">
        <v>10.26</v>
      </c>
      <c r="Z1128" s="10">
        <v>378</v>
      </c>
      <c r="AA1128" s="10">
        <v>58.33</v>
      </c>
      <c r="AB1128" s="10">
        <v>130.24</v>
      </c>
      <c r="AC1128" s="10">
        <v>476.15</v>
      </c>
      <c r="AD1128">
        <v>33.950000000000003</v>
      </c>
      <c r="AE1128" s="10">
        <v>9.81</v>
      </c>
      <c r="AF1128" s="10">
        <v>498.02</v>
      </c>
      <c r="AG1128" s="10">
        <v>405.76</v>
      </c>
      <c r="AH1128" s="10">
        <v>118.28</v>
      </c>
      <c r="AI1128">
        <v>49.65</v>
      </c>
      <c r="AJ1128" s="10">
        <v>19.91</v>
      </c>
      <c r="AK1128" s="10">
        <v>119.39</v>
      </c>
      <c r="AL1128" s="10">
        <v>28.76</v>
      </c>
      <c r="AM1128" s="10">
        <v>66.84</v>
      </c>
      <c r="AN1128" s="10">
        <v>10.68</v>
      </c>
      <c r="AO1128" s="10">
        <v>126.89</v>
      </c>
      <c r="AP1128" s="10">
        <v>160.352</v>
      </c>
    </row>
    <row r="1129" spans="1:42" x14ac:dyDescent="0.2">
      <c r="A1129" s="9">
        <v>45576</v>
      </c>
      <c r="B1129" s="3">
        <v>5780.05</v>
      </c>
      <c r="C1129" s="10">
        <v>217.8</v>
      </c>
      <c r="D1129" s="10">
        <v>43.51</v>
      </c>
      <c r="E1129" s="10">
        <v>123.61</v>
      </c>
      <c r="F1129" s="10">
        <v>69.569999999999993</v>
      </c>
      <c r="G1129" s="10">
        <v>125.29</v>
      </c>
      <c r="H1129" s="10">
        <v>266.89</v>
      </c>
      <c r="I1129" s="10">
        <v>181.48</v>
      </c>
      <c r="J1129" s="10">
        <v>9.6999999999999993</v>
      </c>
      <c r="K1129" s="10">
        <v>222.29</v>
      </c>
      <c r="L1129" s="10">
        <v>516.29999999999995</v>
      </c>
      <c r="M1129" s="10">
        <v>134.80000000000001</v>
      </c>
      <c r="N1129" s="10">
        <v>18</v>
      </c>
      <c r="O1129" s="10">
        <v>49.34</v>
      </c>
      <c r="P1129" s="10">
        <v>138.46</v>
      </c>
      <c r="Q1129" s="10">
        <v>121.93</v>
      </c>
      <c r="R1129" s="10">
        <v>26.27</v>
      </c>
      <c r="S1129" s="10">
        <v>9.01</v>
      </c>
      <c r="T1129" s="10">
        <v>153.04</v>
      </c>
      <c r="U1129" s="10">
        <v>124.03</v>
      </c>
      <c r="V1129" s="10">
        <v>416.32</v>
      </c>
      <c r="W1129" s="10">
        <v>227.55</v>
      </c>
      <c r="X1129" s="10">
        <v>135.59</v>
      </c>
      <c r="Y1129" s="10">
        <v>10.5</v>
      </c>
      <c r="Z1129" s="10">
        <v>373.7</v>
      </c>
      <c r="AA1129" s="10">
        <v>58.65</v>
      </c>
      <c r="AB1129" s="10">
        <v>133.65</v>
      </c>
      <c r="AC1129" s="10">
        <v>481.71</v>
      </c>
      <c r="AD1129">
        <v>35.94</v>
      </c>
      <c r="AE1129" s="10">
        <v>10.66</v>
      </c>
      <c r="AF1129" s="10">
        <v>502.26</v>
      </c>
      <c r="AG1129" s="10">
        <v>411.08</v>
      </c>
      <c r="AH1129" s="10">
        <v>120.24</v>
      </c>
      <c r="AI1129">
        <v>50.16</v>
      </c>
      <c r="AJ1129" s="10">
        <v>20.2</v>
      </c>
      <c r="AK1129" s="10">
        <v>120.1</v>
      </c>
      <c r="AL1129" s="10">
        <v>29.58</v>
      </c>
      <c r="AM1129" s="10">
        <v>67.23</v>
      </c>
      <c r="AN1129" s="10">
        <v>10.72</v>
      </c>
      <c r="AO1129" s="10">
        <v>127.52</v>
      </c>
      <c r="AP1129" s="10">
        <v>160.22</v>
      </c>
    </row>
    <row r="1130" spans="1:42" x14ac:dyDescent="0.2">
      <c r="A1130" s="9">
        <v>45579</v>
      </c>
      <c r="B1130" s="3">
        <v>5815.03</v>
      </c>
      <c r="C1130" s="10">
        <v>219.16</v>
      </c>
      <c r="D1130" s="10">
        <v>43.4</v>
      </c>
      <c r="E1130" s="10">
        <v>124.08</v>
      </c>
      <c r="F1130" s="10">
        <v>70.34</v>
      </c>
      <c r="G1130" s="10">
        <v>132.26</v>
      </c>
      <c r="H1130" s="10">
        <v>269.5</v>
      </c>
      <c r="I1130" s="10">
        <v>182.31</v>
      </c>
      <c r="J1130" s="10">
        <v>9.8800000000000008</v>
      </c>
      <c r="K1130" s="10">
        <v>221.48</v>
      </c>
      <c r="L1130" s="10">
        <v>522.75</v>
      </c>
      <c r="M1130" s="10">
        <v>138.07</v>
      </c>
      <c r="N1130" s="10">
        <v>17.579999999999998</v>
      </c>
      <c r="O1130" s="10">
        <v>48.67</v>
      </c>
      <c r="P1130" s="10">
        <v>139.33000000000001</v>
      </c>
      <c r="Q1130" s="10">
        <v>122.09</v>
      </c>
      <c r="R1130" s="10">
        <v>27</v>
      </c>
      <c r="S1130" s="10">
        <v>10.039999999999999</v>
      </c>
      <c r="T1130" s="10">
        <v>155.49</v>
      </c>
      <c r="U1130" s="10">
        <v>123.16</v>
      </c>
      <c r="V1130" s="10">
        <v>419.14</v>
      </c>
      <c r="W1130" s="10">
        <v>231.3</v>
      </c>
      <c r="X1130" s="10">
        <v>136.54</v>
      </c>
      <c r="Y1130" s="10">
        <v>10.35</v>
      </c>
      <c r="Z1130" s="10">
        <v>372.5</v>
      </c>
      <c r="AA1130" s="10">
        <v>59.28</v>
      </c>
      <c r="AB1130" s="10">
        <v>134.75</v>
      </c>
      <c r="AC1130" s="10">
        <v>484.82</v>
      </c>
      <c r="AD1130">
        <v>37.57</v>
      </c>
      <c r="AE1130" s="10">
        <v>10.84</v>
      </c>
      <c r="AF1130" s="10">
        <v>506.66</v>
      </c>
      <c r="AG1130" s="10">
        <v>407.72</v>
      </c>
      <c r="AH1130" s="10">
        <v>120.46</v>
      </c>
      <c r="AI1130">
        <v>50.1</v>
      </c>
      <c r="AJ1130" s="10">
        <v>20.64</v>
      </c>
      <c r="AK1130" s="10">
        <v>120.08</v>
      </c>
      <c r="AL1130" s="10">
        <v>30.59</v>
      </c>
      <c r="AM1130" s="10">
        <v>67.7</v>
      </c>
      <c r="AN1130" s="10">
        <v>10.92</v>
      </c>
      <c r="AO1130" s="10">
        <v>126.31</v>
      </c>
      <c r="AP1130" s="10">
        <v>158.82</v>
      </c>
    </row>
    <row r="1131" spans="1:42" x14ac:dyDescent="0.2">
      <c r="A1131" s="9">
        <v>45580</v>
      </c>
      <c r="B1131" s="3">
        <v>5859.85</v>
      </c>
      <c r="C1131" s="10">
        <v>219.57</v>
      </c>
      <c r="D1131" s="10">
        <v>42.43</v>
      </c>
      <c r="E1131" s="10">
        <v>120.35</v>
      </c>
      <c r="F1131" s="10">
        <v>70.34</v>
      </c>
      <c r="G1131" s="10">
        <v>128.29</v>
      </c>
      <c r="H1131" s="10">
        <v>266.36</v>
      </c>
      <c r="I1131" s="10">
        <v>175.98</v>
      </c>
      <c r="J1131" s="10">
        <v>9.94</v>
      </c>
      <c r="K1131" s="10">
        <v>222.39</v>
      </c>
      <c r="L1131" s="10">
        <v>522.38</v>
      </c>
      <c r="M1131" s="10">
        <v>131.6</v>
      </c>
      <c r="N1131" s="10">
        <v>17.37</v>
      </c>
      <c r="O1131" s="10">
        <v>47.84</v>
      </c>
      <c r="P1131" s="10">
        <v>138.34</v>
      </c>
      <c r="Q1131" s="10">
        <v>122.77</v>
      </c>
      <c r="R1131" s="10">
        <v>26.8</v>
      </c>
      <c r="S1131" s="10">
        <v>10.18</v>
      </c>
      <c r="T1131" s="10">
        <v>156.32</v>
      </c>
      <c r="U1131" s="10">
        <v>122.74</v>
      </c>
      <c r="V1131" s="10">
        <v>418.74</v>
      </c>
      <c r="W1131" s="10">
        <v>233.85</v>
      </c>
      <c r="X1131" s="10">
        <v>135.78</v>
      </c>
      <c r="Y1131" s="10">
        <v>10.15</v>
      </c>
      <c r="Z1131" s="10">
        <v>372.6</v>
      </c>
      <c r="AA1131" s="10">
        <v>59.81</v>
      </c>
      <c r="AB1131" s="10">
        <v>133.91</v>
      </c>
      <c r="AC1131" s="10">
        <v>484.3</v>
      </c>
      <c r="AD1131">
        <v>38.17</v>
      </c>
      <c r="AE1131" s="10">
        <v>10.49</v>
      </c>
      <c r="AF1131" s="10">
        <v>507.23</v>
      </c>
      <c r="AG1131" s="10">
        <v>401.99</v>
      </c>
      <c r="AH1131" s="10">
        <v>121.39</v>
      </c>
      <c r="AI1131">
        <v>50.28</v>
      </c>
      <c r="AJ1131" s="10">
        <v>21.18</v>
      </c>
      <c r="AK1131" s="10">
        <v>120.42</v>
      </c>
      <c r="AL1131" s="10">
        <v>30.61</v>
      </c>
      <c r="AM1131" s="10">
        <v>66.47</v>
      </c>
      <c r="AN1131" s="10">
        <v>10.84</v>
      </c>
      <c r="AO1131" s="10">
        <v>125.36</v>
      </c>
      <c r="AP1131" s="10">
        <v>159.24700000000001</v>
      </c>
    </row>
    <row r="1132" spans="1:42" x14ac:dyDescent="0.2">
      <c r="A1132" s="9">
        <v>45581</v>
      </c>
      <c r="B1132" s="3">
        <v>5815.26</v>
      </c>
      <c r="C1132" s="10">
        <v>221.33</v>
      </c>
      <c r="D1132" s="10">
        <v>41.93</v>
      </c>
      <c r="E1132" s="10">
        <v>120.66</v>
      </c>
      <c r="F1132" s="10">
        <v>70.569999999999993</v>
      </c>
      <c r="G1132" s="10">
        <v>135.69</v>
      </c>
      <c r="H1132" s="10">
        <v>274.77</v>
      </c>
      <c r="I1132" s="10">
        <v>176.82</v>
      </c>
      <c r="J1132" s="10">
        <v>11.19</v>
      </c>
      <c r="K1132" s="10">
        <v>223.64</v>
      </c>
      <c r="L1132" s="10">
        <v>529.86</v>
      </c>
      <c r="M1132" s="10">
        <v>135.72</v>
      </c>
      <c r="N1132" s="10">
        <v>17.8</v>
      </c>
      <c r="O1132" s="10">
        <v>46.9</v>
      </c>
      <c r="P1132" s="10">
        <v>141.22999999999999</v>
      </c>
      <c r="Q1132" s="10">
        <v>124.37</v>
      </c>
      <c r="R1132" s="10">
        <v>26.93</v>
      </c>
      <c r="S1132" s="10">
        <v>10.039999999999999</v>
      </c>
      <c r="T1132" s="10">
        <v>159.71</v>
      </c>
      <c r="U1132" s="10">
        <v>118.9</v>
      </c>
      <c r="V1132" s="10">
        <v>416.12</v>
      </c>
      <c r="W1132" s="10">
        <v>231.78</v>
      </c>
      <c r="X1132" s="10">
        <v>135.66999999999999</v>
      </c>
      <c r="Y1132" s="10">
        <v>10.24</v>
      </c>
      <c r="Z1132" s="10">
        <v>371.69</v>
      </c>
      <c r="AA1132" s="10">
        <v>59.12</v>
      </c>
      <c r="AB1132" s="10">
        <v>134.16</v>
      </c>
      <c r="AC1132" s="10">
        <v>487.25</v>
      </c>
      <c r="AD1132">
        <v>38.58</v>
      </c>
      <c r="AE1132" s="10">
        <v>12.3</v>
      </c>
      <c r="AF1132" s="10">
        <v>514.07000000000005</v>
      </c>
      <c r="AG1132" s="10">
        <v>409.37</v>
      </c>
      <c r="AH1132" s="10">
        <v>126.97</v>
      </c>
      <c r="AI1132">
        <v>50.53</v>
      </c>
      <c r="AJ1132" s="10">
        <v>21.67</v>
      </c>
      <c r="AK1132" s="10">
        <v>120.89</v>
      </c>
      <c r="AL1132" s="10">
        <v>30.91</v>
      </c>
      <c r="AM1132" s="10">
        <v>65.95</v>
      </c>
      <c r="AN1132" s="10">
        <v>11.03</v>
      </c>
      <c r="AO1132" s="10">
        <v>127.66</v>
      </c>
      <c r="AP1132" s="10">
        <v>160.85050000000001</v>
      </c>
    </row>
    <row r="1133" spans="1:42" x14ac:dyDescent="0.2">
      <c r="A1133" s="9">
        <v>45582</v>
      </c>
      <c r="B1133" s="3">
        <v>5842.47</v>
      </c>
      <c r="C1133" s="10">
        <v>220.89</v>
      </c>
      <c r="D1133" s="10">
        <v>42</v>
      </c>
      <c r="E1133" s="10">
        <v>120.35</v>
      </c>
      <c r="F1133" s="10">
        <v>69.900000000000006</v>
      </c>
      <c r="G1133" s="10">
        <v>127.27</v>
      </c>
      <c r="H1133" s="10">
        <v>272</v>
      </c>
      <c r="I1133" s="10">
        <v>181.53</v>
      </c>
      <c r="J1133" s="10">
        <v>10.68</v>
      </c>
      <c r="K1133" s="10">
        <v>224.42</v>
      </c>
      <c r="L1133" s="10">
        <v>529</v>
      </c>
      <c r="M1133" s="10">
        <v>136.93</v>
      </c>
      <c r="N1133" s="10">
        <v>16.8</v>
      </c>
      <c r="O1133" s="10">
        <v>48.93</v>
      </c>
      <c r="P1133" s="10">
        <v>143.1</v>
      </c>
      <c r="Q1133" s="10">
        <v>124.93</v>
      </c>
      <c r="R1133" s="10">
        <v>26.32</v>
      </c>
      <c r="S1133" s="10">
        <v>9.8699999999999992</v>
      </c>
      <c r="T1133" s="10">
        <v>169.73</v>
      </c>
      <c r="U1133" s="10">
        <v>119.03</v>
      </c>
      <c r="V1133" s="10">
        <v>416.72</v>
      </c>
      <c r="W1133" s="10">
        <v>232.15</v>
      </c>
      <c r="X1133" s="10">
        <v>137.84</v>
      </c>
      <c r="Y1133" s="10">
        <v>10.119999999999999</v>
      </c>
      <c r="Z1133" s="10">
        <v>366.75</v>
      </c>
      <c r="AA1133" s="10">
        <v>58.86</v>
      </c>
      <c r="AB1133" s="10">
        <v>134.29</v>
      </c>
      <c r="AC1133" s="10">
        <v>498.73</v>
      </c>
      <c r="AD1133">
        <v>38.049999999999997</v>
      </c>
      <c r="AE1133" s="10">
        <v>12.5</v>
      </c>
      <c r="AF1133" s="10">
        <v>513.76</v>
      </c>
      <c r="AG1133" s="10">
        <v>405.14</v>
      </c>
      <c r="AH1133" s="10">
        <v>122.7</v>
      </c>
      <c r="AI1133">
        <v>50.84</v>
      </c>
      <c r="AJ1133" s="10">
        <v>21.16</v>
      </c>
      <c r="AK1133" s="10">
        <v>120.14</v>
      </c>
      <c r="AL1133" s="10">
        <v>30.94</v>
      </c>
      <c r="AM1133" s="10">
        <v>65.09</v>
      </c>
      <c r="AN1133" s="10">
        <v>11.07</v>
      </c>
      <c r="AO1133" s="10">
        <v>128.03</v>
      </c>
      <c r="AP1133" s="10">
        <v>160.3605</v>
      </c>
    </row>
    <row r="1134" spans="1:42" x14ac:dyDescent="0.2">
      <c r="A1134" s="9">
        <v>45583</v>
      </c>
      <c r="B1134" s="3">
        <v>5841.47</v>
      </c>
      <c r="C1134" s="10">
        <v>220.7</v>
      </c>
      <c r="D1134" s="10">
        <v>42.97</v>
      </c>
      <c r="E1134" s="10">
        <v>120.01</v>
      </c>
      <c r="F1134" s="10">
        <v>70.44</v>
      </c>
      <c r="G1134" s="10">
        <v>131.16</v>
      </c>
      <c r="H1134" s="10">
        <v>272.72000000000003</v>
      </c>
      <c r="I1134" s="10">
        <v>179.89</v>
      </c>
      <c r="J1134" s="10">
        <v>10.81</v>
      </c>
      <c r="K1134" s="10">
        <v>225.37</v>
      </c>
      <c r="L1134" s="10">
        <v>528.5</v>
      </c>
      <c r="M1134" s="10">
        <v>138</v>
      </c>
      <c r="N1134" s="10">
        <v>16.350000000000001</v>
      </c>
      <c r="O1134" s="10">
        <v>48.2</v>
      </c>
      <c r="P1134" s="10">
        <v>143.9</v>
      </c>
      <c r="Q1134" s="10">
        <v>125.68</v>
      </c>
      <c r="R1134" s="10">
        <v>26.83</v>
      </c>
      <c r="S1134" s="10">
        <v>10.18</v>
      </c>
      <c r="T1134" s="10">
        <v>172.36</v>
      </c>
      <c r="U1134" s="10">
        <v>119.54</v>
      </c>
      <c r="V1134" s="10">
        <v>418.16</v>
      </c>
      <c r="W1134" s="10">
        <v>235</v>
      </c>
      <c r="X1134" s="10">
        <v>139.81</v>
      </c>
      <c r="Y1134" s="10">
        <v>10.039999999999999</v>
      </c>
      <c r="Z1134" s="10">
        <v>378.88</v>
      </c>
      <c r="AA1134" s="10">
        <v>59.39</v>
      </c>
      <c r="AB1134" s="10">
        <v>135.34</v>
      </c>
      <c r="AC1134" s="10">
        <v>483</v>
      </c>
      <c r="AD1134">
        <v>39.07</v>
      </c>
      <c r="AE1134" s="10">
        <v>13.3</v>
      </c>
      <c r="AF1134" s="10">
        <v>516.34</v>
      </c>
      <c r="AG1134" s="10">
        <v>408.73</v>
      </c>
      <c r="AH1134" s="10">
        <v>122.5</v>
      </c>
      <c r="AI1134">
        <v>51.37</v>
      </c>
      <c r="AJ1134" s="10">
        <v>21.24</v>
      </c>
      <c r="AK1134" s="10">
        <v>120.21</v>
      </c>
      <c r="AL1134" s="10">
        <v>31.64</v>
      </c>
      <c r="AM1134" s="10">
        <v>65.36</v>
      </c>
      <c r="AN1134" s="10">
        <v>11.1</v>
      </c>
      <c r="AO1134" s="10">
        <v>129.93</v>
      </c>
      <c r="AP1134" s="10">
        <v>163.63550000000001</v>
      </c>
    </row>
    <row r="1135" spans="1:42" x14ac:dyDescent="0.2">
      <c r="A1135" s="9">
        <v>45586</v>
      </c>
      <c r="B1135" s="3">
        <v>5864.67</v>
      </c>
      <c r="C1135" s="10">
        <v>218.85</v>
      </c>
      <c r="D1135" s="10">
        <v>42.7</v>
      </c>
      <c r="E1135" s="10">
        <v>120.08</v>
      </c>
      <c r="F1135" s="10">
        <v>69.45</v>
      </c>
      <c r="G1135" s="10">
        <v>130.38</v>
      </c>
      <c r="H1135" s="10">
        <v>276.43</v>
      </c>
      <c r="I1135" s="10">
        <v>179.99</v>
      </c>
      <c r="J1135" s="10">
        <v>11.26</v>
      </c>
      <c r="K1135" s="10">
        <v>223</v>
      </c>
      <c r="L1135" s="10">
        <v>517.79999999999995</v>
      </c>
      <c r="M1135" s="10">
        <v>143.71</v>
      </c>
      <c r="N1135" s="10">
        <v>15.97</v>
      </c>
      <c r="O1135" s="10">
        <v>48.34</v>
      </c>
      <c r="P1135" s="10">
        <v>143.54</v>
      </c>
      <c r="Q1135" s="10">
        <v>123.52</v>
      </c>
      <c r="R1135" s="10">
        <v>26.97</v>
      </c>
      <c r="S1135" s="10">
        <v>10.4</v>
      </c>
      <c r="T1135" s="10">
        <v>170.77</v>
      </c>
      <c r="U1135" s="10">
        <v>119.56</v>
      </c>
      <c r="V1135" s="10">
        <v>418.78</v>
      </c>
      <c r="W1135" s="10">
        <v>236.48</v>
      </c>
      <c r="X1135" s="10">
        <v>140.57</v>
      </c>
      <c r="Y1135" s="10">
        <v>10.029999999999999</v>
      </c>
      <c r="Z1135" s="10">
        <v>381.97</v>
      </c>
      <c r="AA1135" s="10">
        <v>59.7</v>
      </c>
      <c r="AB1135" s="10">
        <v>136.32</v>
      </c>
      <c r="AC1135" s="10">
        <v>478.09</v>
      </c>
      <c r="AD1135">
        <v>38.57</v>
      </c>
      <c r="AE1135" s="10">
        <v>14.76</v>
      </c>
      <c r="AF1135" s="10">
        <v>515.01</v>
      </c>
      <c r="AG1135" s="10">
        <v>406.96</v>
      </c>
      <c r="AH1135" s="10">
        <v>117.77</v>
      </c>
      <c r="AI1135">
        <v>51.38</v>
      </c>
      <c r="AJ1135" s="10">
        <v>21.02</v>
      </c>
      <c r="AK1135" s="10">
        <v>118.96</v>
      </c>
      <c r="AL1135" s="10">
        <v>30.51</v>
      </c>
      <c r="AM1135" s="10">
        <v>64.95</v>
      </c>
      <c r="AN1135" s="10">
        <v>10.88</v>
      </c>
      <c r="AO1135" s="10">
        <v>128.87</v>
      </c>
      <c r="AP1135" s="10">
        <v>166.9325</v>
      </c>
    </row>
    <row r="1136" spans="1:42" x14ac:dyDescent="0.2">
      <c r="A1136" s="9">
        <v>45587</v>
      </c>
      <c r="B1136" s="3">
        <v>5853.98</v>
      </c>
      <c r="C1136" s="10">
        <v>217.97</v>
      </c>
      <c r="D1136" s="10">
        <v>42.94</v>
      </c>
      <c r="E1136" s="10">
        <v>120.7</v>
      </c>
      <c r="F1136" s="10">
        <v>69.45</v>
      </c>
      <c r="G1136" s="10">
        <v>125.04</v>
      </c>
      <c r="H1136" s="10">
        <v>276.42</v>
      </c>
      <c r="I1136" s="10">
        <v>179.38</v>
      </c>
      <c r="J1136" s="10">
        <v>11.16</v>
      </c>
      <c r="K1136" s="10">
        <v>224.12</v>
      </c>
      <c r="L1136" s="10">
        <v>518.29999999999995</v>
      </c>
      <c r="M1136" s="10">
        <v>143.59</v>
      </c>
      <c r="N1136" s="10">
        <v>16.03</v>
      </c>
      <c r="O1136" s="10">
        <v>47.67</v>
      </c>
      <c r="P1136" s="10">
        <v>141.75</v>
      </c>
      <c r="Q1136" s="10">
        <v>122.73</v>
      </c>
      <c r="R1136" s="10">
        <v>27.41</v>
      </c>
      <c r="S1136" s="10">
        <v>10.58</v>
      </c>
      <c r="T1136" s="10">
        <v>168.5</v>
      </c>
      <c r="U1136" s="10">
        <v>115.5</v>
      </c>
      <c r="V1136" s="10">
        <v>427.51</v>
      </c>
      <c r="W1136" s="10">
        <v>235.86</v>
      </c>
      <c r="X1136" s="10">
        <v>140.16999999999999</v>
      </c>
      <c r="Y1136" s="10">
        <v>10.49</v>
      </c>
      <c r="Z1136" s="10">
        <v>387.63</v>
      </c>
      <c r="AA1136" s="10">
        <v>59.88</v>
      </c>
      <c r="AB1136" s="10">
        <v>136.27000000000001</v>
      </c>
      <c r="AC1136" s="10">
        <v>474.91</v>
      </c>
      <c r="AD1136">
        <v>38.409999999999997</v>
      </c>
      <c r="AE1136" s="10">
        <v>15.01</v>
      </c>
      <c r="AF1136" s="10">
        <v>513.02</v>
      </c>
      <c r="AG1136" s="10">
        <v>406.65</v>
      </c>
      <c r="AH1136" s="10">
        <v>118.94</v>
      </c>
      <c r="AI1136">
        <v>51.92</v>
      </c>
      <c r="AJ1136" s="10">
        <v>21.46</v>
      </c>
      <c r="AK1136" s="10">
        <v>131.41</v>
      </c>
      <c r="AL1136" s="10">
        <v>30.34</v>
      </c>
      <c r="AM1136" s="10">
        <v>65.48</v>
      </c>
      <c r="AN1136" s="10">
        <v>11.11</v>
      </c>
      <c r="AO1136" s="10">
        <v>128.5</v>
      </c>
      <c r="AP1136" s="10">
        <v>168.18549999999999</v>
      </c>
    </row>
    <row r="1137" spans="1:42" x14ac:dyDescent="0.2">
      <c r="A1137" s="9">
        <v>45588</v>
      </c>
      <c r="B1137" s="3">
        <v>5851.2</v>
      </c>
      <c r="C1137" s="10">
        <v>213.65</v>
      </c>
      <c r="D1137" s="10">
        <v>42.59</v>
      </c>
      <c r="E1137" s="10">
        <v>120.27</v>
      </c>
      <c r="F1137" s="10">
        <v>68.010000000000005</v>
      </c>
      <c r="G1137" s="10">
        <v>126.11</v>
      </c>
      <c r="H1137" s="10">
        <v>279.88</v>
      </c>
      <c r="I1137" s="10">
        <v>173.51</v>
      </c>
      <c r="J1137" s="10">
        <v>10.91</v>
      </c>
      <c r="K1137" s="10">
        <v>223.41</v>
      </c>
      <c r="L1137" s="10">
        <v>517.20000000000005</v>
      </c>
      <c r="M1137" s="10">
        <v>139.56</v>
      </c>
      <c r="N1137" s="10">
        <v>15.94</v>
      </c>
      <c r="O1137" s="10">
        <v>47.74</v>
      </c>
      <c r="P1137" s="10">
        <v>141.38</v>
      </c>
      <c r="Q1137" s="10">
        <v>123.12</v>
      </c>
      <c r="R1137" s="10">
        <v>26.7</v>
      </c>
      <c r="S1137" s="10">
        <v>10.42</v>
      </c>
      <c r="T1137" s="10">
        <v>166.92</v>
      </c>
      <c r="U1137" s="10">
        <v>113.61</v>
      </c>
      <c r="V1137" s="10">
        <v>424.6</v>
      </c>
      <c r="W1137" s="10">
        <v>230.76</v>
      </c>
      <c r="X1137" s="10">
        <v>138.55000000000001</v>
      </c>
      <c r="Y1137" s="10">
        <v>10.16</v>
      </c>
      <c r="Z1137" s="10">
        <v>379.84</v>
      </c>
      <c r="AA1137" s="10">
        <v>59.02</v>
      </c>
      <c r="AB1137" s="10">
        <v>136.56</v>
      </c>
      <c r="AC1137" s="10">
        <v>470.05</v>
      </c>
      <c r="AD1137">
        <v>37.81</v>
      </c>
      <c r="AE1137" s="10">
        <v>14.74</v>
      </c>
      <c r="AF1137" s="10">
        <v>513.73</v>
      </c>
      <c r="AG1137" s="10">
        <v>408.64</v>
      </c>
      <c r="AH1137" s="10">
        <v>120.83</v>
      </c>
      <c r="AI1137">
        <v>51.29</v>
      </c>
      <c r="AJ1137" s="10">
        <v>21.34</v>
      </c>
      <c r="AK1137" s="10">
        <v>131.41</v>
      </c>
      <c r="AL1137" s="10">
        <v>30.05</v>
      </c>
      <c r="AM1137" s="10">
        <v>64.489999999999995</v>
      </c>
      <c r="AN1137" s="10">
        <v>11.06</v>
      </c>
      <c r="AO1137" s="10">
        <v>126</v>
      </c>
      <c r="AP1137" s="10">
        <v>172.1815</v>
      </c>
    </row>
    <row r="1138" spans="1:42" x14ac:dyDescent="0.2">
      <c r="A1138" s="9">
        <v>45589</v>
      </c>
      <c r="B1138" s="3">
        <v>5797.42</v>
      </c>
      <c r="C1138" s="10">
        <v>260.48</v>
      </c>
      <c r="D1138" s="10">
        <v>43.56</v>
      </c>
      <c r="E1138" s="10">
        <v>119.59</v>
      </c>
      <c r="F1138" s="10">
        <v>67.3</v>
      </c>
      <c r="G1138" s="10">
        <v>125.58</v>
      </c>
      <c r="H1138" s="10">
        <v>297</v>
      </c>
      <c r="I1138" s="10">
        <v>171.35</v>
      </c>
      <c r="J1138" s="10">
        <v>11.19</v>
      </c>
      <c r="K1138" s="10">
        <v>224.98</v>
      </c>
      <c r="L1138" s="10">
        <v>524.5</v>
      </c>
      <c r="M1138" s="10">
        <v>140.41</v>
      </c>
      <c r="N1138" s="10">
        <v>17.2</v>
      </c>
      <c r="O1138" s="10">
        <v>48.82</v>
      </c>
      <c r="P1138" s="10">
        <v>141.75</v>
      </c>
      <c r="Q1138" s="10">
        <v>133.5</v>
      </c>
      <c r="R1138" s="10">
        <v>27.22</v>
      </c>
      <c r="S1138" s="10">
        <v>10.93</v>
      </c>
      <c r="T1138" s="10">
        <v>169.66</v>
      </c>
      <c r="U1138" s="10">
        <v>114.92</v>
      </c>
      <c r="V1138" s="10">
        <v>424.73</v>
      </c>
      <c r="W1138" s="10">
        <v>230.57</v>
      </c>
      <c r="X1138" s="10">
        <v>143.28</v>
      </c>
      <c r="Y1138" s="10">
        <v>10.43</v>
      </c>
      <c r="Z1138" s="10">
        <v>376.87</v>
      </c>
      <c r="AA1138" s="10">
        <v>59.44</v>
      </c>
      <c r="AB1138" s="10">
        <v>138.65</v>
      </c>
      <c r="AC1138" s="10">
        <v>471.91</v>
      </c>
      <c r="AD1138">
        <v>38.869999999999997</v>
      </c>
      <c r="AE1138" s="10">
        <v>15.71</v>
      </c>
      <c r="AF1138" s="10">
        <v>510.62</v>
      </c>
      <c r="AG1138" s="10">
        <v>411.07</v>
      </c>
      <c r="AH1138" s="10">
        <v>120.39</v>
      </c>
      <c r="AI1138">
        <v>51.68</v>
      </c>
      <c r="AJ1138" s="10">
        <v>21.41</v>
      </c>
      <c r="AK1138" s="10">
        <v>132.80000000000001</v>
      </c>
      <c r="AL1138" s="10">
        <v>29.76</v>
      </c>
      <c r="AM1138" s="10">
        <v>64.61</v>
      </c>
      <c r="AN1138" s="10">
        <v>11.24</v>
      </c>
      <c r="AO1138" s="10">
        <v>115</v>
      </c>
      <c r="AP1138" s="10">
        <v>172.1465</v>
      </c>
    </row>
    <row r="1139" spans="1:42" x14ac:dyDescent="0.2">
      <c r="A1139" s="9">
        <v>45590</v>
      </c>
      <c r="B1139" s="3">
        <v>5809.86</v>
      </c>
      <c r="C1139" s="10">
        <v>269.19</v>
      </c>
      <c r="D1139" s="10">
        <v>44.86</v>
      </c>
      <c r="E1139" s="10">
        <v>119.49</v>
      </c>
      <c r="F1139" s="10">
        <v>66.92</v>
      </c>
      <c r="G1139" s="10">
        <v>124.03</v>
      </c>
      <c r="H1139" s="10">
        <v>293.54000000000002</v>
      </c>
      <c r="I1139" s="10">
        <v>173</v>
      </c>
      <c r="J1139" s="10">
        <v>11.18</v>
      </c>
      <c r="K1139" s="10">
        <v>222.31</v>
      </c>
      <c r="L1139" s="10">
        <v>512.6</v>
      </c>
      <c r="M1139" s="10">
        <v>141.54</v>
      </c>
      <c r="N1139" s="10">
        <v>16.190000000000001</v>
      </c>
      <c r="O1139" s="10">
        <v>52.93</v>
      </c>
      <c r="P1139" s="10">
        <v>140.52000000000001</v>
      </c>
      <c r="Q1139" s="10">
        <v>132.54</v>
      </c>
      <c r="R1139" s="10">
        <v>27.06</v>
      </c>
      <c r="S1139" s="10">
        <v>10.99</v>
      </c>
      <c r="T1139" s="10">
        <v>167.5</v>
      </c>
      <c r="U1139" s="10">
        <v>116.04</v>
      </c>
      <c r="V1139" s="10">
        <v>428.15</v>
      </c>
      <c r="W1139" s="10">
        <v>231.41</v>
      </c>
      <c r="X1139" s="10">
        <v>139.88</v>
      </c>
      <c r="Y1139" s="10">
        <v>10.45</v>
      </c>
      <c r="Z1139" s="10">
        <v>379.16</v>
      </c>
      <c r="AA1139" s="10">
        <v>59.44</v>
      </c>
      <c r="AB1139" s="10">
        <v>136.09</v>
      </c>
      <c r="AC1139" s="10">
        <v>477.7</v>
      </c>
      <c r="AD1139">
        <v>38.01</v>
      </c>
      <c r="AE1139" s="10">
        <v>16.96</v>
      </c>
      <c r="AF1139" s="10">
        <v>507.36</v>
      </c>
      <c r="AG1139" s="10">
        <v>407.93</v>
      </c>
      <c r="AH1139" s="10">
        <v>117.54</v>
      </c>
      <c r="AI1139">
        <v>51.8</v>
      </c>
      <c r="AJ1139" s="10">
        <v>21.46</v>
      </c>
      <c r="AK1139" s="10">
        <v>129.86000000000001</v>
      </c>
      <c r="AL1139" s="10">
        <v>29.45</v>
      </c>
      <c r="AM1139" s="10">
        <v>65.28</v>
      </c>
      <c r="AN1139" s="10">
        <v>11.07</v>
      </c>
      <c r="AO1139" s="10">
        <v>115.25</v>
      </c>
      <c r="AP1139" s="10">
        <v>164.33250000000001</v>
      </c>
    </row>
    <row r="1140" spans="1:42" x14ac:dyDescent="0.2">
      <c r="A1140" s="9">
        <v>45593</v>
      </c>
      <c r="B1140" s="3">
        <v>5808.12</v>
      </c>
      <c r="C1140" s="10">
        <v>262.51</v>
      </c>
      <c r="D1140" s="10">
        <v>44.97</v>
      </c>
      <c r="E1140" s="10">
        <v>118.9</v>
      </c>
      <c r="F1140" s="10">
        <v>66.67</v>
      </c>
      <c r="G1140" s="10">
        <v>127.78</v>
      </c>
      <c r="H1140" s="10">
        <v>289.23</v>
      </c>
      <c r="I1140" s="10">
        <v>172.02</v>
      </c>
      <c r="J1140" s="10">
        <v>11.26</v>
      </c>
      <c r="K1140" s="10">
        <v>225.5</v>
      </c>
      <c r="L1140" s="10">
        <v>523.58000000000004</v>
      </c>
      <c r="M1140" s="10">
        <v>140.52000000000001</v>
      </c>
      <c r="N1140" s="10">
        <v>15.35</v>
      </c>
      <c r="O1140" s="10">
        <v>52.08</v>
      </c>
      <c r="P1140" s="10">
        <v>141.19999999999999</v>
      </c>
      <c r="Q1140" s="10">
        <v>131.59</v>
      </c>
      <c r="R1140" s="10">
        <v>27.88</v>
      </c>
      <c r="S1140" s="10">
        <v>11.19</v>
      </c>
      <c r="T1140" s="10">
        <v>169.97</v>
      </c>
      <c r="U1140" s="10">
        <v>117.33</v>
      </c>
      <c r="V1140" s="10">
        <v>426.59</v>
      </c>
      <c r="W1140" s="10">
        <v>233.4</v>
      </c>
      <c r="X1140" s="10">
        <v>140.75</v>
      </c>
      <c r="Y1140" s="10">
        <v>10.86</v>
      </c>
      <c r="Z1140" s="10">
        <v>384.36</v>
      </c>
      <c r="AA1140" s="10">
        <v>60.6</v>
      </c>
      <c r="AB1140" s="10">
        <v>138.47</v>
      </c>
      <c r="AC1140" s="10">
        <v>476.37</v>
      </c>
      <c r="AD1140">
        <v>39.67</v>
      </c>
      <c r="AE1140" s="10">
        <v>17.809999999999999</v>
      </c>
      <c r="AF1140" s="10">
        <v>508.21</v>
      </c>
      <c r="AG1140" s="10">
        <v>412.35</v>
      </c>
      <c r="AH1140" s="10">
        <v>117.81</v>
      </c>
      <c r="AI1140">
        <v>51.78</v>
      </c>
      <c r="AJ1140" s="10">
        <v>21.86</v>
      </c>
      <c r="AK1140" s="10">
        <v>130.5</v>
      </c>
      <c r="AL1140" s="10">
        <v>30.15</v>
      </c>
      <c r="AM1140" s="10">
        <v>66.180000000000007</v>
      </c>
      <c r="AN1140" s="10">
        <v>11.37</v>
      </c>
      <c r="AO1140" s="10">
        <v>116.25</v>
      </c>
      <c r="AP1140" s="10">
        <v>159.5275</v>
      </c>
    </row>
    <row r="1141" spans="1:42" x14ac:dyDescent="0.2">
      <c r="A1141" s="9">
        <v>45594</v>
      </c>
      <c r="B1141" s="3">
        <v>5823.52</v>
      </c>
      <c r="C1141" s="10">
        <v>259.52</v>
      </c>
      <c r="D1141" s="10">
        <v>44.93</v>
      </c>
      <c r="E1141" s="10">
        <v>117.28</v>
      </c>
      <c r="F1141" s="10">
        <v>65.56</v>
      </c>
      <c r="G1141" s="10">
        <v>126.66</v>
      </c>
      <c r="H1141" s="10">
        <v>298.77</v>
      </c>
      <c r="I1141" s="10">
        <v>179.24</v>
      </c>
      <c r="J1141" s="10">
        <v>11.47</v>
      </c>
      <c r="K1141" s="10">
        <v>222.9</v>
      </c>
      <c r="L1141" s="10">
        <v>524.28</v>
      </c>
      <c r="M1141" s="10">
        <v>141.25</v>
      </c>
      <c r="N1141" s="10">
        <v>15.93</v>
      </c>
      <c r="O1141" s="10">
        <v>50.65</v>
      </c>
      <c r="P1141" s="10">
        <v>142.83000000000001</v>
      </c>
      <c r="Q1141" s="10">
        <v>130.91</v>
      </c>
      <c r="R1141" s="10">
        <v>28.03</v>
      </c>
      <c r="S1141" s="10">
        <v>10.47</v>
      </c>
      <c r="T1141" s="10">
        <v>169.81</v>
      </c>
      <c r="U1141" s="10">
        <v>118.39</v>
      </c>
      <c r="V1141" s="10">
        <v>431.95</v>
      </c>
      <c r="W1141" s="10">
        <v>233.67</v>
      </c>
      <c r="X1141" s="10">
        <v>139.33000000000001</v>
      </c>
      <c r="Y1141" s="10">
        <v>10.47</v>
      </c>
      <c r="Z1141" s="10">
        <v>391.23</v>
      </c>
      <c r="AA1141" s="10">
        <v>60.49</v>
      </c>
      <c r="AB1141" s="10">
        <v>138</v>
      </c>
      <c r="AC1141" s="10">
        <v>470.36</v>
      </c>
      <c r="AD1141">
        <v>41.33</v>
      </c>
      <c r="AE1141" s="10">
        <v>16.739999999999998</v>
      </c>
      <c r="AF1141" s="10">
        <v>506.28</v>
      </c>
      <c r="AG1141" s="10">
        <v>406.04</v>
      </c>
      <c r="AH1141" s="10">
        <v>115.31</v>
      </c>
      <c r="AI1141">
        <v>52.36</v>
      </c>
      <c r="AJ1141" s="10">
        <v>21.77</v>
      </c>
      <c r="AK1141" s="10">
        <v>131.57</v>
      </c>
      <c r="AL1141" s="10">
        <v>30.5</v>
      </c>
      <c r="AM1141" s="10">
        <v>66.58</v>
      </c>
      <c r="AN1141" s="10">
        <v>10.41</v>
      </c>
      <c r="AO1141" s="10">
        <v>115.87</v>
      </c>
      <c r="AP1141" s="10">
        <v>159.78450000000001</v>
      </c>
    </row>
    <row r="1142" spans="1:42" x14ac:dyDescent="0.2">
      <c r="A1142" s="9">
        <v>45595</v>
      </c>
      <c r="B1142" s="3">
        <v>5832.92</v>
      </c>
      <c r="C1142" s="10">
        <v>257.55</v>
      </c>
      <c r="D1142" s="10">
        <v>43.69</v>
      </c>
      <c r="E1142" s="10">
        <v>116.69</v>
      </c>
      <c r="F1142" s="10">
        <v>65.92</v>
      </c>
      <c r="G1142" s="10">
        <v>124.11</v>
      </c>
      <c r="H1142" s="10">
        <v>297.60000000000002</v>
      </c>
      <c r="I1142" s="10">
        <v>176.64</v>
      </c>
      <c r="J1142" s="10">
        <v>10.96</v>
      </c>
      <c r="K1142" s="10">
        <v>224.41</v>
      </c>
      <c r="L1142" s="10">
        <v>524.4</v>
      </c>
      <c r="M1142" s="10">
        <v>139.33500000000001</v>
      </c>
      <c r="N1142" s="10">
        <v>17.04</v>
      </c>
      <c r="O1142" s="10">
        <v>50.7</v>
      </c>
      <c r="P1142" s="10">
        <v>141.4</v>
      </c>
      <c r="Q1142" s="10">
        <v>132.02000000000001</v>
      </c>
      <c r="R1142" s="10">
        <v>28.21</v>
      </c>
      <c r="S1142" s="10">
        <v>11.22</v>
      </c>
      <c r="T1142" s="10">
        <v>171.54</v>
      </c>
      <c r="U1142" s="10">
        <v>118.99</v>
      </c>
      <c r="V1142" s="10">
        <v>432.53</v>
      </c>
      <c r="W1142" s="10">
        <v>230.1</v>
      </c>
      <c r="X1142" s="10">
        <v>140.18</v>
      </c>
      <c r="Y1142" s="10">
        <v>10.39</v>
      </c>
      <c r="Z1142" s="10">
        <v>394.02</v>
      </c>
      <c r="AA1142" s="10">
        <v>55.73</v>
      </c>
      <c r="AB1142" s="10">
        <v>133.82</v>
      </c>
      <c r="AC1142" s="10">
        <v>475.08</v>
      </c>
      <c r="AD1142">
        <v>40.880000000000003</v>
      </c>
      <c r="AE1142" s="10">
        <v>16.87</v>
      </c>
      <c r="AF1142" s="10">
        <v>513.69000000000005</v>
      </c>
      <c r="AG1142" s="10">
        <v>404.69</v>
      </c>
      <c r="AH1142" s="10">
        <v>115.87</v>
      </c>
      <c r="AI1142">
        <v>52.65</v>
      </c>
      <c r="AJ1142" s="10">
        <v>21.56</v>
      </c>
      <c r="AK1142" s="10">
        <v>132.11000000000001</v>
      </c>
      <c r="AL1142" s="10">
        <v>23.55</v>
      </c>
      <c r="AM1142" s="10">
        <v>65.900000000000006</v>
      </c>
      <c r="AN1142" s="10">
        <v>10.47</v>
      </c>
      <c r="AO1142" s="10">
        <v>116.72</v>
      </c>
      <c r="AP1142" s="10">
        <v>154.99799999999999</v>
      </c>
    </row>
    <row r="1143" spans="1:42" x14ac:dyDescent="0.2">
      <c r="A1143" s="9">
        <v>45596</v>
      </c>
      <c r="B1143" s="3">
        <v>5813.67</v>
      </c>
      <c r="C1143" s="10">
        <v>249.85</v>
      </c>
      <c r="D1143" s="10">
        <v>41.56</v>
      </c>
      <c r="E1143" s="10">
        <v>116.78</v>
      </c>
      <c r="F1143" s="10">
        <v>65.31</v>
      </c>
      <c r="G1143" s="10">
        <v>124.96</v>
      </c>
      <c r="H1143" s="10">
        <v>301.66000000000003</v>
      </c>
      <c r="I1143" s="10">
        <v>169.77</v>
      </c>
      <c r="J1143" s="10">
        <v>10.7</v>
      </c>
      <c r="K1143" s="10">
        <v>221.92</v>
      </c>
      <c r="L1143" s="10">
        <v>517.79</v>
      </c>
      <c r="M1143" s="10">
        <v>132.76</v>
      </c>
      <c r="N1143" s="10">
        <v>16.8</v>
      </c>
      <c r="O1143" s="10">
        <v>49.86</v>
      </c>
      <c r="P1143" s="10">
        <v>140.58000000000001</v>
      </c>
      <c r="Q1143" s="10">
        <v>130.97</v>
      </c>
      <c r="R1143" s="10">
        <v>23.49</v>
      </c>
      <c r="S1143" s="10">
        <v>11.17</v>
      </c>
      <c r="T1143" s="10">
        <v>167.75</v>
      </c>
      <c r="U1143" s="10">
        <v>114.82</v>
      </c>
      <c r="V1143" s="10">
        <v>406.35</v>
      </c>
      <c r="W1143" s="10">
        <v>225.91</v>
      </c>
      <c r="X1143" s="10">
        <v>138.24</v>
      </c>
      <c r="Y1143" s="10">
        <v>10.1</v>
      </c>
      <c r="Z1143" s="10">
        <v>385.1</v>
      </c>
      <c r="AA1143" s="10">
        <v>55.77</v>
      </c>
      <c r="AB1143" s="10">
        <v>133.56</v>
      </c>
      <c r="AC1143" s="10">
        <v>475.98</v>
      </c>
      <c r="AD1143">
        <v>39.78</v>
      </c>
      <c r="AE1143" s="10">
        <v>15.03</v>
      </c>
      <c r="AF1143" s="10">
        <v>499.59</v>
      </c>
      <c r="AG1143" s="10">
        <v>404.69</v>
      </c>
      <c r="AH1143" s="10">
        <v>112.94</v>
      </c>
      <c r="AI1143">
        <v>51.84</v>
      </c>
      <c r="AJ1143" s="10">
        <v>21.8</v>
      </c>
      <c r="AK1143" s="10">
        <v>132.69999999999999</v>
      </c>
      <c r="AL1143" s="10">
        <v>23.04</v>
      </c>
      <c r="AM1143" s="10">
        <v>64.89</v>
      </c>
      <c r="AN1143" s="10">
        <v>10.29</v>
      </c>
      <c r="AO1143" s="10">
        <v>116.77</v>
      </c>
      <c r="AP1143" s="10">
        <v>159.96</v>
      </c>
    </row>
    <row r="1144" spans="1:42" x14ac:dyDescent="0.2">
      <c r="A1144" s="9">
        <v>45597</v>
      </c>
      <c r="B1144" s="3">
        <v>5705.45</v>
      </c>
      <c r="C1144" s="10">
        <v>248.98</v>
      </c>
      <c r="D1144" s="10">
        <v>41.92</v>
      </c>
      <c r="E1144" s="10">
        <v>114.95</v>
      </c>
      <c r="F1144" s="10">
        <v>65.010000000000005</v>
      </c>
      <c r="G1144" s="10">
        <v>119.51</v>
      </c>
      <c r="H1144" s="10">
        <v>301.08999999999997</v>
      </c>
      <c r="I1144" s="10">
        <v>168.92</v>
      </c>
      <c r="J1144" s="10">
        <v>11.42</v>
      </c>
      <c r="K1144" s="10">
        <v>222.94</v>
      </c>
      <c r="L1144" s="10">
        <v>519.35</v>
      </c>
      <c r="M1144" s="10">
        <v>135.4</v>
      </c>
      <c r="N1144" s="10">
        <v>17.649999999999999</v>
      </c>
      <c r="O1144" s="10">
        <v>49.36</v>
      </c>
      <c r="P1144" s="10">
        <v>139.62</v>
      </c>
      <c r="Q1144" s="10">
        <v>130.18</v>
      </c>
      <c r="R1144" s="10">
        <v>23.97</v>
      </c>
      <c r="S1144" s="10">
        <v>11.04</v>
      </c>
      <c r="T1144" s="10">
        <v>168.14</v>
      </c>
      <c r="U1144" s="10">
        <v>115.49</v>
      </c>
      <c r="V1144" s="10">
        <v>410.37</v>
      </c>
      <c r="W1144" s="10">
        <v>222.91</v>
      </c>
      <c r="X1144" s="10">
        <v>137.58000000000001</v>
      </c>
      <c r="Y1144" s="10">
        <v>10.18</v>
      </c>
      <c r="Z1144" s="10">
        <v>384.5</v>
      </c>
      <c r="AA1144" s="10">
        <v>58.59</v>
      </c>
      <c r="AB1144" s="10">
        <v>131.53</v>
      </c>
      <c r="AC1144" s="10">
        <v>471.12</v>
      </c>
      <c r="AD1144">
        <v>39.369999999999997</v>
      </c>
      <c r="AE1144" s="10">
        <v>14.85</v>
      </c>
      <c r="AF1144" s="10">
        <v>508.08</v>
      </c>
      <c r="AG1144" s="10">
        <v>400.42</v>
      </c>
      <c r="AH1144" s="10">
        <v>113.4</v>
      </c>
      <c r="AI1144">
        <v>51.62</v>
      </c>
      <c r="AJ1144" s="10">
        <v>21.89</v>
      </c>
      <c r="AK1144" s="10">
        <v>130.65</v>
      </c>
      <c r="AL1144" s="10">
        <v>24.11</v>
      </c>
      <c r="AM1144" s="10">
        <v>65.33</v>
      </c>
      <c r="AN1144" s="10">
        <v>10.220000000000001</v>
      </c>
      <c r="AO1144" s="10">
        <v>119.07</v>
      </c>
      <c r="AP1144" s="10">
        <v>156.25</v>
      </c>
    </row>
    <row r="1145" spans="1:42" x14ac:dyDescent="0.2">
      <c r="A1145" s="9">
        <v>45600</v>
      </c>
      <c r="B1145" s="3">
        <v>5728.8</v>
      </c>
      <c r="C1145" s="10">
        <v>242.84</v>
      </c>
      <c r="D1145" s="10">
        <v>41.41</v>
      </c>
      <c r="E1145" s="10">
        <v>118.61</v>
      </c>
      <c r="F1145" s="10">
        <v>65.11</v>
      </c>
      <c r="G1145" s="10">
        <v>115.74</v>
      </c>
      <c r="H1145" s="10">
        <v>295.45999999999998</v>
      </c>
      <c r="I1145" s="10">
        <v>168.55</v>
      </c>
      <c r="J1145" s="10">
        <v>11.25</v>
      </c>
      <c r="K1145" s="10">
        <v>219.78</v>
      </c>
      <c r="L1145" s="10">
        <v>511.47</v>
      </c>
      <c r="M1145" s="10">
        <v>136.05000000000001</v>
      </c>
      <c r="N1145" s="10">
        <v>18.09</v>
      </c>
      <c r="O1145" s="10">
        <v>50.38</v>
      </c>
      <c r="P1145" s="10">
        <v>139.84</v>
      </c>
      <c r="Q1145" s="10">
        <v>131.54</v>
      </c>
      <c r="R1145" s="10">
        <v>24.32</v>
      </c>
      <c r="S1145" s="10">
        <v>10.91</v>
      </c>
      <c r="T1145" s="10">
        <v>167.04</v>
      </c>
      <c r="U1145" s="10">
        <v>113.74</v>
      </c>
      <c r="V1145" s="10">
        <v>408.46</v>
      </c>
      <c r="W1145" s="10">
        <v>222.01</v>
      </c>
      <c r="X1145" s="10">
        <v>136.81</v>
      </c>
      <c r="Y1145" s="10">
        <v>10.29</v>
      </c>
      <c r="Z1145" s="10">
        <v>377.73</v>
      </c>
      <c r="AA1145" s="10">
        <v>56.38</v>
      </c>
      <c r="AB1145" s="10">
        <v>132.12</v>
      </c>
      <c r="AC1145" s="10">
        <v>472.8</v>
      </c>
      <c r="AD1145">
        <v>38.25</v>
      </c>
      <c r="AE1145" s="10">
        <v>14.37</v>
      </c>
      <c r="AF1145" s="10">
        <v>505.58</v>
      </c>
      <c r="AG1145" s="10">
        <v>401.68</v>
      </c>
      <c r="AH1145" s="10">
        <v>113.86</v>
      </c>
      <c r="AI1145">
        <v>51.7</v>
      </c>
      <c r="AJ1145" s="10">
        <v>21.75</v>
      </c>
      <c r="AK1145" s="10">
        <v>130.33000000000001</v>
      </c>
      <c r="AL1145" s="10">
        <v>22.49</v>
      </c>
      <c r="AM1145" s="10">
        <v>65.010000000000005</v>
      </c>
      <c r="AN1145" s="10">
        <v>10.36</v>
      </c>
      <c r="AO1145" s="10">
        <v>118.17</v>
      </c>
      <c r="AP1145" s="10">
        <v>161.06299999999999</v>
      </c>
    </row>
    <row r="1146" spans="1:42" x14ac:dyDescent="0.2">
      <c r="A1146" s="9">
        <v>45601</v>
      </c>
      <c r="B1146" s="3">
        <v>5712.69</v>
      </c>
      <c r="C1146" s="10">
        <v>251.44</v>
      </c>
      <c r="D1146" s="10">
        <v>51.13</v>
      </c>
      <c r="E1146" s="10">
        <v>118.96</v>
      </c>
      <c r="F1146" s="10">
        <v>65.37</v>
      </c>
      <c r="G1146" s="10">
        <v>121.9</v>
      </c>
      <c r="H1146" s="10">
        <v>315.77</v>
      </c>
      <c r="I1146" s="10">
        <v>173.9</v>
      </c>
      <c r="J1146" s="10">
        <v>11.81</v>
      </c>
      <c r="K1146" s="10">
        <v>221.49</v>
      </c>
      <c r="L1146" s="10">
        <v>526.96</v>
      </c>
      <c r="M1146" s="10">
        <v>139.91</v>
      </c>
      <c r="N1146" s="10">
        <v>18.34</v>
      </c>
      <c r="O1146" s="10">
        <v>50.31</v>
      </c>
      <c r="P1146" s="10">
        <v>141.69</v>
      </c>
      <c r="Q1146" s="10">
        <v>134.72</v>
      </c>
      <c r="R1146" s="10">
        <v>24.96</v>
      </c>
      <c r="S1146" s="10">
        <v>11.42</v>
      </c>
      <c r="T1146" s="10">
        <v>169.62</v>
      </c>
      <c r="U1146" s="10">
        <v>116.5</v>
      </c>
      <c r="V1146" s="10">
        <v>411.46</v>
      </c>
      <c r="W1146" s="10">
        <v>223.45</v>
      </c>
      <c r="X1146" s="10">
        <v>138.99</v>
      </c>
      <c r="Y1146" s="10">
        <v>10.59</v>
      </c>
      <c r="Z1146" s="10">
        <v>382.63</v>
      </c>
      <c r="AA1146" s="10">
        <v>56.18</v>
      </c>
      <c r="AB1146" s="10">
        <v>132.52000000000001</v>
      </c>
      <c r="AC1146" s="10">
        <v>499.88</v>
      </c>
      <c r="AD1146">
        <v>39.51</v>
      </c>
      <c r="AE1146" s="10">
        <v>15.35</v>
      </c>
      <c r="AF1146" s="10">
        <v>505.56</v>
      </c>
      <c r="AG1146" s="10">
        <v>400.37</v>
      </c>
      <c r="AH1146" s="10">
        <v>114.43</v>
      </c>
      <c r="AI1146">
        <v>51.81</v>
      </c>
      <c r="AJ1146" s="10">
        <v>21.96</v>
      </c>
      <c r="AK1146" s="10">
        <v>132.19</v>
      </c>
      <c r="AL1146" s="10">
        <v>22.32</v>
      </c>
      <c r="AM1146" s="10">
        <v>65.5</v>
      </c>
      <c r="AN1146" s="10">
        <v>10.6</v>
      </c>
      <c r="AO1146" s="10">
        <v>118.89</v>
      </c>
      <c r="AP1146" s="10">
        <v>157.4365</v>
      </c>
    </row>
    <row r="1147" spans="1:42" x14ac:dyDescent="0.2">
      <c r="A1147" s="9">
        <v>45602</v>
      </c>
      <c r="B1147" s="3">
        <v>5782.76</v>
      </c>
      <c r="C1147" s="10">
        <v>288.52999999999997</v>
      </c>
      <c r="D1147" s="10">
        <v>55.53</v>
      </c>
      <c r="E1147" s="10">
        <v>121</v>
      </c>
      <c r="F1147" s="10">
        <v>63.7</v>
      </c>
      <c r="G1147" s="10">
        <v>126.09</v>
      </c>
      <c r="H1147" s="10">
        <v>336.3</v>
      </c>
      <c r="I1147" s="10">
        <v>179.55</v>
      </c>
      <c r="J1147" s="10">
        <v>13.05</v>
      </c>
      <c r="K1147" s="10">
        <v>247.06</v>
      </c>
      <c r="L1147" s="10">
        <v>595.98</v>
      </c>
      <c r="M1147" s="10">
        <v>145.61000000000001</v>
      </c>
      <c r="N1147" s="10">
        <v>15.55</v>
      </c>
      <c r="O1147" s="10">
        <v>50.03</v>
      </c>
      <c r="P1147" s="10">
        <v>147.62</v>
      </c>
      <c r="Q1147" s="10">
        <v>129.4</v>
      </c>
      <c r="R1147" s="10">
        <v>29.86</v>
      </c>
      <c r="S1147" s="10">
        <v>11.81</v>
      </c>
      <c r="T1147" s="10">
        <v>176.38</v>
      </c>
      <c r="U1147" s="10">
        <v>121.42</v>
      </c>
      <c r="V1147" s="10">
        <v>420.18</v>
      </c>
      <c r="W1147" s="10">
        <v>222.72</v>
      </c>
      <c r="X1147" s="10">
        <v>152.27000000000001</v>
      </c>
      <c r="Y1147" s="10">
        <v>9.7100000000000009</v>
      </c>
      <c r="Z1147" s="10">
        <v>391.16</v>
      </c>
      <c r="AA1147" s="10">
        <v>57.69</v>
      </c>
      <c r="AB1147" s="10">
        <v>139</v>
      </c>
      <c r="AC1147" s="10">
        <v>493.64</v>
      </c>
      <c r="AD1147">
        <v>43.4</v>
      </c>
      <c r="AE1147" s="10">
        <v>16.45</v>
      </c>
      <c r="AF1147" s="10">
        <v>521.13</v>
      </c>
      <c r="AG1147" s="10">
        <v>405.71</v>
      </c>
      <c r="AH1147" s="10">
        <v>113.74</v>
      </c>
      <c r="AI1147">
        <v>50.23</v>
      </c>
      <c r="AJ1147" s="10">
        <v>22.71</v>
      </c>
      <c r="AK1147" s="10">
        <v>125.31</v>
      </c>
      <c r="AL1147" s="10">
        <v>23.5</v>
      </c>
      <c r="AM1147" s="10">
        <v>65.33</v>
      </c>
      <c r="AN1147" s="10">
        <v>11.19</v>
      </c>
      <c r="AO1147" s="10">
        <v>120.22</v>
      </c>
      <c r="AP1147" s="10">
        <v>157.244</v>
      </c>
    </row>
    <row r="1148" spans="1:42" x14ac:dyDescent="0.2">
      <c r="A1148" s="9">
        <v>45603</v>
      </c>
      <c r="B1148" s="3">
        <v>5929.04</v>
      </c>
      <c r="C1148" s="10">
        <v>296.91000000000003</v>
      </c>
      <c r="D1148" s="10">
        <v>55.88</v>
      </c>
      <c r="E1148" s="10">
        <v>121.15</v>
      </c>
      <c r="F1148" s="10">
        <v>63.66</v>
      </c>
      <c r="G1148" s="10">
        <v>135.72999999999999</v>
      </c>
      <c r="H1148" s="10">
        <v>336.78</v>
      </c>
      <c r="I1148" s="10">
        <v>183.81</v>
      </c>
      <c r="J1148" s="10">
        <v>13.46</v>
      </c>
      <c r="K1148" s="10">
        <v>236.38</v>
      </c>
      <c r="L1148" s="10">
        <v>582.16999999999996</v>
      </c>
      <c r="M1148" s="10">
        <v>148.88</v>
      </c>
      <c r="N1148" s="10">
        <v>13.64</v>
      </c>
      <c r="O1148" s="10">
        <v>48.56</v>
      </c>
      <c r="P1148" s="10">
        <v>144.85</v>
      </c>
      <c r="Q1148" s="10">
        <v>132.05000000000001</v>
      </c>
      <c r="R1148" s="10">
        <v>29.36</v>
      </c>
      <c r="S1148" s="10">
        <v>11.9</v>
      </c>
      <c r="T1148" s="10">
        <v>176.3</v>
      </c>
      <c r="U1148" s="10">
        <v>123.54</v>
      </c>
      <c r="V1148" s="10">
        <v>425.43</v>
      </c>
      <c r="W1148" s="10">
        <v>227.48</v>
      </c>
      <c r="X1148" s="10">
        <v>150.71</v>
      </c>
      <c r="Y1148" s="10">
        <v>10.050000000000001</v>
      </c>
      <c r="Z1148" s="10">
        <v>399.84</v>
      </c>
      <c r="AA1148" s="10">
        <v>58.21</v>
      </c>
      <c r="AB1148" s="10">
        <v>141.38</v>
      </c>
      <c r="AC1148" s="10">
        <v>502.45</v>
      </c>
      <c r="AD1148">
        <v>43.6</v>
      </c>
      <c r="AE1148" s="10">
        <v>22.11</v>
      </c>
      <c r="AF1148" s="10">
        <v>517.88</v>
      </c>
      <c r="AG1148" s="10">
        <v>411.16</v>
      </c>
      <c r="AH1148" s="10">
        <v>114.21</v>
      </c>
      <c r="AI1148">
        <v>51.06</v>
      </c>
      <c r="AJ1148" s="10">
        <v>23.25</v>
      </c>
      <c r="AK1148" s="10">
        <v>123.78</v>
      </c>
      <c r="AL1148" s="10">
        <v>22.93</v>
      </c>
      <c r="AM1148" s="10">
        <v>67.47</v>
      </c>
      <c r="AN1148" s="10">
        <v>10.96</v>
      </c>
      <c r="AO1148" s="10">
        <v>117.88</v>
      </c>
      <c r="AP1148" s="10">
        <v>158.70249999999999</v>
      </c>
    </row>
    <row r="1149" spans="1:42" x14ac:dyDescent="0.2">
      <c r="A1149" s="9">
        <v>45604</v>
      </c>
      <c r="B1149" s="3">
        <v>5973.1</v>
      </c>
      <c r="C1149" s="10">
        <v>321.22000000000003</v>
      </c>
      <c r="D1149" s="10">
        <v>58.39</v>
      </c>
      <c r="E1149" s="10">
        <v>121.11</v>
      </c>
      <c r="F1149" s="10">
        <v>63.92</v>
      </c>
      <c r="G1149" s="10">
        <v>141.9</v>
      </c>
      <c r="H1149" s="10">
        <v>341.18</v>
      </c>
      <c r="I1149" s="10">
        <v>183.64</v>
      </c>
      <c r="J1149" s="10">
        <v>13.51</v>
      </c>
      <c r="K1149" s="10">
        <v>236.98</v>
      </c>
      <c r="L1149" s="10">
        <v>589.26</v>
      </c>
      <c r="M1149" s="10">
        <v>147.63</v>
      </c>
      <c r="N1149" s="10">
        <v>13.54</v>
      </c>
      <c r="O1149" s="10">
        <v>47.63</v>
      </c>
      <c r="P1149" s="10">
        <v>146.43</v>
      </c>
      <c r="Q1149" s="10">
        <v>136.08000000000001</v>
      </c>
      <c r="R1149" s="10">
        <v>30.54</v>
      </c>
      <c r="S1149" s="10">
        <v>13.01</v>
      </c>
      <c r="T1149" s="10">
        <v>177.46</v>
      </c>
      <c r="U1149" s="10">
        <v>120.89</v>
      </c>
      <c r="V1149" s="10">
        <v>422.54</v>
      </c>
      <c r="W1149" s="10">
        <v>226.96</v>
      </c>
      <c r="X1149" s="10">
        <v>152.19999999999999</v>
      </c>
      <c r="Y1149" s="10">
        <v>10.59</v>
      </c>
      <c r="Z1149" s="10">
        <v>400.68</v>
      </c>
      <c r="AA1149" s="10">
        <v>58.81</v>
      </c>
      <c r="AB1149" s="10">
        <v>147.19999999999999</v>
      </c>
      <c r="AC1149" s="10">
        <v>516.74</v>
      </c>
      <c r="AD1149">
        <v>43.69</v>
      </c>
      <c r="AE1149" s="10">
        <v>24.79</v>
      </c>
      <c r="AF1149" s="10">
        <v>524.76</v>
      </c>
      <c r="AG1149" s="10">
        <v>394.06</v>
      </c>
      <c r="AH1149" s="10">
        <v>115.83</v>
      </c>
      <c r="AI1149">
        <v>50.7</v>
      </c>
      <c r="AJ1149" s="10">
        <v>23.93</v>
      </c>
      <c r="AK1149" s="10">
        <v>126.24</v>
      </c>
      <c r="AL1149" s="10">
        <v>22.48</v>
      </c>
      <c r="AM1149" s="10">
        <v>64.430000000000007</v>
      </c>
      <c r="AN1149" s="10">
        <v>10.97</v>
      </c>
      <c r="AO1149" s="10">
        <v>120.18</v>
      </c>
      <c r="AP1149" s="10">
        <v>154.75649999999999</v>
      </c>
    </row>
    <row r="1150" spans="1:42" x14ac:dyDescent="0.2">
      <c r="A1150" s="9">
        <v>45607</v>
      </c>
      <c r="B1150" s="3">
        <v>5995.54</v>
      </c>
      <c r="C1150" s="10">
        <v>350</v>
      </c>
      <c r="D1150" s="10">
        <v>60.24</v>
      </c>
      <c r="E1150" s="10">
        <v>120.47</v>
      </c>
      <c r="F1150" s="10">
        <v>63.36</v>
      </c>
      <c r="G1150" s="10">
        <v>145.80000000000001</v>
      </c>
      <c r="H1150" s="10">
        <v>349.44</v>
      </c>
      <c r="I1150" s="10">
        <v>178.91</v>
      </c>
      <c r="J1150" s="10">
        <v>14.78</v>
      </c>
      <c r="K1150" s="10">
        <v>239.29</v>
      </c>
      <c r="L1150" s="10">
        <v>602.34</v>
      </c>
      <c r="M1150" s="10">
        <v>145.26</v>
      </c>
      <c r="N1150" s="10">
        <v>13.8</v>
      </c>
      <c r="O1150" s="10">
        <v>47.32</v>
      </c>
      <c r="P1150" s="10">
        <v>146.88</v>
      </c>
      <c r="Q1150" s="10">
        <v>135.80000000000001</v>
      </c>
      <c r="R1150" s="10">
        <v>32.799999999999997</v>
      </c>
      <c r="S1150" s="10">
        <v>14.11</v>
      </c>
      <c r="T1150" s="10">
        <v>183.16</v>
      </c>
      <c r="U1150" s="10">
        <v>123.5</v>
      </c>
      <c r="V1150" s="10">
        <v>418.01</v>
      </c>
      <c r="W1150" s="10">
        <v>224.23</v>
      </c>
      <c r="X1150" s="10">
        <v>155.9</v>
      </c>
      <c r="Y1150" s="10">
        <v>11.04</v>
      </c>
      <c r="Z1150" s="10">
        <v>410.19</v>
      </c>
      <c r="AA1150" s="10">
        <v>59.27</v>
      </c>
      <c r="AB1150" s="10">
        <v>147.80000000000001</v>
      </c>
      <c r="AC1150" s="10">
        <v>501.72</v>
      </c>
      <c r="AD1150">
        <v>49.57</v>
      </c>
      <c r="AE1150" s="10">
        <v>23.52</v>
      </c>
      <c r="AF1150" s="10">
        <v>530.12</v>
      </c>
      <c r="AG1150" s="10">
        <v>402.65</v>
      </c>
      <c r="AH1150" s="10">
        <v>114.1</v>
      </c>
      <c r="AI1150">
        <v>49.51</v>
      </c>
      <c r="AJ1150" s="10">
        <v>23.45</v>
      </c>
      <c r="AK1150" s="10">
        <v>124.95</v>
      </c>
      <c r="AL1150" s="10">
        <v>22.86</v>
      </c>
      <c r="AM1150" s="10">
        <v>62.6</v>
      </c>
      <c r="AN1150" s="10">
        <v>11.23</v>
      </c>
      <c r="AO1150" s="10">
        <v>119.04</v>
      </c>
      <c r="AP1150" s="10">
        <v>150.98949999999999</v>
      </c>
    </row>
    <row r="1151" spans="1:42" x14ac:dyDescent="0.2">
      <c r="A1151" s="9">
        <v>45608</v>
      </c>
      <c r="B1151" s="3">
        <v>6001.35</v>
      </c>
      <c r="C1151" s="10">
        <v>328.49</v>
      </c>
      <c r="D1151" s="10">
        <v>59.85</v>
      </c>
      <c r="E1151" s="10">
        <v>120.35</v>
      </c>
      <c r="F1151" s="10">
        <v>63.2</v>
      </c>
      <c r="G1151" s="10">
        <v>142.16</v>
      </c>
      <c r="H1151" s="10">
        <v>323.70999999999998</v>
      </c>
      <c r="I1151" s="10">
        <v>176.22</v>
      </c>
      <c r="J1151" s="10">
        <v>14.66</v>
      </c>
      <c r="K1151" s="10">
        <v>239.56</v>
      </c>
      <c r="L1151" s="10">
        <v>592.59</v>
      </c>
      <c r="M1151" s="10">
        <v>148.29</v>
      </c>
      <c r="N1151" s="10">
        <v>13.56</v>
      </c>
      <c r="O1151" s="10">
        <v>47.67</v>
      </c>
      <c r="P1151" s="10">
        <v>147.11000000000001</v>
      </c>
      <c r="Q1151" s="10">
        <v>133.80000000000001</v>
      </c>
      <c r="R1151" s="10">
        <v>33</v>
      </c>
      <c r="S1151" s="10">
        <v>13.82</v>
      </c>
      <c r="T1151" s="10">
        <v>180.66</v>
      </c>
      <c r="U1151" s="10">
        <v>125.46</v>
      </c>
      <c r="V1151" s="10">
        <v>423.03</v>
      </c>
      <c r="W1151" s="10">
        <v>224.23</v>
      </c>
      <c r="X1151" s="10">
        <v>153.16</v>
      </c>
      <c r="Y1151" s="10">
        <v>10.58</v>
      </c>
      <c r="Z1151" s="10">
        <v>419.39</v>
      </c>
      <c r="AA1151" s="10">
        <v>60.49</v>
      </c>
      <c r="AB1151" s="10">
        <v>145.03</v>
      </c>
      <c r="AC1151" s="10">
        <v>490</v>
      </c>
      <c r="AD1151">
        <v>51.05</v>
      </c>
      <c r="AE1151" s="10">
        <v>23.01</v>
      </c>
      <c r="AF1151" s="10">
        <v>529.16999999999996</v>
      </c>
      <c r="AG1151" s="10">
        <v>393.75</v>
      </c>
      <c r="AH1151" s="10">
        <v>112.75</v>
      </c>
      <c r="AI1151">
        <v>49.08</v>
      </c>
      <c r="AJ1151" s="10">
        <v>23.04</v>
      </c>
      <c r="AK1151" s="10">
        <v>124.22</v>
      </c>
      <c r="AL1151" s="10">
        <v>22.85</v>
      </c>
      <c r="AM1151" s="10">
        <v>61.2</v>
      </c>
      <c r="AN1151" s="10">
        <v>11.1</v>
      </c>
      <c r="AO1151" s="10">
        <v>116.45</v>
      </c>
      <c r="AP1151" s="10">
        <v>149.99299999999999</v>
      </c>
    </row>
    <row r="1152" spans="1:42" x14ac:dyDescent="0.2">
      <c r="A1152" s="9">
        <v>45609</v>
      </c>
      <c r="B1152" s="3">
        <v>5983.99</v>
      </c>
      <c r="C1152" s="10">
        <v>330.24</v>
      </c>
      <c r="D1152" s="10">
        <v>60.7</v>
      </c>
      <c r="E1152" s="10">
        <v>121.47</v>
      </c>
      <c r="F1152" s="10">
        <v>63</v>
      </c>
      <c r="G1152" s="10">
        <v>142.12</v>
      </c>
      <c r="H1152" s="10">
        <v>333.26</v>
      </c>
      <c r="I1152" s="10">
        <v>173.58</v>
      </c>
      <c r="J1152" s="10">
        <v>18.829999999999998</v>
      </c>
      <c r="K1152" s="10">
        <v>241.16</v>
      </c>
      <c r="L1152" s="10">
        <v>594.22</v>
      </c>
      <c r="M1152" s="10">
        <v>146.27000000000001</v>
      </c>
      <c r="N1152" s="10">
        <v>13.48</v>
      </c>
      <c r="O1152" s="10">
        <v>47.79</v>
      </c>
      <c r="P1152" s="10">
        <v>149.25</v>
      </c>
      <c r="Q1152" s="10">
        <v>135.55000000000001</v>
      </c>
      <c r="R1152" s="10">
        <v>31.91</v>
      </c>
      <c r="S1152" s="10">
        <v>13.5</v>
      </c>
      <c r="T1152" s="10">
        <v>181.56</v>
      </c>
      <c r="U1152" s="10">
        <v>130.72999999999999</v>
      </c>
      <c r="V1152" s="10">
        <v>425.2</v>
      </c>
      <c r="W1152" s="10">
        <v>225.12</v>
      </c>
      <c r="X1152" s="10">
        <v>152.13</v>
      </c>
      <c r="Y1152" s="10">
        <v>12.03</v>
      </c>
      <c r="Z1152" s="10">
        <v>467.37</v>
      </c>
      <c r="AA1152" s="10">
        <v>59.27</v>
      </c>
      <c r="AB1152" s="10">
        <v>147.30000000000001</v>
      </c>
      <c r="AC1152" s="10">
        <v>494.61</v>
      </c>
      <c r="AD1152">
        <v>51.04</v>
      </c>
      <c r="AE1152" s="10">
        <v>26.76</v>
      </c>
      <c r="AF1152" s="10">
        <v>521.88</v>
      </c>
      <c r="AG1152" s="10">
        <v>389.45</v>
      </c>
      <c r="AH1152" s="10">
        <v>116.57</v>
      </c>
      <c r="AI1152">
        <v>48.59</v>
      </c>
      <c r="AJ1152" s="10">
        <v>22.8</v>
      </c>
      <c r="AK1152" s="10">
        <v>125.24</v>
      </c>
      <c r="AL1152" s="10">
        <v>22.18</v>
      </c>
      <c r="AM1152" s="10">
        <v>60.62</v>
      </c>
      <c r="AN1152" s="10">
        <v>11.1</v>
      </c>
      <c r="AO1152" s="10">
        <v>117.8</v>
      </c>
      <c r="AP1152" s="10">
        <v>156.4495</v>
      </c>
    </row>
    <row r="1153" spans="1:42" x14ac:dyDescent="0.2">
      <c r="A1153" s="9">
        <v>45610</v>
      </c>
      <c r="B1153" s="3">
        <v>5985.38</v>
      </c>
      <c r="C1153" s="10">
        <v>311.18</v>
      </c>
      <c r="D1153" s="10">
        <v>59.18</v>
      </c>
      <c r="E1153" s="10">
        <v>120.56</v>
      </c>
      <c r="F1153" s="10">
        <v>62.55</v>
      </c>
      <c r="G1153" s="10">
        <v>138.46</v>
      </c>
      <c r="H1153" s="10">
        <v>326.04000000000002</v>
      </c>
      <c r="I1153" s="10">
        <v>170.38</v>
      </c>
      <c r="J1153" s="10">
        <v>17.36</v>
      </c>
      <c r="K1153" s="10">
        <v>241.87</v>
      </c>
      <c r="L1153" s="10">
        <v>588.61</v>
      </c>
      <c r="M1153" s="10">
        <v>146.76</v>
      </c>
      <c r="N1153" s="10">
        <v>15.44</v>
      </c>
      <c r="O1153" s="10">
        <v>49.23</v>
      </c>
      <c r="P1153" s="10">
        <v>140.61000000000001</v>
      </c>
      <c r="Q1153" s="10">
        <v>132</v>
      </c>
      <c r="R1153" s="10">
        <v>32.22</v>
      </c>
      <c r="S1153" s="10">
        <v>13.4</v>
      </c>
      <c r="T1153" s="10">
        <v>181.21</v>
      </c>
      <c r="U1153" s="10">
        <v>129.27000000000001</v>
      </c>
      <c r="V1153" s="10">
        <v>426.89</v>
      </c>
      <c r="W1153" s="10">
        <v>228.22</v>
      </c>
      <c r="X1153" s="10">
        <v>150.52000000000001</v>
      </c>
      <c r="Y1153" s="10">
        <v>10.31</v>
      </c>
      <c r="Z1153" s="10">
        <v>477.5</v>
      </c>
      <c r="AA1153" s="10">
        <v>59.91</v>
      </c>
      <c r="AB1153" s="10">
        <v>138.34</v>
      </c>
      <c r="AC1153" s="10">
        <v>483.96</v>
      </c>
      <c r="AD1153">
        <v>49.73</v>
      </c>
      <c r="AE1153" s="10">
        <v>26.16</v>
      </c>
      <c r="AF1153" s="10">
        <v>520.4</v>
      </c>
      <c r="AG1153" s="10">
        <v>394.64</v>
      </c>
      <c r="AH1153" s="10">
        <v>114.75</v>
      </c>
      <c r="AI1153">
        <v>48.46</v>
      </c>
      <c r="AJ1153" s="10">
        <v>21.69</v>
      </c>
      <c r="AK1153" s="10">
        <v>128.19999999999999</v>
      </c>
      <c r="AL1153" s="10">
        <v>22.19</v>
      </c>
      <c r="AM1153" s="10">
        <v>60.43</v>
      </c>
      <c r="AN1153" s="10">
        <v>11.07</v>
      </c>
      <c r="AO1153" s="10">
        <v>117.77</v>
      </c>
      <c r="AP1153" s="10">
        <v>148.02350000000001</v>
      </c>
    </row>
    <row r="1154" spans="1:42" x14ac:dyDescent="0.2">
      <c r="A1154" s="9">
        <v>45611</v>
      </c>
      <c r="B1154" s="3">
        <v>5949.17</v>
      </c>
      <c r="C1154" s="10">
        <v>320.72000000000003</v>
      </c>
      <c r="D1154" s="10">
        <v>65.77</v>
      </c>
      <c r="E1154" s="10">
        <v>119.31</v>
      </c>
      <c r="F1154" s="10">
        <v>61.74</v>
      </c>
      <c r="G1154" s="10">
        <v>142.15</v>
      </c>
      <c r="H1154" s="10">
        <v>329.76</v>
      </c>
      <c r="I1154" s="10">
        <v>164.84</v>
      </c>
      <c r="J1154" s="10">
        <v>19</v>
      </c>
      <c r="K1154" s="10">
        <v>245.31</v>
      </c>
      <c r="L1154" s="10">
        <v>593.54</v>
      </c>
      <c r="M1154" s="10">
        <v>141.97999999999999</v>
      </c>
      <c r="N1154" s="10">
        <v>14.87</v>
      </c>
      <c r="O1154" s="10">
        <v>47.61</v>
      </c>
      <c r="P1154" s="10">
        <v>140.01</v>
      </c>
      <c r="Q1154" s="10">
        <v>130.22999999999999</v>
      </c>
      <c r="R1154" s="10">
        <v>32.32</v>
      </c>
      <c r="S1154" s="10">
        <v>13.63</v>
      </c>
      <c r="T1154" s="10">
        <v>181.41</v>
      </c>
      <c r="U1154" s="10">
        <v>125.96</v>
      </c>
      <c r="V1154" s="10">
        <v>415</v>
      </c>
      <c r="W1154" s="10">
        <v>225</v>
      </c>
      <c r="X1154" s="10">
        <v>150.02000000000001</v>
      </c>
      <c r="Y1154" s="10">
        <v>10.06</v>
      </c>
      <c r="Z1154" s="10">
        <v>458.32</v>
      </c>
      <c r="AA1154" s="10">
        <v>58.63</v>
      </c>
      <c r="AB1154" s="10">
        <v>141.38</v>
      </c>
      <c r="AC1154" s="10">
        <v>465.7</v>
      </c>
      <c r="AD1154">
        <v>52.13</v>
      </c>
      <c r="AE1154" s="10">
        <v>29.14</v>
      </c>
      <c r="AF1154" s="10">
        <v>521.89</v>
      </c>
      <c r="AG1154" s="10">
        <v>398.95</v>
      </c>
      <c r="AH1154" s="10">
        <v>113.42</v>
      </c>
      <c r="AI1154">
        <v>48.37</v>
      </c>
      <c r="AJ1154" s="10">
        <v>20.6</v>
      </c>
      <c r="AK1154" s="10">
        <v>128.59</v>
      </c>
      <c r="AL1154" s="10">
        <v>21.93</v>
      </c>
      <c r="AM1154" s="10">
        <v>60.98</v>
      </c>
      <c r="AN1154" s="10">
        <v>11.01</v>
      </c>
      <c r="AO1154" s="10">
        <v>119.24</v>
      </c>
      <c r="AP1154" s="10">
        <v>147.74549999999999</v>
      </c>
    </row>
    <row r="1155" spans="1:42" x14ac:dyDescent="0.2">
      <c r="A1155" s="9">
        <v>45614</v>
      </c>
      <c r="B1155" s="3">
        <v>5870.62</v>
      </c>
      <c r="C1155" s="10">
        <v>338.74</v>
      </c>
      <c r="D1155" s="10">
        <v>61.26</v>
      </c>
      <c r="E1155" s="10">
        <v>120.31</v>
      </c>
      <c r="F1155" s="10">
        <v>61.86</v>
      </c>
      <c r="G1155" s="10">
        <v>146.63</v>
      </c>
      <c r="H1155" s="10">
        <v>325.37</v>
      </c>
      <c r="I1155" s="10">
        <v>165.67</v>
      </c>
      <c r="J1155" s="10">
        <v>19.29</v>
      </c>
      <c r="K1155" s="10">
        <v>245.03</v>
      </c>
      <c r="L1155" s="10">
        <v>587.99</v>
      </c>
      <c r="M1155" s="10">
        <v>140.15</v>
      </c>
      <c r="N1155" s="10">
        <v>15.98</v>
      </c>
      <c r="O1155" s="10">
        <v>50.09</v>
      </c>
      <c r="P1155" s="10">
        <v>140.35</v>
      </c>
      <c r="Q1155" s="10">
        <v>132.66999999999999</v>
      </c>
      <c r="R1155" s="10">
        <v>35</v>
      </c>
      <c r="S1155" s="10">
        <v>13.93</v>
      </c>
      <c r="T1155" s="10">
        <v>183.01</v>
      </c>
      <c r="U1155" s="10">
        <v>127.43</v>
      </c>
      <c r="V1155" s="10">
        <v>415.76</v>
      </c>
      <c r="W1155" s="10">
        <v>228.02</v>
      </c>
      <c r="X1155" s="10">
        <v>152.44999999999999</v>
      </c>
      <c r="Y1155" s="10">
        <v>10.07</v>
      </c>
      <c r="Z1155" s="10">
        <v>454.36</v>
      </c>
      <c r="AA1155" s="10">
        <v>58.81</v>
      </c>
      <c r="AB1155" s="10">
        <v>137.24</v>
      </c>
      <c r="AC1155" s="10">
        <v>467.01</v>
      </c>
      <c r="AD1155">
        <v>52.13</v>
      </c>
      <c r="AE1155" s="10">
        <v>25.23</v>
      </c>
      <c r="AF1155" s="10">
        <v>521.63</v>
      </c>
      <c r="AG1155" s="10">
        <v>404.53</v>
      </c>
      <c r="AH1155" s="10">
        <v>114.65</v>
      </c>
      <c r="AI1155">
        <v>49.29</v>
      </c>
      <c r="AJ1155" s="10">
        <v>20.82</v>
      </c>
      <c r="AK1155" s="10">
        <v>131.72</v>
      </c>
      <c r="AL1155" s="10">
        <v>21.74</v>
      </c>
      <c r="AM1155" s="10">
        <v>62.12</v>
      </c>
      <c r="AN1155" s="10">
        <v>11.21</v>
      </c>
      <c r="AO1155" s="10">
        <v>125.01</v>
      </c>
      <c r="AP1155" s="10">
        <v>150.4365</v>
      </c>
    </row>
    <row r="1156" spans="1:42" x14ac:dyDescent="0.2">
      <c r="A1156" s="9">
        <v>45615</v>
      </c>
      <c r="B1156" s="3">
        <v>5893.62</v>
      </c>
      <c r="C1156" s="10">
        <v>346</v>
      </c>
      <c r="D1156" s="10">
        <v>62.98</v>
      </c>
      <c r="E1156" s="10">
        <v>118.63</v>
      </c>
      <c r="F1156" s="10">
        <v>62.59</v>
      </c>
      <c r="G1156" s="10">
        <v>154.86000000000001</v>
      </c>
      <c r="H1156" s="10">
        <v>340</v>
      </c>
      <c r="I1156" s="10">
        <v>165.35</v>
      </c>
      <c r="J1156" s="10">
        <v>20.5</v>
      </c>
      <c r="K1156" s="10">
        <v>243.09</v>
      </c>
      <c r="L1156" s="10">
        <v>581.38</v>
      </c>
      <c r="M1156" s="10">
        <v>147.01</v>
      </c>
      <c r="N1156" s="10">
        <v>18.010000000000002</v>
      </c>
      <c r="O1156" s="10">
        <v>49.88</v>
      </c>
      <c r="P1156" s="10">
        <v>133.52000000000001</v>
      </c>
      <c r="Q1156" s="10">
        <v>132.16</v>
      </c>
      <c r="R1156" s="10">
        <v>35.24</v>
      </c>
      <c r="S1156" s="10">
        <v>14.42</v>
      </c>
      <c r="T1156" s="10">
        <v>184.91</v>
      </c>
      <c r="U1156" s="10">
        <v>130.24</v>
      </c>
      <c r="V1156" s="10">
        <v>417.79</v>
      </c>
      <c r="W1156" s="10">
        <v>228.28</v>
      </c>
      <c r="X1156" s="10">
        <v>152.78</v>
      </c>
      <c r="Y1156" s="10">
        <v>10.17</v>
      </c>
      <c r="Z1156" s="10">
        <v>463.83</v>
      </c>
      <c r="AA1156" s="10">
        <v>58.73</v>
      </c>
      <c r="AB1156" s="10">
        <v>141.25</v>
      </c>
      <c r="AC1156" s="10">
        <v>448.01</v>
      </c>
      <c r="AD1156">
        <v>52.7</v>
      </c>
      <c r="AE1156" s="10">
        <v>27.89</v>
      </c>
      <c r="AF1156" s="10">
        <v>519.46</v>
      </c>
      <c r="AG1156" s="10">
        <v>400.09</v>
      </c>
      <c r="AH1156" s="10">
        <v>115.13</v>
      </c>
      <c r="AI1156">
        <v>49.74</v>
      </c>
      <c r="AJ1156" s="10">
        <v>21.39</v>
      </c>
      <c r="AK1156" s="10">
        <v>129.54</v>
      </c>
      <c r="AL1156" s="10">
        <v>21.82</v>
      </c>
      <c r="AM1156" s="10">
        <v>62.43</v>
      </c>
      <c r="AN1156" s="10">
        <v>11.05</v>
      </c>
      <c r="AO1156" s="10">
        <v>130.88999999999999</v>
      </c>
      <c r="AP1156" s="10">
        <v>153.905</v>
      </c>
    </row>
    <row r="1157" spans="1:42" x14ac:dyDescent="0.2">
      <c r="A1157" s="9">
        <v>45616</v>
      </c>
      <c r="B1157" s="3">
        <v>5916.98</v>
      </c>
      <c r="C1157" s="10">
        <v>342.03</v>
      </c>
      <c r="D1157" s="10">
        <v>62.12</v>
      </c>
      <c r="E1157" s="10">
        <v>120.32</v>
      </c>
      <c r="F1157" s="10">
        <v>62.99</v>
      </c>
      <c r="G1157" s="10">
        <v>154.63</v>
      </c>
      <c r="H1157" s="10">
        <v>342.77</v>
      </c>
      <c r="I1157" s="10">
        <v>163.25</v>
      </c>
      <c r="J1157" s="10">
        <v>20.18</v>
      </c>
      <c r="K1157" s="10">
        <v>240.78</v>
      </c>
      <c r="L1157" s="10">
        <v>581.92999999999995</v>
      </c>
      <c r="M1157" s="10">
        <v>145.88999999999999</v>
      </c>
      <c r="N1157" s="10">
        <v>17</v>
      </c>
      <c r="O1157" s="10">
        <v>51.04</v>
      </c>
      <c r="P1157" s="10">
        <v>132.5</v>
      </c>
      <c r="Q1157" s="10">
        <v>131.78</v>
      </c>
      <c r="R1157" s="10">
        <v>36.08</v>
      </c>
      <c r="S1157" s="10">
        <v>14.67</v>
      </c>
      <c r="T1157" s="10">
        <v>185.03</v>
      </c>
      <c r="U1157" s="10">
        <v>129.12</v>
      </c>
      <c r="V1157" s="10">
        <v>415.49</v>
      </c>
      <c r="W1157" s="10">
        <v>229</v>
      </c>
      <c r="X1157" s="10">
        <v>152.18</v>
      </c>
      <c r="Y1157" s="10">
        <v>10.050000000000001</v>
      </c>
      <c r="Z1157" s="10">
        <v>470.01</v>
      </c>
      <c r="AA1157" s="10">
        <v>58.88</v>
      </c>
      <c r="AB1157" s="10">
        <v>139.69</v>
      </c>
      <c r="AC1157" s="10">
        <v>451.23</v>
      </c>
      <c r="AD1157">
        <v>53.72</v>
      </c>
      <c r="AE1157" s="10">
        <v>28.86</v>
      </c>
      <c r="AF1157" s="10">
        <v>512.54</v>
      </c>
      <c r="AG1157" s="10">
        <v>404.96</v>
      </c>
      <c r="AH1157" s="10">
        <v>114.54</v>
      </c>
      <c r="AI1157">
        <v>50.03</v>
      </c>
      <c r="AJ1157" s="10">
        <v>21.15</v>
      </c>
      <c r="AK1157" s="10">
        <v>130.38999999999999</v>
      </c>
      <c r="AL1157" s="10">
        <v>21.88</v>
      </c>
      <c r="AM1157" s="10">
        <v>62.39</v>
      </c>
      <c r="AN1157" s="10">
        <v>10.73</v>
      </c>
      <c r="AO1157" s="10">
        <v>132.79</v>
      </c>
      <c r="AP1157" s="10">
        <v>157.8065</v>
      </c>
    </row>
    <row r="1158" spans="1:42" x14ac:dyDescent="0.2">
      <c r="A1158" s="9">
        <v>45617</v>
      </c>
      <c r="B1158" s="3">
        <v>5917.11</v>
      </c>
      <c r="C1158" s="10">
        <v>339.64</v>
      </c>
      <c r="D1158" s="10">
        <v>61.36</v>
      </c>
      <c r="E1158" s="10">
        <v>121.93</v>
      </c>
      <c r="F1158" s="10">
        <v>63.76</v>
      </c>
      <c r="G1158" s="10">
        <v>166.61</v>
      </c>
      <c r="H1158" s="10">
        <v>339.85</v>
      </c>
      <c r="I1158" s="10">
        <v>163.94</v>
      </c>
      <c r="J1158" s="10">
        <v>22.41</v>
      </c>
      <c r="K1158" s="10">
        <v>244.76</v>
      </c>
      <c r="L1158" s="10">
        <v>596.11</v>
      </c>
      <c r="M1158" s="10">
        <v>146.66999999999999</v>
      </c>
      <c r="N1158" s="10">
        <v>16.309999999999999</v>
      </c>
      <c r="O1158" s="10">
        <v>51.77</v>
      </c>
      <c r="P1158" s="10">
        <v>135.43</v>
      </c>
      <c r="Q1158" s="10">
        <v>131.65</v>
      </c>
      <c r="R1158" s="10">
        <v>35.090000000000003</v>
      </c>
      <c r="S1158" s="10">
        <v>15.01</v>
      </c>
      <c r="T1158" s="10">
        <v>194.01</v>
      </c>
      <c r="U1158" s="10">
        <v>171.35</v>
      </c>
      <c r="V1158" s="10">
        <v>412.87</v>
      </c>
      <c r="W1158" s="10">
        <v>228.52</v>
      </c>
      <c r="X1158" s="10">
        <v>157.66999999999999</v>
      </c>
      <c r="Y1158" s="10">
        <v>10.02</v>
      </c>
      <c r="Z1158" s="10">
        <v>470.7</v>
      </c>
      <c r="AA1158" s="10">
        <v>59.98</v>
      </c>
      <c r="AB1158" s="10">
        <v>144.80000000000001</v>
      </c>
      <c r="AC1158" s="10">
        <v>450.37</v>
      </c>
      <c r="AD1158">
        <v>55.9</v>
      </c>
      <c r="AE1158" s="10">
        <v>32.78</v>
      </c>
      <c r="AF1158" s="10">
        <v>515.1</v>
      </c>
      <c r="AG1158" s="10">
        <v>437.54</v>
      </c>
      <c r="AH1158" s="10">
        <v>113.97</v>
      </c>
      <c r="AI1158">
        <v>50.44</v>
      </c>
      <c r="AJ1158" s="10">
        <v>21.12</v>
      </c>
      <c r="AK1158" s="10">
        <v>131.21</v>
      </c>
      <c r="AL1158" s="10">
        <v>22.49</v>
      </c>
      <c r="AM1158" s="10">
        <v>62.57</v>
      </c>
      <c r="AN1158" s="10">
        <v>10.8</v>
      </c>
      <c r="AO1158" s="10">
        <v>136.88999999999999</v>
      </c>
      <c r="AP1158" s="10">
        <v>155.14850000000001</v>
      </c>
    </row>
    <row r="1159" spans="1:42" x14ac:dyDescent="0.2">
      <c r="A1159" s="9">
        <v>45618</v>
      </c>
      <c r="B1159" s="3">
        <v>5948.71</v>
      </c>
      <c r="C1159" s="10">
        <v>352.56</v>
      </c>
      <c r="D1159" s="10">
        <v>64.349999999999994</v>
      </c>
      <c r="E1159" s="10">
        <v>121.79</v>
      </c>
      <c r="F1159" s="10">
        <v>63.92</v>
      </c>
      <c r="G1159" s="10">
        <v>161.91999999999999</v>
      </c>
      <c r="H1159" s="10">
        <v>349.16</v>
      </c>
      <c r="I1159" s="10">
        <v>164.23</v>
      </c>
      <c r="J1159" s="10">
        <v>23.26</v>
      </c>
      <c r="K1159" s="10">
        <v>248.55</v>
      </c>
      <c r="L1159" s="10">
        <v>602.78</v>
      </c>
      <c r="M1159" s="10">
        <v>141.94999999999999</v>
      </c>
      <c r="N1159" s="10">
        <v>15.98</v>
      </c>
      <c r="O1159" s="10">
        <v>56.51</v>
      </c>
      <c r="P1159" s="10">
        <v>137.36000000000001</v>
      </c>
      <c r="Q1159" s="10">
        <v>135.43</v>
      </c>
      <c r="R1159" s="10">
        <v>36.65</v>
      </c>
      <c r="S1159" s="10">
        <v>15.6</v>
      </c>
      <c r="T1159" s="10">
        <v>199.05</v>
      </c>
      <c r="U1159" s="10">
        <v>167.44</v>
      </c>
      <c r="V1159" s="10">
        <v>417</v>
      </c>
      <c r="W1159" s="10">
        <v>229.87</v>
      </c>
      <c r="X1159" s="10">
        <v>158.63</v>
      </c>
      <c r="Y1159" s="10">
        <v>10.24</v>
      </c>
      <c r="Z1159" s="10">
        <v>475.04</v>
      </c>
      <c r="AA1159" s="10">
        <v>62.01</v>
      </c>
      <c r="AB1159" s="10">
        <v>145</v>
      </c>
      <c r="AC1159" s="10">
        <v>450.97</v>
      </c>
      <c r="AD1159">
        <v>56.49</v>
      </c>
      <c r="AE1159" s="10">
        <v>31.8</v>
      </c>
      <c r="AF1159" s="10">
        <v>520.86</v>
      </c>
      <c r="AG1159" s="10">
        <v>446.65</v>
      </c>
      <c r="AH1159" s="10">
        <v>115.8</v>
      </c>
      <c r="AI1159">
        <v>51.08</v>
      </c>
      <c r="AJ1159" s="10">
        <v>21.48</v>
      </c>
      <c r="AK1159" s="10">
        <v>129.99</v>
      </c>
      <c r="AL1159" s="10">
        <v>23.13</v>
      </c>
      <c r="AM1159" s="10">
        <v>62.35</v>
      </c>
      <c r="AN1159" s="10">
        <v>11.18</v>
      </c>
      <c r="AO1159" s="10">
        <v>135.77000000000001</v>
      </c>
      <c r="AP1159" s="10">
        <v>155.81100000000001</v>
      </c>
    </row>
    <row r="1160" spans="1:42" x14ac:dyDescent="0.2">
      <c r="A1160" s="9">
        <v>45621</v>
      </c>
      <c r="B1160" s="3">
        <v>5969.34</v>
      </c>
      <c r="C1160" s="10">
        <v>338.59</v>
      </c>
      <c r="D1160" s="10">
        <v>64.650000000000006</v>
      </c>
      <c r="E1160" s="10">
        <v>119.97</v>
      </c>
      <c r="F1160" s="10">
        <v>64.38</v>
      </c>
      <c r="G1160" s="10">
        <v>154.13999999999999</v>
      </c>
      <c r="H1160" s="10">
        <v>328.98</v>
      </c>
      <c r="I1160" s="10">
        <v>164.82</v>
      </c>
      <c r="J1160" s="10">
        <v>24.06</v>
      </c>
      <c r="K1160" s="10">
        <v>250.29</v>
      </c>
      <c r="L1160" s="10">
        <v>603.03</v>
      </c>
      <c r="M1160" s="10">
        <v>136.02000000000001</v>
      </c>
      <c r="N1160" s="10">
        <v>16.850000000000001</v>
      </c>
      <c r="O1160" s="10">
        <v>55.46</v>
      </c>
      <c r="P1160" s="10">
        <v>139.30000000000001</v>
      </c>
      <c r="Q1160" s="10">
        <v>138.69</v>
      </c>
      <c r="R1160" s="10">
        <v>37.85</v>
      </c>
      <c r="S1160" s="10">
        <v>15.7</v>
      </c>
      <c r="T1160" s="10">
        <v>193.12</v>
      </c>
      <c r="U1160" s="10">
        <v>171.42</v>
      </c>
      <c r="V1160" s="10">
        <v>418.79</v>
      </c>
      <c r="W1160" s="10">
        <v>232.87</v>
      </c>
      <c r="X1160" s="10">
        <v>158.94</v>
      </c>
      <c r="Y1160" s="10">
        <v>11.6</v>
      </c>
      <c r="Z1160" s="10">
        <v>481.38</v>
      </c>
      <c r="AA1160" s="10">
        <v>62</v>
      </c>
      <c r="AB1160" s="10">
        <v>142.54</v>
      </c>
      <c r="AC1160" s="10">
        <v>461.71</v>
      </c>
      <c r="AD1160">
        <v>54.02</v>
      </c>
      <c r="AE1160" s="10">
        <v>30.88</v>
      </c>
      <c r="AF1160" s="10">
        <v>526.6</v>
      </c>
      <c r="AG1160" s="10">
        <v>462.69</v>
      </c>
      <c r="AH1160" s="10">
        <v>118.07</v>
      </c>
      <c r="AI1160">
        <v>49.59</v>
      </c>
      <c r="AJ1160" s="10">
        <v>21.19</v>
      </c>
      <c r="AK1160" s="10">
        <v>130.71</v>
      </c>
      <c r="AL1160" s="10">
        <v>23.4</v>
      </c>
      <c r="AM1160" s="10">
        <v>62.98</v>
      </c>
      <c r="AN1160" s="10">
        <v>11.4</v>
      </c>
      <c r="AO1160" s="10">
        <v>136.79</v>
      </c>
      <c r="AP1160" s="10">
        <v>158.75550000000001</v>
      </c>
    </row>
    <row r="1161" spans="1:42" x14ac:dyDescent="0.2">
      <c r="A1161" s="9">
        <v>45622</v>
      </c>
      <c r="B1161" s="3">
        <v>5987.37</v>
      </c>
      <c r="C1161" s="10">
        <v>338.23</v>
      </c>
      <c r="D1161" s="10">
        <v>65.739999999999995</v>
      </c>
      <c r="E1161" s="10">
        <v>117.97</v>
      </c>
      <c r="F1161" s="10">
        <v>64.55</v>
      </c>
      <c r="G1161" s="10">
        <v>162.66</v>
      </c>
      <c r="H1161" s="10">
        <v>338.89</v>
      </c>
      <c r="I1161" s="10">
        <v>164.74</v>
      </c>
      <c r="J1161" s="10">
        <v>25.44</v>
      </c>
      <c r="K1161" s="10">
        <v>249.97</v>
      </c>
      <c r="L1161" s="10">
        <v>605.5</v>
      </c>
      <c r="M1161" s="10">
        <v>136.91999999999999</v>
      </c>
      <c r="N1161" s="10">
        <v>16.28</v>
      </c>
      <c r="O1161" s="10">
        <v>53.52</v>
      </c>
      <c r="P1161" s="10">
        <v>140.69</v>
      </c>
      <c r="Q1161" s="10">
        <v>140.43</v>
      </c>
      <c r="R1161" s="10">
        <v>36.42</v>
      </c>
      <c r="S1161" s="10">
        <v>15.49</v>
      </c>
      <c r="T1161" s="10">
        <v>191.66</v>
      </c>
      <c r="U1161" s="10">
        <v>171.28</v>
      </c>
      <c r="V1161" s="10">
        <v>427.99</v>
      </c>
      <c r="W1161" s="10">
        <v>235.06</v>
      </c>
      <c r="X1161" s="10">
        <v>161.27000000000001</v>
      </c>
      <c r="Y1161" s="10">
        <v>11.55</v>
      </c>
      <c r="Z1161" s="10">
        <v>476.61</v>
      </c>
      <c r="AA1161" s="10">
        <v>62.71</v>
      </c>
      <c r="AB1161" s="10">
        <v>143.52000000000001</v>
      </c>
      <c r="AC1161" s="10">
        <v>467.07</v>
      </c>
      <c r="AD1161">
        <v>51.7</v>
      </c>
      <c r="AE1161" s="10">
        <v>30.65</v>
      </c>
      <c r="AF1161" s="10">
        <v>528.48</v>
      </c>
      <c r="AG1161" s="10">
        <v>461.04</v>
      </c>
      <c r="AH1161" s="10">
        <v>116.17</v>
      </c>
      <c r="AI1161">
        <v>49.69</v>
      </c>
      <c r="AJ1161" s="10">
        <v>21.93</v>
      </c>
      <c r="AK1161" s="10">
        <v>132.28</v>
      </c>
      <c r="AL1161" s="10">
        <v>23.74</v>
      </c>
      <c r="AM1161" s="10">
        <v>62.03</v>
      </c>
      <c r="AN1161" s="10">
        <v>11.1</v>
      </c>
      <c r="AO1161" s="10">
        <v>137.28</v>
      </c>
      <c r="AP1161" s="10">
        <v>163.43049999999999</v>
      </c>
    </row>
    <row r="1162" spans="1:42" x14ac:dyDescent="0.2">
      <c r="A1162" s="9">
        <v>45623</v>
      </c>
      <c r="B1162" s="3">
        <v>6021.63</v>
      </c>
      <c r="C1162" s="10">
        <v>332.89</v>
      </c>
      <c r="D1162" s="10">
        <v>66.05</v>
      </c>
      <c r="E1162" s="10">
        <v>117.66</v>
      </c>
      <c r="F1162" s="10">
        <v>64.430000000000007</v>
      </c>
      <c r="G1162" s="10">
        <v>154.52000000000001</v>
      </c>
      <c r="H1162" s="10">
        <v>335.33</v>
      </c>
      <c r="I1162" s="10">
        <v>159.66999999999999</v>
      </c>
      <c r="J1162" s="10">
        <v>25.67</v>
      </c>
      <c r="K1162" s="10">
        <v>249.79</v>
      </c>
      <c r="L1162" s="10">
        <v>605.42999999999995</v>
      </c>
      <c r="M1162" s="10">
        <v>135.34</v>
      </c>
      <c r="N1162" s="10">
        <v>16.829999999999998</v>
      </c>
      <c r="O1162" s="10">
        <v>53.37</v>
      </c>
      <c r="P1162" s="10">
        <v>141.21</v>
      </c>
      <c r="Q1162" s="10">
        <v>140.71</v>
      </c>
      <c r="R1162" s="10">
        <v>37.65</v>
      </c>
      <c r="S1162" s="10">
        <v>16.12</v>
      </c>
      <c r="T1162" s="10">
        <v>189.02</v>
      </c>
      <c r="U1162" s="10">
        <v>173.7</v>
      </c>
      <c r="V1162" s="10">
        <v>422.99</v>
      </c>
      <c r="W1162" s="10">
        <v>234.93</v>
      </c>
      <c r="X1162" s="10">
        <v>160.03</v>
      </c>
      <c r="Y1162" s="10">
        <v>12.22</v>
      </c>
      <c r="Z1162" s="10">
        <v>475.24</v>
      </c>
      <c r="AA1162" s="10">
        <v>62.05</v>
      </c>
      <c r="AB1162" s="10">
        <v>141.19999999999999</v>
      </c>
      <c r="AC1162" s="10">
        <v>464.56</v>
      </c>
      <c r="AD1162">
        <v>55.03</v>
      </c>
      <c r="AE1162" s="10">
        <v>32.21</v>
      </c>
      <c r="AF1162" s="10">
        <v>532.38</v>
      </c>
      <c r="AG1162" s="10">
        <v>466</v>
      </c>
      <c r="AH1162" s="10">
        <v>117.8</v>
      </c>
      <c r="AI1162">
        <v>49.78</v>
      </c>
      <c r="AJ1162" s="10">
        <v>22.34</v>
      </c>
      <c r="AK1162" s="10">
        <v>131.82</v>
      </c>
      <c r="AL1162" s="10">
        <v>23.76</v>
      </c>
      <c r="AM1162" s="10">
        <v>62.32</v>
      </c>
      <c r="AN1162" s="10">
        <v>11.1</v>
      </c>
      <c r="AO1162" s="10">
        <v>138.21</v>
      </c>
      <c r="AP1162" s="10">
        <v>157.49199999999999</v>
      </c>
    </row>
    <row r="1163" spans="1:42" x14ac:dyDescent="0.2">
      <c r="A1163" s="9">
        <v>45625</v>
      </c>
      <c r="B1163" s="3">
        <v>5998.74</v>
      </c>
      <c r="C1163" s="10">
        <v>345.16</v>
      </c>
      <c r="D1163" s="10">
        <v>67.08</v>
      </c>
      <c r="E1163" s="10">
        <v>117.96</v>
      </c>
      <c r="F1163" s="10">
        <v>64.08</v>
      </c>
      <c r="G1163" s="10">
        <v>159.84</v>
      </c>
      <c r="H1163" s="10">
        <v>334.12</v>
      </c>
      <c r="I1163" s="10">
        <v>162.08000000000001</v>
      </c>
      <c r="J1163" s="10">
        <v>27.28</v>
      </c>
      <c r="K1163" s="10">
        <v>249.72</v>
      </c>
      <c r="L1163" s="10">
        <v>608.57000000000005</v>
      </c>
      <c r="M1163" s="10">
        <v>138.25</v>
      </c>
      <c r="N1163" s="10">
        <v>17.329999999999998</v>
      </c>
      <c r="O1163" s="10">
        <v>53.23</v>
      </c>
      <c r="P1163" s="10">
        <v>141.22999999999999</v>
      </c>
      <c r="Q1163" s="10">
        <v>139.99</v>
      </c>
      <c r="R1163" s="10">
        <v>37.54</v>
      </c>
      <c r="S1163" s="10">
        <v>16.41</v>
      </c>
      <c r="T1163" s="10">
        <v>191.09</v>
      </c>
      <c r="U1163" s="10">
        <v>174.8</v>
      </c>
      <c r="V1163" s="10">
        <v>423.46</v>
      </c>
      <c r="W1163" s="10">
        <v>237.33</v>
      </c>
      <c r="X1163" s="10">
        <v>162.87</v>
      </c>
      <c r="Y1163" s="10">
        <v>12.23</v>
      </c>
      <c r="Z1163" s="10">
        <v>476.96</v>
      </c>
      <c r="AA1163" s="10">
        <v>61.52</v>
      </c>
      <c r="AB1163" s="10">
        <v>140.9</v>
      </c>
      <c r="AC1163" s="10">
        <v>468.13</v>
      </c>
      <c r="AD1163">
        <v>55.21</v>
      </c>
      <c r="AE1163" s="10">
        <v>36.5</v>
      </c>
      <c r="AF1163" s="10">
        <v>532.94000000000005</v>
      </c>
      <c r="AG1163" s="10">
        <v>465.9</v>
      </c>
      <c r="AH1163" s="10">
        <v>116.78</v>
      </c>
      <c r="AI1163">
        <v>50.25</v>
      </c>
      <c r="AJ1163" s="10">
        <v>22.07</v>
      </c>
      <c r="AK1163" s="10">
        <v>133.06</v>
      </c>
      <c r="AL1163" s="10">
        <v>23.8</v>
      </c>
      <c r="AM1163" s="10">
        <v>62.84</v>
      </c>
      <c r="AN1163" s="10">
        <v>11.13</v>
      </c>
      <c r="AO1163" s="10">
        <v>137.96</v>
      </c>
      <c r="AP1163" s="10">
        <v>164.73099999999999</v>
      </c>
    </row>
    <row r="1164" spans="1:42" x14ac:dyDescent="0.2">
      <c r="A1164" s="9">
        <v>45628</v>
      </c>
      <c r="B1164" s="3">
        <v>6032.38</v>
      </c>
      <c r="C1164" s="10">
        <v>357.09</v>
      </c>
      <c r="D1164" s="10">
        <v>66.39</v>
      </c>
      <c r="E1164" s="10">
        <v>117.85</v>
      </c>
      <c r="F1164" s="10">
        <v>63.65</v>
      </c>
      <c r="G1164" s="10">
        <v>154.11000000000001</v>
      </c>
      <c r="H1164" s="10">
        <v>337.54</v>
      </c>
      <c r="I1164" s="10">
        <v>166.51</v>
      </c>
      <c r="J1164" s="10">
        <v>24.155000000000001</v>
      </c>
      <c r="K1164" s="10">
        <v>246.25</v>
      </c>
      <c r="L1164" s="10">
        <v>601.71</v>
      </c>
      <c r="M1164" s="10">
        <v>138.63</v>
      </c>
      <c r="N1164" s="10">
        <v>18.43</v>
      </c>
      <c r="O1164" s="10">
        <v>53.27</v>
      </c>
      <c r="P1164" s="10">
        <v>139.87</v>
      </c>
      <c r="Q1164" s="10">
        <v>138.38999999999999</v>
      </c>
      <c r="R1164" s="10">
        <v>37.619999999999997</v>
      </c>
      <c r="S1164" s="10">
        <v>15.91</v>
      </c>
      <c r="T1164" s="10">
        <v>187.05</v>
      </c>
      <c r="U1164" s="10">
        <v>172.42</v>
      </c>
      <c r="V1164" s="10">
        <v>430.98</v>
      </c>
      <c r="W1164" s="10">
        <v>239.59</v>
      </c>
      <c r="X1164" s="10">
        <v>159.65</v>
      </c>
      <c r="Y1164" s="10">
        <v>11.87</v>
      </c>
      <c r="Z1164" s="10">
        <v>480.27</v>
      </c>
      <c r="AA1164" s="10">
        <v>60.54</v>
      </c>
      <c r="AB1164" s="10">
        <v>140.85</v>
      </c>
      <c r="AC1164" s="10">
        <v>465.73</v>
      </c>
      <c r="AD1164">
        <v>54.48</v>
      </c>
      <c r="AE1164" s="10">
        <v>32.06</v>
      </c>
      <c r="AF1164" s="10">
        <v>531.36</v>
      </c>
      <c r="AG1164" s="10">
        <v>462.95</v>
      </c>
      <c r="AH1164" s="10">
        <v>115.84</v>
      </c>
      <c r="AI1164">
        <v>49.79</v>
      </c>
      <c r="AJ1164" s="10">
        <v>22.53</v>
      </c>
      <c r="AK1164" s="10">
        <v>131.02000000000001</v>
      </c>
      <c r="AL1164" s="10">
        <v>24.12</v>
      </c>
      <c r="AM1164" s="10">
        <v>63.27</v>
      </c>
      <c r="AN1164" s="10">
        <v>10.98</v>
      </c>
      <c r="AO1164" s="10">
        <v>134.94999999999999</v>
      </c>
      <c r="AP1164" s="10">
        <v>168.4</v>
      </c>
    </row>
    <row r="1165" spans="1:42" x14ac:dyDescent="0.2">
      <c r="A1165" s="9">
        <v>45629</v>
      </c>
      <c r="B1165" s="3">
        <v>6047.15</v>
      </c>
      <c r="C1165" s="10">
        <v>351.42</v>
      </c>
      <c r="D1165" s="10">
        <v>70.959999999999994</v>
      </c>
      <c r="E1165" s="10">
        <v>117.67</v>
      </c>
      <c r="F1165" s="10">
        <v>63.52</v>
      </c>
      <c r="G1165" s="10">
        <v>154.16</v>
      </c>
      <c r="H1165" s="10">
        <v>331.92</v>
      </c>
      <c r="I1165" s="10">
        <v>168.15</v>
      </c>
      <c r="J1165" s="10">
        <v>23.01</v>
      </c>
      <c r="K1165" s="10">
        <v>244.82</v>
      </c>
      <c r="L1165" s="10">
        <v>602.08000000000004</v>
      </c>
      <c r="M1165" s="10">
        <v>140.26</v>
      </c>
      <c r="N1165" s="10">
        <v>17.989999999999998</v>
      </c>
      <c r="O1165" s="10">
        <v>56.03</v>
      </c>
      <c r="P1165" s="10">
        <v>138</v>
      </c>
      <c r="Q1165" s="10">
        <v>137.13</v>
      </c>
      <c r="R1165" s="10">
        <v>38.64</v>
      </c>
      <c r="S1165" s="10">
        <v>15.88</v>
      </c>
      <c r="T1165" s="10">
        <v>186.17</v>
      </c>
      <c r="U1165" s="10">
        <v>175.94</v>
      </c>
      <c r="V1165" s="10">
        <v>431.2</v>
      </c>
      <c r="W1165" s="10">
        <v>242.65</v>
      </c>
      <c r="X1165" s="10">
        <v>157.9</v>
      </c>
      <c r="Y1165" s="10">
        <v>11.88</v>
      </c>
      <c r="Z1165" s="10">
        <v>493.32</v>
      </c>
      <c r="AA1165" s="10">
        <v>60.94</v>
      </c>
      <c r="AB1165" s="10">
        <v>141.84</v>
      </c>
      <c r="AC1165" s="10">
        <v>456.97</v>
      </c>
      <c r="AD1165">
        <v>54.46</v>
      </c>
      <c r="AE1165" s="10">
        <v>32.79</v>
      </c>
      <c r="AF1165" s="10">
        <v>526.17999999999995</v>
      </c>
      <c r="AG1165" s="10">
        <v>459.25</v>
      </c>
      <c r="AH1165" s="10">
        <v>116.4</v>
      </c>
      <c r="AI1165">
        <v>49.89</v>
      </c>
      <c r="AJ1165" s="10">
        <v>21.71</v>
      </c>
      <c r="AK1165" s="10">
        <v>129.69</v>
      </c>
      <c r="AL1165" s="10">
        <v>23.59</v>
      </c>
      <c r="AM1165" s="10">
        <v>63.51</v>
      </c>
      <c r="AN1165" s="10">
        <v>10.82</v>
      </c>
      <c r="AO1165" s="10">
        <v>137.04</v>
      </c>
      <c r="AP1165" s="10">
        <v>176.57249999999999</v>
      </c>
    </row>
    <row r="1166" spans="1:42" x14ac:dyDescent="0.2">
      <c r="A1166" s="9">
        <v>45630</v>
      </c>
      <c r="B1166" s="3">
        <v>6049.88</v>
      </c>
      <c r="C1166" s="10">
        <v>357.93</v>
      </c>
      <c r="D1166" s="10">
        <v>69.849999999999994</v>
      </c>
      <c r="E1166" s="10">
        <v>114.28</v>
      </c>
      <c r="F1166" s="10">
        <v>62.21</v>
      </c>
      <c r="G1166" s="10">
        <v>161.31</v>
      </c>
      <c r="H1166" s="10">
        <v>343.75</v>
      </c>
      <c r="I1166" s="10">
        <v>170.56</v>
      </c>
      <c r="J1166" s="10">
        <v>23.11</v>
      </c>
      <c r="K1166" s="10">
        <v>243.4</v>
      </c>
      <c r="L1166" s="10">
        <v>598.71</v>
      </c>
      <c r="M1166" s="10">
        <v>145.13999999999999</v>
      </c>
      <c r="N1166" s="10">
        <v>16.96</v>
      </c>
      <c r="O1166" s="10">
        <v>55.47</v>
      </c>
      <c r="P1166" s="10">
        <v>138.36000000000001</v>
      </c>
      <c r="Q1166" s="10">
        <v>137.75</v>
      </c>
      <c r="R1166" s="10">
        <v>40</v>
      </c>
      <c r="S1166" s="10">
        <v>16.32</v>
      </c>
      <c r="T1166" s="10">
        <v>185.5</v>
      </c>
      <c r="U1166" s="10">
        <v>186.51</v>
      </c>
      <c r="V1166" s="10">
        <v>437.42</v>
      </c>
      <c r="W1166" s="10">
        <v>243.01</v>
      </c>
      <c r="X1166" s="10">
        <v>157.6</v>
      </c>
      <c r="Y1166" s="10">
        <v>11.96</v>
      </c>
      <c r="Z1166" s="10">
        <v>502.38</v>
      </c>
      <c r="AA1166" s="10">
        <v>63.89</v>
      </c>
      <c r="AB1166" s="10">
        <v>147.6</v>
      </c>
      <c r="AC1166" s="10">
        <v>463.98</v>
      </c>
      <c r="AD1166">
        <v>56.42</v>
      </c>
      <c r="AE1166" s="10">
        <v>33.42</v>
      </c>
      <c r="AF1166" s="10">
        <v>521.14</v>
      </c>
      <c r="AG1166" s="10">
        <v>456.26</v>
      </c>
      <c r="AH1166" s="10">
        <v>115.05</v>
      </c>
      <c r="AI1166">
        <v>50.04</v>
      </c>
      <c r="AJ1166" s="10">
        <v>21.96</v>
      </c>
      <c r="AK1166" s="10">
        <v>130.47999999999999</v>
      </c>
      <c r="AL1166" s="10">
        <v>23.7</v>
      </c>
      <c r="AM1166" s="10">
        <v>63.39</v>
      </c>
      <c r="AN1166" s="10">
        <v>10.74</v>
      </c>
      <c r="AO1166" s="10">
        <v>138.08000000000001</v>
      </c>
      <c r="AP1166" s="10">
        <v>174.95599999999999</v>
      </c>
    </row>
    <row r="1167" spans="1:42" x14ac:dyDescent="0.2">
      <c r="A1167" s="9">
        <v>45631</v>
      </c>
      <c r="B1167" s="3">
        <v>6086.49</v>
      </c>
      <c r="C1167" s="10">
        <v>369.49</v>
      </c>
      <c r="D1167" s="10">
        <v>71.87</v>
      </c>
      <c r="E1167" s="10">
        <v>114.78</v>
      </c>
      <c r="F1167" s="10">
        <v>62.92</v>
      </c>
      <c r="G1167" s="10">
        <v>160.88</v>
      </c>
      <c r="H1167" s="10">
        <v>348.13</v>
      </c>
      <c r="I1167" s="10">
        <v>170.47</v>
      </c>
      <c r="J1167" s="10">
        <v>23.92</v>
      </c>
      <c r="K1167" s="10">
        <v>245.48</v>
      </c>
      <c r="L1167" s="10">
        <v>596.79999999999995</v>
      </c>
      <c r="M1167" s="10">
        <v>145.06</v>
      </c>
      <c r="N1167" s="10">
        <v>16.399999999999999</v>
      </c>
      <c r="O1167" s="10">
        <v>56.11</v>
      </c>
      <c r="P1167" s="10">
        <v>137.74</v>
      </c>
      <c r="Q1167" s="10">
        <v>136.41999999999999</v>
      </c>
      <c r="R1167" s="10">
        <v>38.92</v>
      </c>
      <c r="S1167" s="10">
        <v>15.65</v>
      </c>
      <c r="T1167" s="10">
        <v>187.2</v>
      </c>
      <c r="U1167" s="10">
        <v>183.06</v>
      </c>
      <c r="V1167" s="10">
        <v>442.62</v>
      </c>
      <c r="W1167" s="10">
        <v>243.04</v>
      </c>
      <c r="X1167" s="10">
        <v>157.04</v>
      </c>
      <c r="Y1167" s="10">
        <v>12.34</v>
      </c>
      <c r="Z1167" s="10">
        <v>493.51</v>
      </c>
      <c r="AA1167" s="10">
        <v>65.22</v>
      </c>
      <c r="AB1167" s="10">
        <v>150.5</v>
      </c>
      <c r="AC1167" s="10">
        <v>459.92</v>
      </c>
      <c r="AD1167">
        <v>56.4</v>
      </c>
      <c r="AE1167" s="10">
        <v>35.950000000000003</v>
      </c>
      <c r="AF1167" s="10">
        <v>524.77</v>
      </c>
      <c r="AG1167" s="10">
        <v>448.12</v>
      </c>
      <c r="AH1167" s="10">
        <v>113.79</v>
      </c>
      <c r="AI1167">
        <v>49.67</v>
      </c>
      <c r="AJ1167" s="10">
        <v>21.7</v>
      </c>
      <c r="AK1167" s="10">
        <v>132.49</v>
      </c>
      <c r="AL1167" s="10">
        <v>22.72</v>
      </c>
      <c r="AM1167" s="10">
        <v>63.52</v>
      </c>
      <c r="AN1167" s="10">
        <v>10.44</v>
      </c>
      <c r="AO1167" s="10">
        <v>144.16</v>
      </c>
      <c r="AP1167" s="10">
        <v>172.548</v>
      </c>
    </row>
    <row r="1168" spans="1:42" x14ac:dyDescent="0.2">
      <c r="A1168" s="9">
        <v>45632</v>
      </c>
      <c r="B1168" s="3">
        <v>6075.11</v>
      </c>
      <c r="C1168" s="10">
        <v>389.22</v>
      </c>
      <c r="D1168" s="10">
        <v>76.34</v>
      </c>
      <c r="E1168" s="10">
        <v>113.57</v>
      </c>
      <c r="F1168" s="10">
        <v>62.53</v>
      </c>
      <c r="G1168" s="10">
        <v>159.97999999999999</v>
      </c>
      <c r="H1168" s="10">
        <v>346.51</v>
      </c>
      <c r="I1168" s="10">
        <v>179.53</v>
      </c>
      <c r="J1168" s="10">
        <v>24.68</v>
      </c>
      <c r="K1168" s="10">
        <v>247.36</v>
      </c>
      <c r="L1168" s="10">
        <v>599.67999999999995</v>
      </c>
      <c r="M1168" s="10">
        <v>142.44</v>
      </c>
      <c r="N1168" s="10">
        <v>15.61</v>
      </c>
      <c r="O1168" s="10">
        <v>55.37</v>
      </c>
      <c r="P1168" s="10">
        <v>137.83000000000001</v>
      </c>
      <c r="Q1168" s="10">
        <v>137.88</v>
      </c>
      <c r="R1168" s="10">
        <v>41.67</v>
      </c>
      <c r="S1168" s="10">
        <v>16.02</v>
      </c>
      <c r="T1168" s="10">
        <v>187</v>
      </c>
      <c r="U1168" s="10">
        <v>183.64</v>
      </c>
      <c r="V1168" s="10">
        <v>443.57</v>
      </c>
      <c r="W1168" s="10">
        <v>242.84</v>
      </c>
      <c r="X1168" s="10">
        <v>158.01</v>
      </c>
      <c r="Y1168" s="10">
        <v>13</v>
      </c>
      <c r="Z1168" s="10">
        <v>498.63</v>
      </c>
      <c r="AA1168" s="10">
        <v>65.400000000000006</v>
      </c>
      <c r="AB1168" s="10">
        <v>150.88</v>
      </c>
      <c r="AC1168" s="10">
        <v>462.1</v>
      </c>
      <c r="AD1168">
        <v>57.8</v>
      </c>
      <c r="AE1168" s="10">
        <v>37.97</v>
      </c>
      <c r="AF1168" s="10">
        <v>528.57000000000005</v>
      </c>
      <c r="AG1168" s="10">
        <v>444</v>
      </c>
      <c r="AH1168" s="10">
        <v>112</v>
      </c>
      <c r="AI1168">
        <v>49.68</v>
      </c>
      <c r="AJ1168" s="10">
        <v>22.02</v>
      </c>
      <c r="AK1168" s="10">
        <v>130.56</v>
      </c>
      <c r="AL1168" s="10">
        <v>22.85</v>
      </c>
      <c r="AM1168" s="10">
        <v>62.11</v>
      </c>
      <c r="AN1168" s="10">
        <v>10.51</v>
      </c>
      <c r="AO1168" s="10">
        <v>144.09</v>
      </c>
      <c r="AP1168" s="10">
        <v>170.09</v>
      </c>
    </row>
    <row r="1169" spans="1:42" x14ac:dyDescent="0.2">
      <c r="A1169" s="9">
        <v>45635</v>
      </c>
      <c r="B1169" s="3">
        <v>6090.27</v>
      </c>
      <c r="C1169" s="10">
        <v>389.79</v>
      </c>
      <c r="D1169" s="10">
        <v>72.459999999999994</v>
      </c>
      <c r="E1169" s="10">
        <v>112.9</v>
      </c>
      <c r="F1169" s="10">
        <v>62.6</v>
      </c>
      <c r="G1169" s="10">
        <v>148.31</v>
      </c>
      <c r="H1169" s="10">
        <v>335.25</v>
      </c>
      <c r="I1169" s="10">
        <v>178.94</v>
      </c>
      <c r="J1169" s="10">
        <v>23.24</v>
      </c>
      <c r="K1169" s="10">
        <v>243.81</v>
      </c>
      <c r="L1169" s="10">
        <v>594.12</v>
      </c>
      <c r="M1169" s="10">
        <v>138.81</v>
      </c>
      <c r="N1169" s="10">
        <v>16.55</v>
      </c>
      <c r="O1169" s="10">
        <v>57.44</v>
      </c>
      <c r="P1169" s="10">
        <v>136.15</v>
      </c>
      <c r="Q1169" s="10">
        <v>137.29</v>
      </c>
      <c r="R1169" s="10">
        <v>39.54</v>
      </c>
      <c r="S1169" s="10">
        <v>15.57</v>
      </c>
      <c r="T1169" s="10">
        <v>185.35</v>
      </c>
      <c r="U1169" s="10">
        <v>180.76</v>
      </c>
      <c r="V1169" s="10">
        <v>446.02</v>
      </c>
      <c r="W1169" s="10">
        <v>246.75</v>
      </c>
      <c r="X1169" s="10">
        <v>152.35</v>
      </c>
      <c r="Y1169" s="10">
        <v>14.45</v>
      </c>
      <c r="Z1169" s="10">
        <v>482.52</v>
      </c>
      <c r="AA1169" s="10">
        <v>64.58</v>
      </c>
      <c r="AB1169" s="10">
        <v>132.57</v>
      </c>
      <c r="AC1169" s="10">
        <v>473.98</v>
      </c>
      <c r="AD1169">
        <v>54.73</v>
      </c>
      <c r="AE1169" s="10">
        <v>34.24</v>
      </c>
      <c r="AF1169" s="10">
        <v>522.82000000000005</v>
      </c>
      <c r="AG1169" s="10">
        <v>449.41</v>
      </c>
      <c r="AH1169" s="10">
        <v>115.42</v>
      </c>
      <c r="AI1169">
        <v>50.17</v>
      </c>
      <c r="AJ1169" s="10">
        <v>21.74</v>
      </c>
      <c r="AK1169" s="10">
        <v>128.71</v>
      </c>
      <c r="AL1169" s="10">
        <v>23.24</v>
      </c>
      <c r="AM1169" s="10">
        <v>64.89</v>
      </c>
      <c r="AN1169" s="10">
        <v>10.6</v>
      </c>
      <c r="AO1169" s="10">
        <v>139.72</v>
      </c>
      <c r="AP1169" s="10">
        <v>170</v>
      </c>
    </row>
    <row r="1170" spans="1:42" x14ac:dyDescent="0.2">
      <c r="A1170" s="9">
        <v>45636</v>
      </c>
      <c r="B1170" s="3">
        <v>6052.85</v>
      </c>
      <c r="C1170" s="10">
        <v>400.99</v>
      </c>
      <c r="D1170" s="10">
        <v>70.89</v>
      </c>
      <c r="E1170" s="10">
        <v>112.67</v>
      </c>
      <c r="F1170" s="10">
        <v>62.91</v>
      </c>
      <c r="G1170" s="10">
        <v>141.52000000000001</v>
      </c>
      <c r="H1170" s="10">
        <v>327.39</v>
      </c>
      <c r="I1170" s="10">
        <v>171.81</v>
      </c>
      <c r="J1170" s="10">
        <v>22.85</v>
      </c>
      <c r="K1170" s="10">
        <v>242.86</v>
      </c>
      <c r="L1170" s="10">
        <v>585.03</v>
      </c>
      <c r="M1170" s="10">
        <v>135.07</v>
      </c>
      <c r="N1170" s="10">
        <v>15.03</v>
      </c>
      <c r="O1170" s="10">
        <v>55.79</v>
      </c>
      <c r="P1170" s="10">
        <v>136.08000000000001</v>
      </c>
      <c r="Q1170" s="10">
        <v>135.88</v>
      </c>
      <c r="R1170" s="10">
        <v>37.36</v>
      </c>
      <c r="S1170" s="10">
        <v>15.29</v>
      </c>
      <c r="T1170" s="10">
        <v>189.57</v>
      </c>
      <c r="U1170" s="10">
        <v>171.55</v>
      </c>
      <c r="V1170" s="10">
        <v>443.33</v>
      </c>
      <c r="W1170" s="10">
        <v>247.77</v>
      </c>
      <c r="X1170" s="10">
        <v>151.81</v>
      </c>
      <c r="Y1170" s="10">
        <v>14.06</v>
      </c>
      <c r="Z1170" s="10">
        <v>471.58</v>
      </c>
      <c r="AA1170" s="10">
        <v>64.83</v>
      </c>
      <c r="AB1170" s="10">
        <v>127.39</v>
      </c>
      <c r="AC1170" s="10">
        <v>469.22</v>
      </c>
      <c r="AD1170">
        <v>54.9</v>
      </c>
      <c r="AE1170" s="10">
        <v>32.97</v>
      </c>
      <c r="AF1170" s="10">
        <v>529.01</v>
      </c>
      <c r="AG1170" s="10">
        <v>443.96</v>
      </c>
      <c r="AH1170" s="10">
        <v>113.15</v>
      </c>
      <c r="AI1170">
        <v>50.83</v>
      </c>
      <c r="AJ1170" s="10">
        <v>22.11</v>
      </c>
      <c r="AK1170" s="10">
        <v>128.97999999999999</v>
      </c>
      <c r="AL1170" s="10">
        <v>23.86</v>
      </c>
      <c r="AM1170" s="10">
        <v>64.819999999999993</v>
      </c>
      <c r="AN1170" s="10">
        <v>10.56</v>
      </c>
      <c r="AO1170" s="10">
        <v>141</v>
      </c>
      <c r="AP1170" s="10">
        <v>172.0925</v>
      </c>
    </row>
    <row r="1171" spans="1:42" x14ac:dyDescent="0.2">
      <c r="A1171" s="9">
        <v>45637</v>
      </c>
      <c r="B1171" s="3">
        <v>6034.91</v>
      </c>
      <c r="C1171" s="10">
        <v>424.77</v>
      </c>
      <c r="D1171" s="10">
        <v>72.510000000000005</v>
      </c>
      <c r="E1171" s="10">
        <v>111.92</v>
      </c>
      <c r="F1171" s="10">
        <v>62.64</v>
      </c>
      <c r="G1171" s="10">
        <v>146</v>
      </c>
      <c r="H1171" s="10">
        <v>343.8</v>
      </c>
      <c r="I1171" s="10">
        <v>183.2</v>
      </c>
      <c r="J1171" s="10">
        <v>23.35</v>
      </c>
      <c r="K1171" s="10">
        <v>243.53</v>
      </c>
      <c r="L1171" s="10">
        <v>592.55999999999995</v>
      </c>
      <c r="M1171" s="10">
        <v>139.31</v>
      </c>
      <c r="N1171" s="10">
        <v>14.36</v>
      </c>
      <c r="O1171" s="10">
        <v>58.14</v>
      </c>
      <c r="P1171" s="10">
        <v>135.12</v>
      </c>
      <c r="Q1171" s="10">
        <v>137.66</v>
      </c>
      <c r="R1171" s="10">
        <v>37.840000000000003</v>
      </c>
      <c r="S1171" s="10">
        <v>15.94</v>
      </c>
      <c r="T1171" s="10">
        <v>192.41</v>
      </c>
      <c r="U1171" s="10">
        <v>171.96</v>
      </c>
      <c r="V1171" s="10">
        <v>448.99</v>
      </c>
      <c r="W1171" s="10">
        <v>246.49</v>
      </c>
      <c r="X1171" s="10">
        <v>157.38999999999999</v>
      </c>
      <c r="Y1171" s="10">
        <v>13.76</v>
      </c>
      <c r="Z1171" s="10">
        <v>476.91</v>
      </c>
      <c r="AA1171" s="10">
        <v>65.569999999999993</v>
      </c>
      <c r="AB1171" s="10">
        <v>127.59</v>
      </c>
      <c r="AC1171" s="10">
        <v>468.29</v>
      </c>
      <c r="AD1171">
        <v>57.72</v>
      </c>
      <c r="AE1171" s="10">
        <v>29.83</v>
      </c>
      <c r="AF1171" s="10">
        <v>534.45000000000005</v>
      </c>
      <c r="AG1171" s="10">
        <v>448.03</v>
      </c>
      <c r="AH1171" s="10">
        <v>111.96</v>
      </c>
      <c r="AI1171">
        <v>51.3</v>
      </c>
      <c r="AJ1171" s="10">
        <v>21.97</v>
      </c>
      <c r="AK1171" s="10">
        <v>126.82</v>
      </c>
      <c r="AL1171" s="10">
        <v>23.66</v>
      </c>
      <c r="AM1171" s="10">
        <v>64.98</v>
      </c>
      <c r="AN1171" s="10">
        <v>10.41</v>
      </c>
      <c r="AO1171" s="10">
        <v>141.33000000000001</v>
      </c>
      <c r="AP1171" s="10">
        <v>167.3245</v>
      </c>
    </row>
    <row r="1172" spans="1:42" x14ac:dyDescent="0.2">
      <c r="A1172" s="9">
        <v>45638</v>
      </c>
      <c r="B1172" s="3">
        <v>6084.19</v>
      </c>
      <c r="C1172" s="10">
        <v>418.1</v>
      </c>
      <c r="D1172" s="10">
        <v>73.2</v>
      </c>
      <c r="E1172" s="10">
        <v>111.82</v>
      </c>
      <c r="F1172" s="10">
        <v>63.84</v>
      </c>
      <c r="G1172" s="10">
        <v>145.08000000000001</v>
      </c>
      <c r="H1172" s="10">
        <v>329.91</v>
      </c>
      <c r="I1172" s="10">
        <v>180.66</v>
      </c>
      <c r="J1172" s="10">
        <v>22.58</v>
      </c>
      <c r="K1172" s="10">
        <v>241.53</v>
      </c>
      <c r="L1172" s="10">
        <v>591.61</v>
      </c>
      <c r="M1172" s="10">
        <v>137.34</v>
      </c>
      <c r="N1172" s="10">
        <v>13.64</v>
      </c>
      <c r="O1172" s="10">
        <v>58.41</v>
      </c>
      <c r="P1172" s="10">
        <v>136.02000000000001</v>
      </c>
      <c r="Q1172" s="10">
        <v>139.69</v>
      </c>
      <c r="R1172" s="10">
        <v>39.33</v>
      </c>
      <c r="S1172" s="10">
        <v>15.9</v>
      </c>
      <c r="T1172" s="10">
        <v>190.3</v>
      </c>
      <c r="U1172" s="10">
        <v>170</v>
      </c>
      <c r="V1172" s="10">
        <v>449.56</v>
      </c>
      <c r="W1172" s="10">
        <v>247.96</v>
      </c>
      <c r="X1172" s="10">
        <v>155.75</v>
      </c>
      <c r="Y1172" s="10">
        <v>14.2</v>
      </c>
      <c r="Z1172" s="10">
        <v>480.11</v>
      </c>
      <c r="AA1172" s="10">
        <v>66.16</v>
      </c>
      <c r="AB1172" s="10">
        <v>125.37</v>
      </c>
      <c r="AC1172" s="10">
        <v>464.12</v>
      </c>
      <c r="AD1172">
        <v>56.92</v>
      </c>
      <c r="AE1172" s="10">
        <v>29.99</v>
      </c>
      <c r="AF1172" s="10">
        <v>532.41</v>
      </c>
      <c r="AG1172" s="10">
        <v>439.48</v>
      </c>
      <c r="AH1172" s="10">
        <v>111.65</v>
      </c>
      <c r="AI1172">
        <v>50.57</v>
      </c>
      <c r="AJ1172" s="10">
        <v>21.34</v>
      </c>
      <c r="AK1172" s="10">
        <v>127</v>
      </c>
      <c r="AL1172" s="10">
        <v>23.39</v>
      </c>
      <c r="AM1172" s="10">
        <v>63.45</v>
      </c>
      <c r="AN1172" s="10">
        <v>10.39</v>
      </c>
      <c r="AO1172" s="10">
        <v>143.43</v>
      </c>
      <c r="AP1172" s="10">
        <v>165.37299999999999</v>
      </c>
    </row>
    <row r="1173" spans="1:42" x14ac:dyDescent="0.2">
      <c r="A1173" s="9">
        <v>45639</v>
      </c>
      <c r="B1173" s="3">
        <v>6051.25</v>
      </c>
      <c r="C1173" s="10">
        <v>436.23</v>
      </c>
      <c r="D1173" s="10">
        <v>76.069999999999993</v>
      </c>
      <c r="E1173" s="10">
        <v>110.84</v>
      </c>
      <c r="F1173" s="10">
        <v>63.12</v>
      </c>
      <c r="G1173" s="10">
        <v>144.88999999999999</v>
      </c>
      <c r="H1173" s="10">
        <v>332.01</v>
      </c>
      <c r="I1173" s="10">
        <v>224.8</v>
      </c>
      <c r="J1173" s="10">
        <v>24.42</v>
      </c>
      <c r="K1173" s="10">
        <v>239.94</v>
      </c>
      <c r="L1173" s="10">
        <v>585.48</v>
      </c>
      <c r="M1173" s="10">
        <v>134.25</v>
      </c>
      <c r="N1173" s="10">
        <v>13.66</v>
      </c>
      <c r="O1173" s="10">
        <v>57.98</v>
      </c>
      <c r="P1173" s="10">
        <v>136.99</v>
      </c>
      <c r="Q1173" s="10">
        <v>137.30000000000001</v>
      </c>
      <c r="R1173" s="10">
        <v>40.200000000000003</v>
      </c>
      <c r="S1173" s="10">
        <v>16.25</v>
      </c>
      <c r="T1173" s="10">
        <v>188.42</v>
      </c>
      <c r="U1173" s="10">
        <v>167.67</v>
      </c>
      <c r="V1173" s="10">
        <v>447.27</v>
      </c>
      <c r="W1173" s="10">
        <v>248.13</v>
      </c>
      <c r="X1173" s="10">
        <v>154.34</v>
      </c>
      <c r="Y1173" s="10">
        <v>14.37</v>
      </c>
      <c r="Z1173" s="10">
        <v>483.31</v>
      </c>
      <c r="AA1173" s="10">
        <v>64.59</v>
      </c>
      <c r="AB1173" s="10">
        <v>124.05</v>
      </c>
      <c r="AC1173" s="10">
        <v>463.73</v>
      </c>
      <c r="AD1173">
        <v>57.91</v>
      </c>
      <c r="AE1173" s="10">
        <v>33.83</v>
      </c>
      <c r="AF1173" s="10">
        <v>529</v>
      </c>
      <c r="AG1173" s="10">
        <v>440.44</v>
      </c>
      <c r="AH1173" s="10">
        <v>111.13</v>
      </c>
      <c r="AI1173">
        <v>49.98</v>
      </c>
      <c r="AJ1173" s="10">
        <v>21.38</v>
      </c>
      <c r="AK1173" s="10">
        <v>126.62</v>
      </c>
      <c r="AL1173" s="10">
        <v>23.49</v>
      </c>
      <c r="AM1173" s="10">
        <v>62.21</v>
      </c>
      <c r="AN1173" s="10">
        <v>10.39</v>
      </c>
      <c r="AO1173" s="10">
        <v>141.91999999999999</v>
      </c>
      <c r="AP1173" s="10">
        <v>164.23599999999999</v>
      </c>
    </row>
    <row r="1174" spans="1:42" x14ac:dyDescent="0.2">
      <c r="A1174" s="9">
        <v>45642</v>
      </c>
      <c r="B1174" s="3">
        <v>6051.09</v>
      </c>
      <c r="C1174" s="10">
        <v>463.02</v>
      </c>
      <c r="D1174" s="10">
        <v>75.75</v>
      </c>
      <c r="E1174" s="10">
        <v>108.47</v>
      </c>
      <c r="F1174" s="10">
        <v>62.55</v>
      </c>
      <c r="G1174" s="10">
        <v>145.33000000000001</v>
      </c>
      <c r="H1174" s="10">
        <v>337.71</v>
      </c>
      <c r="I1174" s="10">
        <v>250</v>
      </c>
      <c r="J1174" s="10">
        <v>25.9</v>
      </c>
      <c r="K1174" s="10">
        <v>239.58</v>
      </c>
      <c r="L1174" s="10">
        <v>586.33000000000004</v>
      </c>
      <c r="M1174" s="10">
        <v>132</v>
      </c>
      <c r="N1174" s="10">
        <v>13.9</v>
      </c>
      <c r="O1174" s="10">
        <v>58</v>
      </c>
      <c r="P1174" s="10">
        <v>137.24</v>
      </c>
      <c r="Q1174" s="10">
        <v>137.93</v>
      </c>
      <c r="R1174" s="10">
        <v>43.2</v>
      </c>
      <c r="S1174" s="10">
        <v>16.88</v>
      </c>
      <c r="T1174" s="10">
        <v>188.46</v>
      </c>
      <c r="U1174" s="10">
        <v>172.47</v>
      </c>
      <c r="V1174" s="10">
        <v>451.59</v>
      </c>
      <c r="W1174" s="10">
        <v>251.04</v>
      </c>
      <c r="X1174" s="10">
        <v>156.12</v>
      </c>
      <c r="Y1174" s="10">
        <v>15.34</v>
      </c>
      <c r="Z1174" s="10">
        <v>484.9</v>
      </c>
      <c r="AA1174" s="10">
        <v>64.8</v>
      </c>
      <c r="AB1174" s="10">
        <v>126.79</v>
      </c>
      <c r="AC1174" s="10">
        <v>468.09</v>
      </c>
      <c r="AD1174">
        <v>60.22</v>
      </c>
      <c r="AE1174" s="10">
        <v>41.81</v>
      </c>
      <c r="AF1174" s="10">
        <v>530.30999999999995</v>
      </c>
      <c r="AG1174" s="10">
        <v>438.42</v>
      </c>
      <c r="AH1174" s="10">
        <v>108.87</v>
      </c>
      <c r="AI1174">
        <v>50.06</v>
      </c>
      <c r="AJ1174" s="10">
        <v>21.65</v>
      </c>
      <c r="AK1174" s="10">
        <v>125.94</v>
      </c>
      <c r="AL1174" s="10">
        <v>23.46</v>
      </c>
      <c r="AM1174" s="10">
        <v>61.26</v>
      </c>
      <c r="AN1174" s="10">
        <v>9.99</v>
      </c>
      <c r="AO1174" s="10">
        <v>147.05000000000001</v>
      </c>
      <c r="AP1174" s="10">
        <v>164.86850000000001</v>
      </c>
    </row>
    <row r="1175" spans="1:42" x14ac:dyDescent="0.2">
      <c r="A1175" s="9">
        <v>45643</v>
      </c>
      <c r="B1175" s="3">
        <v>6074.08</v>
      </c>
      <c r="C1175" s="10">
        <v>479.86</v>
      </c>
      <c r="D1175" s="10">
        <v>74.39</v>
      </c>
      <c r="E1175" s="10">
        <v>108.01</v>
      </c>
      <c r="F1175" s="10">
        <v>63.4</v>
      </c>
      <c r="G1175" s="10">
        <v>139.77000000000001</v>
      </c>
      <c r="H1175" s="10">
        <v>328.34</v>
      </c>
      <c r="I1175" s="10">
        <v>240.23</v>
      </c>
      <c r="J1175" s="10">
        <v>26.37</v>
      </c>
      <c r="K1175" s="10">
        <v>238.36</v>
      </c>
      <c r="L1175" s="10">
        <v>574.67999999999995</v>
      </c>
      <c r="M1175" s="10">
        <v>130.38999999999999</v>
      </c>
      <c r="N1175" s="10">
        <v>13.5</v>
      </c>
      <c r="O1175" s="10">
        <v>58.1</v>
      </c>
      <c r="P1175" s="10">
        <v>134.66</v>
      </c>
      <c r="Q1175" s="10">
        <v>135.83000000000001</v>
      </c>
      <c r="R1175" s="10">
        <v>41.63</v>
      </c>
      <c r="S1175" s="10">
        <v>16.66</v>
      </c>
      <c r="T1175" s="10">
        <v>183.11</v>
      </c>
      <c r="U1175" s="10">
        <v>170.81</v>
      </c>
      <c r="V1175" s="10">
        <v>454.46</v>
      </c>
      <c r="W1175" s="10">
        <v>253.48</v>
      </c>
      <c r="X1175" s="10">
        <v>151.22999999999999</v>
      </c>
      <c r="Y1175" s="10">
        <v>14.7</v>
      </c>
      <c r="Z1175" s="10">
        <v>474.37</v>
      </c>
      <c r="AA1175" s="10">
        <v>64.290000000000006</v>
      </c>
      <c r="AB1175" s="10">
        <v>123.37</v>
      </c>
      <c r="AC1175" s="10">
        <v>469.24</v>
      </c>
      <c r="AD1175">
        <v>60.73</v>
      </c>
      <c r="AE1175" s="10">
        <v>43.84</v>
      </c>
      <c r="AF1175" s="10">
        <v>531.01</v>
      </c>
      <c r="AG1175" s="10">
        <v>443.59</v>
      </c>
      <c r="AH1175" s="10">
        <v>108.87</v>
      </c>
      <c r="AI1175">
        <v>49.91</v>
      </c>
      <c r="AJ1175" s="10">
        <v>22.07</v>
      </c>
      <c r="AK1175" s="10">
        <v>126.04</v>
      </c>
      <c r="AL1175" s="10">
        <v>23.42</v>
      </c>
      <c r="AM1175" s="10">
        <v>61.46</v>
      </c>
      <c r="AN1175" s="10">
        <v>9.9700000000000006</v>
      </c>
      <c r="AO1175" s="10">
        <v>147.25</v>
      </c>
      <c r="AP1175" s="10">
        <v>163.024</v>
      </c>
    </row>
    <row r="1176" spans="1:42" x14ac:dyDescent="0.2">
      <c r="A1176" s="9">
        <v>45644</v>
      </c>
      <c r="B1176" s="3">
        <v>6050.61</v>
      </c>
      <c r="C1176" s="10">
        <v>440.13</v>
      </c>
      <c r="D1176" s="10">
        <v>71.510000000000005</v>
      </c>
      <c r="E1176" s="10">
        <v>106.42</v>
      </c>
      <c r="F1176" s="10">
        <v>62.85</v>
      </c>
      <c r="G1176" s="10">
        <v>132.88999999999999</v>
      </c>
      <c r="H1176" s="10">
        <v>317.12</v>
      </c>
      <c r="I1176" s="10">
        <v>223.62</v>
      </c>
      <c r="J1176" s="10">
        <v>22.92</v>
      </c>
      <c r="K1176" s="10">
        <v>230.37</v>
      </c>
      <c r="L1176" s="10">
        <v>550.25</v>
      </c>
      <c r="M1176" s="10">
        <v>128.91</v>
      </c>
      <c r="N1176" s="10">
        <v>13.38</v>
      </c>
      <c r="O1176" s="10">
        <v>54.91</v>
      </c>
      <c r="P1176" s="10">
        <v>132.56</v>
      </c>
      <c r="Q1176" s="10">
        <v>128.91999999999999</v>
      </c>
      <c r="R1176" s="10">
        <v>37.08</v>
      </c>
      <c r="S1176" s="10">
        <v>15.24</v>
      </c>
      <c r="T1176" s="10">
        <v>171.7</v>
      </c>
      <c r="U1176" s="10">
        <v>162.59</v>
      </c>
      <c r="V1176" s="10">
        <v>437.39</v>
      </c>
      <c r="W1176" s="10">
        <v>248.05</v>
      </c>
      <c r="X1176" s="10">
        <v>142.96</v>
      </c>
      <c r="Y1176" s="10">
        <v>13.06</v>
      </c>
      <c r="Z1176" s="10">
        <v>448.65</v>
      </c>
      <c r="AA1176" s="10">
        <v>61.34</v>
      </c>
      <c r="AB1176" s="10">
        <v>117.2</v>
      </c>
      <c r="AC1176" s="10">
        <v>447.5</v>
      </c>
      <c r="AD1176">
        <v>57.18</v>
      </c>
      <c r="AE1176" s="10">
        <v>37.5</v>
      </c>
      <c r="AF1176" s="10">
        <v>519.96</v>
      </c>
      <c r="AG1176" s="10">
        <v>426</v>
      </c>
      <c r="AH1176" s="10">
        <v>103.91</v>
      </c>
      <c r="AI1176">
        <v>48.93</v>
      </c>
      <c r="AJ1176" s="10">
        <v>21.35</v>
      </c>
      <c r="AK1176" s="10">
        <v>124.55</v>
      </c>
      <c r="AL1176" s="10">
        <v>22.78</v>
      </c>
      <c r="AM1176" s="10">
        <v>59.34</v>
      </c>
      <c r="AN1176" s="10">
        <v>9.69</v>
      </c>
      <c r="AO1176" s="10">
        <v>142.13999999999999</v>
      </c>
      <c r="AP1176" s="10">
        <v>165.62450000000001</v>
      </c>
    </row>
    <row r="1177" spans="1:42" x14ac:dyDescent="0.2">
      <c r="A1177" s="9">
        <v>45645</v>
      </c>
      <c r="B1177" s="3">
        <v>5872.16</v>
      </c>
      <c r="C1177" s="10">
        <v>436.17</v>
      </c>
      <c r="D1177" s="10">
        <v>74.209999999999994</v>
      </c>
      <c r="E1177" s="10">
        <v>105.51</v>
      </c>
      <c r="F1177" s="10">
        <v>62.45</v>
      </c>
      <c r="G1177" s="10">
        <v>137.19999999999999</v>
      </c>
      <c r="H1177" s="10">
        <v>332.8</v>
      </c>
      <c r="I1177" s="10">
        <v>218.32</v>
      </c>
      <c r="J1177" s="10">
        <v>23.22</v>
      </c>
      <c r="K1177" s="10">
        <v>232.96</v>
      </c>
      <c r="L1177" s="10">
        <v>553.99</v>
      </c>
      <c r="M1177" s="10">
        <v>130.68</v>
      </c>
      <c r="N1177" s="10">
        <v>13.5</v>
      </c>
      <c r="O1177" s="10">
        <v>53.92</v>
      </c>
      <c r="P1177" s="10">
        <v>134.06</v>
      </c>
      <c r="Q1177" s="10">
        <v>125.65</v>
      </c>
      <c r="R1177" s="10">
        <v>36.94</v>
      </c>
      <c r="S1177" s="10">
        <v>15.03</v>
      </c>
      <c r="T1177" s="10">
        <v>168.91</v>
      </c>
      <c r="U1177" s="10">
        <v>164.21</v>
      </c>
      <c r="V1177" s="10">
        <v>437.03</v>
      </c>
      <c r="W1177" s="10">
        <v>249.79</v>
      </c>
      <c r="X1177" s="10">
        <v>143.53</v>
      </c>
      <c r="Y1177" s="10">
        <v>13.06</v>
      </c>
      <c r="Z1177" s="10">
        <v>454.16</v>
      </c>
      <c r="AA1177" s="10">
        <v>61.74</v>
      </c>
      <c r="AB1177" s="10">
        <v>117.05</v>
      </c>
      <c r="AC1177" s="10">
        <v>396.64</v>
      </c>
      <c r="AD1177">
        <v>54.72</v>
      </c>
      <c r="AE1177" s="10">
        <v>37.76</v>
      </c>
      <c r="AF1177" s="10">
        <v>523.28</v>
      </c>
      <c r="AG1177" s="10">
        <v>426.63</v>
      </c>
      <c r="AH1177" s="10">
        <v>101.4</v>
      </c>
      <c r="AI1177">
        <v>49</v>
      </c>
      <c r="AJ1177" s="10">
        <v>21.46</v>
      </c>
      <c r="AK1177" s="10">
        <v>122.17</v>
      </c>
      <c r="AL1177" s="10">
        <v>22.61</v>
      </c>
      <c r="AM1177" s="10">
        <v>58.73</v>
      </c>
      <c r="AN1177" s="10">
        <v>9.74</v>
      </c>
      <c r="AO1177" s="10">
        <v>143.79</v>
      </c>
      <c r="AP1177" s="10">
        <v>159.12049999999999</v>
      </c>
    </row>
    <row r="1178" spans="1:42" x14ac:dyDescent="0.2">
      <c r="A1178" s="9">
        <v>45646</v>
      </c>
      <c r="B1178" s="3">
        <v>5867.08</v>
      </c>
      <c r="C1178" s="10">
        <v>421.06</v>
      </c>
      <c r="D1178" s="10">
        <v>80.55</v>
      </c>
      <c r="E1178" s="10">
        <v>105.87</v>
      </c>
      <c r="F1178" s="10">
        <v>62.55</v>
      </c>
      <c r="G1178" s="10">
        <v>139.94999999999999</v>
      </c>
      <c r="H1178" s="10">
        <v>342.66</v>
      </c>
      <c r="I1178" s="10">
        <v>220.79</v>
      </c>
      <c r="J1178" s="10">
        <v>24.87</v>
      </c>
      <c r="K1178" s="10">
        <v>237.6</v>
      </c>
      <c r="L1178" s="10">
        <v>566.1</v>
      </c>
      <c r="M1178" s="10">
        <v>134.69999999999999</v>
      </c>
      <c r="N1178" s="10">
        <v>14.09</v>
      </c>
      <c r="O1178" s="10">
        <v>53.56</v>
      </c>
      <c r="P1178" s="10">
        <v>135.75</v>
      </c>
      <c r="Q1178" s="10">
        <v>129.16</v>
      </c>
      <c r="R1178" s="10">
        <v>38.33</v>
      </c>
      <c r="S1178" s="10">
        <v>15.35</v>
      </c>
      <c r="T1178" s="10">
        <v>170.84</v>
      </c>
      <c r="U1178" s="10">
        <v>166.29</v>
      </c>
      <c r="V1178" s="10">
        <v>436.6</v>
      </c>
      <c r="W1178" s="10">
        <v>254.49</v>
      </c>
      <c r="X1178" s="10">
        <v>147.58000000000001</v>
      </c>
      <c r="Y1178" s="10">
        <v>13.83</v>
      </c>
      <c r="Z1178" s="10">
        <v>460.88</v>
      </c>
      <c r="AA1178" s="10">
        <v>61.87</v>
      </c>
      <c r="AB1178" s="10">
        <v>119.05</v>
      </c>
      <c r="AC1178" s="10">
        <v>397.27</v>
      </c>
      <c r="AD1178">
        <v>54.81</v>
      </c>
      <c r="AE1178" s="10">
        <v>44.42</v>
      </c>
      <c r="AF1178" s="10">
        <v>528.03</v>
      </c>
      <c r="AG1178" s="10">
        <v>432.49</v>
      </c>
      <c r="AH1178" s="10">
        <v>103.32</v>
      </c>
      <c r="AI1178">
        <v>49.5</v>
      </c>
      <c r="AJ1178" s="10">
        <v>21.27</v>
      </c>
      <c r="AK1178" s="10">
        <v>124.22</v>
      </c>
      <c r="AL1178" s="10">
        <v>22.91</v>
      </c>
      <c r="AM1178" s="10">
        <v>58.64</v>
      </c>
      <c r="AN1178" s="10">
        <v>9.8800000000000008</v>
      </c>
      <c r="AO1178" s="10">
        <v>143.54</v>
      </c>
      <c r="AP1178" s="10">
        <v>157.40100000000001</v>
      </c>
    </row>
    <row r="1179" spans="1:42" x14ac:dyDescent="0.2">
      <c r="A1179" s="9">
        <v>45649</v>
      </c>
      <c r="B1179" s="3">
        <v>5930.85</v>
      </c>
      <c r="C1179" s="10">
        <v>430.6</v>
      </c>
      <c r="D1179" s="10">
        <v>80.69</v>
      </c>
      <c r="E1179" s="10">
        <v>106.3</v>
      </c>
      <c r="F1179" s="10">
        <v>62.38</v>
      </c>
      <c r="G1179" s="10">
        <v>140.79</v>
      </c>
      <c r="H1179" s="10">
        <v>344.92</v>
      </c>
      <c r="I1179" s="10">
        <v>232.35</v>
      </c>
      <c r="J1179" s="10">
        <v>25.59</v>
      </c>
      <c r="K1179" s="10">
        <v>238.39</v>
      </c>
      <c r="L1179" s="10">
        <v>570.78</v>
      </c>
      <c r="M1179" s="10">
        <v>139.66999999999999</v>
      </c>
      <c r="N1179" s="10">
        <v>13.6</v>
      </c>
      <c r="O1179" s="10">
        <v>53.71</v>
      </c>
      <c r="P1179" s="10">
        <v>135.28</v>
      </c>
      <c r="Q1179" s="10">
        <v>130.51</v>
      </c>
      <c r="R1179" s="10">
        <v>37.5</v>
      </c>
      <c r="S1179" s="10">
        <v>15.63</v>
      </c>
      <c r="T1179" s="10">
        <v>172.19</v>
      </c>
      <c r="U1179" s="10">
        <v>161.44</v>
      </c>
      <c r="V1179" s="10">
        <v>435.25</v>
      </c>
      <c r="W1179" s="10">
        <v>255.27</v>
      </c>
      <c r="X1179" s="10">
        <v>148.94</v>
      </c>
      <c r="Y1179" s="10">
        <v>13.75</v>
      </c>
      <c r="Z1179" s="10">
        <v>456.29</v>
      </c>
      <c r="AA1179" s="10">
        <v>61.58</v>
      </c>
      <c r="AB1179" s="10">
        <v>117.84</v>
      </c>
      <c r="AC1179" s="10">
        <v>405.27</v>
      </c>
      <c r="AD1179">
        <v>52.87</v>
      </c>
      <c r="AE1179" s="10">
        <v>41.32</v>
      </c>
      <c r="AF1179" s="10">
        <v>528.96</v>
      </c>
      <c r="AG1179" s="10">
        <v>432.38</v>
      </c>
      <c r="AH1179" s="10">
        <v>104.14</v>
      </c>
      <c r="AI1179">
        <v>49.27</v>
      </c>
      <c r="AJ1179" s="10">
        <v>21.6</v>
      </c>
      <c r="AK1179" s="10">
        <v>123.78</v>
      </c>
      <c r="AL1179" s="10">
        <v>22.92</v>
      </c>
      <c r="AM1179" s="10">
        <v>59.23</v>
      </c>
      <c r="AN1179" s="10">
        <v>9.9</v>
      </c>
      <c r="AO1179" s="10">
        <v>141.75</v>
      </c>
      <c r="AP1179" s="10">
        <v>158.05099999999999</v>
      </c>
    </row>
    <row r="1180" spans="1:42" x14ac:dyDescent="0.2">
      <c r="A1180" s="9">
        <v>45650</v>
      </c>
      <c r="B1180" s="3">
        <v>5974.07</v>
      </c>
      <c r="C1180" s="10">
        <v>462.28</v>
      </c>
      <c r="D1180" s="10">
        <v>82.38</v>
      </c>
      <c r="E1180" s="10">
        <v>106.4</v>
      </c>
      <c r="F1180" s="10">
        <v>62.84</v>
      </c>
      <c r="G1180" s="10">
        <v>143.36000000000001</v>
      </c>
      <c r="H1180" s="10">
        <v>347.29</v>
      </c>
      <c r="I1180" s="10">
        <v>239.68</v>
      </c>
      <c r="J1180" s="10">
        <v>26.6</v>
      </c>
      <c r="K1180" s="10">
        <v>242.31</v>
      </c>
      <c r="L1180" s="10">
        <v>582.79</v>
      </c>
      <c r="M1180" s="10">
        <v>140.22</v>
      </c>
      <c r="N1180" s="10">
        <v>13.4</v>
      </c>
      <c r="O1180" s="10">
        <v>54</v>
      </c>
      <c r="P1180" s="10">
        <v>136</v>
      </c>
      <c r="Q1180" s="10">
        <v>131.91999999999999</v>
      </c>
      <c r="R1180" s="10">
        <v>39.58</v>
      </c>
      <c r="S1180" s="10">
        <v>16.02</v>
      </c>
      <c r="T1180" s="10">
        <v>175.69</v>
      </c>
      <c r="U1180" s="10">
        <v>163.06</v>
      </c>
      <c r="V1180" s="10">
        <v>439.33</v>
      </c>
      <c r="W1180" s="10">
        <v>258.2</v>
      </c>
      <c r="X1180" s="10">
        <v>152.58000000000001</v>
      </c>
      <c r="Y1180" s="10">
        <v>14.06</v>
      </c>
      <c r="Z1180" s="10">
        <v>461.64</v>
      </c>
      <c r="AA1180" s="10">
        <v>62.24</v>
      </c>
      <c r="AB1180" s="10">
        <v>118.52</v>
      </c>
      <c r="AC1180" s="10">
        <v>408.18</v>
      </c>
      <c r="AD1180">
        <v>56.23</v>
      </c>
      <c r="AE1180" s="10">
        <v>44.58</v>
      </c>
      <c r="AF1180" s="10">
        <v>535.71</v>
      </c>
      <c r="AG1180" s="10">
        <v>432.84</v>
      </c>
      <c r="AH1180" s="10">
        <v>104.7</v>
      </c>
      <c r="AI1180">
        <v>49.39</v>
      </c>
      <c r="AJ1180" s="10">
        <v>21.62</v>
      </c>
      <c r="AK1180" s="10">
        <v>122.91</v>
      </c>
      <c r="AL1180" s="10">
        <v>22.81</v>
      </c>
      <c r="AM1180" s="10">
        <v>59.2</v>
      </c>
      <c r="AN1180" s="10">
        <v>10.02</v>
      </c>
      <c r="AO1180" s="10">
        <v>144.86000000000001</v>
      </c>
      <c r="AP1180" s="10">
        <v>158.11199999999999</v>
      </c>
    </row>
    <row r="1181" spans="1:42" x14ac:dyDescent="0.2">
      <c r="A1181" s="9">
        <v>45652</v>
      </c>
      <c r="B1181" s="3">
        <v>6040.04</v>
      </c>
      <c r="C1181" s="10">
        <v>454.13</v>
      </c>
      <c r="D1181" s="10">
        <v>82.14</v>
      </c>
      <c r="E1181" s="10">
        <v>106.49</v>
      </c>
      <c r="F1181" s="10">
        <v>62.57</v>
      </c>
      <c r="G1181" s="10">
        <v>144.11000000000001</v>
      </c>
      <c r="H1181" s="10">
        <v>343.07</v>
      </c>
      <c r="I1181" s="10">
        <v>245.36</v>
      </c>
      <c r="J1181" s="10">
        <v>28.44</v>
      </c>
      <c r="K1181" s="10">
        <v>243.14</v>
      </c>
      <c r="L1181" s="10">
        <v>581.23</v>
      </c>
      <c r="M1181" s="10">
        <v>139.93</v>
      </c>
      <c r="N1181" s="10">
        <v>14.19</v>
      </c>
      <c r="O1181" s="10">
        <v>54.09</v>
      </c>
      <c r="P1181" s="10">
        <v>136.24</v>
      </c>
      <c r="Q1181" s="10">
        <v>132</v>
      </c>
      <c r="R1181" s="10">
        <v>40.380000000000003</v>
      </c>
      <c r="S1181" s="10">
        <v>16.600000000000001</v>
      </c>
      <c r="T1181" s="10">
        <v>176.46</v>
      </c>
      <c r="U1181" s="10">
        <v>163.47999999999999</v>
      </c>
      <c r="V1181" s="10">
        <v>438.11</v>
      </c>
      <c r="W1181" s="10">
        <v>259.02</v>
      </c>
      <c r="X1181" s="10">
        <v>152.52000000000001</v>
      </c>
      <c r="Y1181" s="10">
        <v>14.04</v>
      </c>
      <c r="Z1181" s="10">
        <v>457.98</v>
      </c>
      <c r="AA1181" s="10">
        <v>61.47</v>
      </c>
      <c r="AB1181" s="10">
        <v>116.49</v>
      </c>
      <c r="AC1181" s="10">
        <v>410.65</v>
      </c>
      <c r="AD1181">
        <v>54.3</v>
      </c>
      <c r="AE1181" s="10">
        <v>48.24</v>
      </c>
      <c r="AF1181" s="10">
        <v>536.15</v>
      </c>
      <c r="AG1181" s="10">
        <v>433.84</v>
      </c>
      <c r="AH1181" s="10">
        <v>106.89</v>
      </c>
      <c r="AI1181">
        <v>49.72</v>
      </c>
      <c r="AJ1181" s="10">
        <v>21.91</v>
      </c>
      <c r="AK1181" s="10">
        <v>121.71</v>
      </c>
      <c r="AL1181" s="10">
        <v>23.15</v>
      </c>
      <c r="AM1181" s="10">
        <v>59.25</v>
      </c>
      <c r="AN1181" s="10">
        <v>10.07</v>
      </c>
      <c r="AO1181" s="10">
        <v>144.74</v>
      </c>
      <c r="AP1181" s="10">
        <v>154.0335</v>
      </c>
    </row>
    <row r="1182" spans="1:42" x14ac:dyDescent="0.2">
      <c r="A1182" s="9">
        <v>45653</v>
      </c>
      <c r="B1182" s="3">
        <v>6037.59</v>
      </c>
      <c r="C1182" s="10">
        <v>431.66</v>
      </c>
      <c r="D1182" s="10">
        <v>79.08</v>
      </c>
      <c r="E1182" s="10">
        <v>106.48</v>
      </c>
      <c r="F1182" s="10">
        <v>62.45</v>
      </c>
      <c r="G1182" s="10">
        <v>139.68</v>
      </c>
      <c r="H1182" s="10">
        <v>333.8</v>
      </c>
      <c r="I1182" s="10">
        <v>241.75</v>
      </c>
      <c r="J1182" s="10">
        <v>27.22</v>
      </c>
      <c r="K1182" s="10">
        <v>241.17</v>
      </c>
      <c r="L1182" s="10">
        <v>576.17999999999995</v>
      </c>
      <c r="M1182" s="10">
        <v>137.01</v>
      </c>
      <c r="N1182" s="10">
        <v>13.8</v>
      </c>
      <c r="O1182" s="10">
        <v>54.17</v>
      </c>
      <c r="P1182" s="10">
        <v>135.07</v>
      </c>
      <c r="Q1182" s="10">
        <v>130.63</v>
      </c>
      <c r="R1182" s="10">
        <v>39.020000000000003</v>
      </c>
      <c r="S1182" s="10">
        <v>15.98</v>
      </c>
      <c r="T1182" s="10">
        <v>174.01</v>
      </c>
      <c r="U1182" s="10">
        <v>158.65</v>
      </c>
      <c r="V1182" s="10">
        <v>430.53</v>
      </c>
      <c r="W1182" s="10">
        <v>255.59</v>
      </c>
      <c r="X1182" s="10">
        <v>149.86000000000001</v>
      </c>
      <c r="Y1182" s="10">
        <v>13.65</v>
      </c>
      <c r="Z1182" s="10">
        <v>456.48</v>
      </c>
      <c r="AA1182" s="10">
        <v>60.78</v>
      </c>
      <c r="AB1182" s="10">
        <v>114.37</v>
      </c>
      <c r="AC1182" s="10">
        <v>408.76</v>
      </c>
      <c r="AD1182">
        <v>53.68</v>
      </c>
      <c r="AE1182" s="10">
        <v>45.48</v>
      </c>
      <c r="AF1182" s="10">
        <v>532.20000000000005</v>
      </c>
      <c r="AG1182" s="10">
        <v>430.06</v>
      </c>
      <c r="AH1182" s="10">
        <v>105.24</v>
      </c>
      <c r="AI1182">
        <v>49.37</v>
      </c>
      <c r="AJ1182" s="10">
        <v>21.47</v>
      </c>
      <c r="AK1182" s="10">
        <v>121.45</v>
      </c>
      <c r="AL1182" s="10">
        <v>22.85</v>
      </c>
      <c r="AM1182" s="10">
        <v>59.01</v>
      </c>
      <c r="AN1182" s="10">
        <v>10.029999999999999</v>
      </c>
      <c r="AO1182" s="10">
        <v>144.02000000000001</v>
      </c>
      <c r="AP1182" s="10">
        <v>157.40799999999999</v>
      </c>
    </row>
    <row r="1183" spans="1:42" x14ac:dyDescent="0.2">
      <c r="A1183" s="9">
        <v>45656</v>
      </c>
      <c r="B1183" s="3">
        <v>5970.84</v>
      </c>
      <c r="C1183" s="10">
        <v>417.41</v>
      </c>
      <c r="D1183" s="10">
        <v>77.180000000000007</v>
      </c>
      <c r="E1183" s="10">
        <v>105.76</v>
      </c>
      <c r="F1183" s="10">
        <v>62.03</v>
      </c>
      <c r="G1183" s="10">
        <v>140.09</v>
      </c>
      <c r="H1183" s="10">
        <v>330.26</v>
      </c>
      <c r="I1183" s="10">
        <v>235.58</v>
      </c>
      <c r="J1183" s="10">
        <v>26.32</v>
      </c>
      <c r="K1183" s="10">
        <v>239.32</v>
      </c>
      <c r="L1183" s="10">
        <v>573.54999999999995</v>
      </c>
      <c r="M1183" s="10">
        <v>137.49</v>
      </c>
      <c r="N1183" s="10">
        <v>13.58</v>
      </c>
      <c r="O1183" s="10">
        <v>54.09</v>
      </c>
      <c r="P1183" s="10">
        <v>133.5</v>
      </c>
      <c r="Q1183" s="10">
        <v>130.27000000000001</v>
      </c>
      <c r="R1183" s="10">
        <v>38.28</v>
      </c>
      <c r="S1183" s="10">
        <v>15.63</v>
      </c>
      <c r="T1183" s="10">
        <v>172.05</v>
      </c>
      <c r="U1183" s="10">
        <v>154.97</v>
      </c>
      <c r="V1183" s="10">
        <v>424.83</v>
      </c>
      <c r="W1183" s="10">
        <v>252.2</v>
      </c>
      <c r="X1183" s="10">
        <v>148.38999999999999</v>
      </c>
      <c r="Y1183" s="10">
        <v>13.58</v>
      </c>
      <c r="Z1183" s="10">
        <v>451.79</v>
      </c>
      <c r="AA1183" s="10">
        <v>60.09</v>
      </c>
      <c r="AB1183" s="10">
        <v>111.52</v>
      </c>
      <c r="AC1183" s="10">
        <v>399.35</v>
      </c>
      <c r="AD1183">
        <v>53.55</v>
      </c>
      <c r="AE1183" s="10">
        <v>44.29</v>
      </c>
      <c r="AF1183" s="10">
        <v>525.54999999999995</v>
      </c>
      <c r="AG1183" s="10">
        <v>424.64</v>
      </c>
      <c r="AH1183" s="10">
        <v>105.1</v>
      </c>
      <c r="AI1183">
        <v>49.22</v>
      </c>
      <c r="AJ1183" s="10">
        <v>21.07</v>
      </c>
      <c r="AK1183" s="10">
        <v>120.01</v>
      </c>
      <c r="AL1183" s="10">
        <v>22.66</v>
      </c>
      <c r="AM1183" s="10">
        <v>58.59</v>
      </c>
      <c r="AN1183" s="10">
        <v>9.8800000000000008</v>
      </c>
      <c r="AO1183" s="10">
        <v>143.37</v>
      </c>
      <c r="AP1183" s="10">
        <v>158.37299999999999</v>
      </c>
    </row>
    <row r="1184" spans="1:42" x14ac:dyDescent="0.2">
      <c r="A1184" s="9">
        <v>45657</v>
      </c>
      <c r="B1184" s="3">
        <v>5906.94</v>
      </c>
      <c r="C1184" s="10">
        <v>403.84</v>
      </c>
      <c r="D1184" s="10">
        <v>75.63</v>
      </c>
      <c r="E1184" s="10">
        <v>107.57</v>
      </c>
      <c r="F1184" s="10">
        <v>62.26</v>
      </c>
      <c r="G1184" s="10">
        <v>137.87</v>
      </c>
      <c r="H1184" s="10">
        <v>328.93</v>
      </c>
      <c r="I1184" s="10">
        <v>231.84</v>
      </c>
      <c r="J1184" s="10">
        <v>25.47</v>
      </c>
      <c r="K1184" s="10">
        <v>239.71</v>
      </c>
      <c r="L1184" s="10">
        <v>572.62</v>
      </c>
      <c r="M1184" s="10">
        <v>134.29</v>
      </c>
      <c r="N1184" s="10">
        <v>13.44</v>
      </c>
      <c r="O1184" s="10">
        <v>54.11</v>
      </c>
      <c r="P1184" s="10">
        <v>133.62</v>
      </c>
      <c r="Q1184" s="10">
        <v>131.29</v>
      </c>
      <c r="R1184" s="10">
        <v>37.26</v>
      </c>
      <c r="S1184" s="10">
        <v>15.4</v>
      </c>
      <c r="T1184" s="10">
        <v>172.42</v>
      </c>
      <c r="U1184" s="10">
        <v>154.41</v>
      </c>
      <c r="V1184" s="10">
        <v>421.5</v>
      </c>
      <c r="W1184" s="10">
        <v>250.42</v>
      </c>
      <c r="X1184" s="10">
        <v>147.91</v>
      </c>
      <c r="Y1184" s="10">
        <v>13.3</v>
      </c>
      <c r="Z1184" s="10">
        <v>447.38</v>
      </c>
      <c r="AA1184" s="10">
        <v>60.3</v>
      </c>
      <c r="AB1184" s="10">
        <v>112.8</v>
      </c>
      <c r="AC1184" s="10">
        <v>402.7</v>
      </c>
      <c r="AD1184">
        <v>53.05</v>
      </c>
      <c r="AE1184" s="10">
        <v>41.77</v>
      </c>
      <c r="AF1184" s="10">
        <v>526.57000000000005</v>
      </c>
      <c r="AG1184" s="10">
        <v>423.7</v>
      </c>
      <c r="AH1184" s="10">
        <v>105.7</v>
      </c>
      <c r="AI1184">
        <v>49.51</v>
      </c>
      <c r="AJ1184" s="10">
        <v>20.87</v>
      </c>
      <c r="AK1184" s="10">
        <v>120.35</v>
      </c>
      <c r="AL1184" s="10">
        <v>23.2</v>
      </c>
      <c r="AM1184" s="10">
        <v>58.81</v>
      </c>
      <c r="AN1184" s="10">
        <v>9.9</v>
      </c>
      <c r="AO1184" s="10">
        <v>142.11000000000001</v>
      </c>
      <c r="AP1184" s="10">
        <v>161.25</v>
      </c>
    </row>
    <row r="1185" spans="1:42" x14ac:dyDescent="0.2">
      <c r="A1185" s="9">
        <v>45659</v>
      </c>
      <c r="B1185" s="3">
        <v>5881.63</v>
      </c>
      <c r="C1185" s="10">
        <v>379.28</v>
      </c>
      <c r="D1185" s="10">
        <v>75.19</v>
      </c>
      <c r="E1185" s="10">
        <v>107.31</v>
      </c>
      <c r="F1185" s="10">
        <v>61.84</v>
      </c>
      <c r="G1185" s="10">
        <v>149.66</v>
      </c>
      <c r="H1185" s="10">
        <v>338.94</v>
      </c>
      <c r="I1185" s="10">
        <v>231.98</v>
      </c>
      <c r="J1185" s="10">
        <v>24.96</v>
      </c>
      <c r="K1185" s="10">
        <v>240</v>
      </c>
      <c r="L1185" s="10">
        <v>574.97</v>
      </c>
      <c r="M1185" s="10">
        <v>138.31</v>
      </c>
      <c r="N1185" s="10">
        <v>13.55</v>
      </c>
      <c r="O1185" s="10">
        <v>55.9</v>
      </c>
      <c r="P1185" s="10">
        <v>132.96</v>
      </c>
      <c r="Q1185" s="10">
        <v>129.9</v>
      </c>
      <c r="R1185" s="10">
        <v>39.44</v>
      </c>
      <c r="S1185" s="10">
        <v>14.13</v>
      </c>
      <c r="T1185" s="10">
        <v>173.75</v>
      </c>
      <c r="U1185" s="10">
        <v>157.51</v>
      </c>
      <c r="V1185" s="10">
        <v>418.58</v>
      </c>
      <c r="W1185" s="10">
        <v>243.85</v>
      </c>
      <c r="X1185" s="10">
        <v>149.19</v>
      </c>
      <c r="Y1185" s="10">
        <v>13.25</v>
      </c>
      <c r="Z1185" s="10">
        <v>457.79</v>
      </c>
      <c r="AA1185" s="10">
        <v>59.89</v>
      </c>
      <c r="AB1185" s="10">
        <v>115.18</v>
      </c>
      <c r="AC1185" s="10">
        <v>405.76</v>
      </c>
      <c r="AD1185">
        <v>55.37</v>
      </c>
      <c r="AE1185" s="10">
        <v>43.1</v>
      </c>
      <c r="AF1185" s="10">
        <v>522.4</v>
      </c>
      <c r="AG1185" s="10">
        <v>418.18</v>
      </c>
      <c r="AH1185" s="10">
        <v>104.26</v>
      </c>
      <c r="AI1185">
        <v>50.19</v>
      </c>
      <c r="AJ1185" s="10">
        <v>21.52</v>
      </c>
      <c r="AK1185" s="10">
        <v>121.1</v>
      </c>
      <c r="AL1185" s="10">
        <v>22.7</v>
      </c>
      <c r="AM1185" s="10">
        <v>58.77</v>
      </c>
      <c r="AN1185" s="10">
        <v>9.65</v>
      </c>
      <c r="AO1185" s="10">
        <v>142.72999999999999</v>
      </c>
      <c r="AP1185" s="10">
        <v>160.25149999999999</v>
      </c>
    </row>
    <row r="1186" spans="1:42" x14ac:dyDescent="0.2">
      <c r="A1186" s="9">
        <v>45660</v>
      </c>
      <c r="B1186" s="3">
        <v>5868.55</v>
      </c>
      <c r="C1186" s="10">
        <v>410.44</v>
      </c>
      <c r="D1186" s="10">
        <v>79.89</v>
      </c>
      <c r="E1186" s="10">
        <v>107.86</v>
      </c>
      <c r="F1186" s="10">
        <v>61.75</v>
      </c>
      <c r="G1186" s="10">
        <v>162.36000000000001</v>
      </c>
      <c r="H1186" s="10">
        <v>354.03</v>
      </c>
      <c r="I1186" s="10">
        <v>232.55</v>
      </c>
      <c r="J1186" s="10">
        <v>28.74</v>
      </c>
      <c r="K1186" s="10">
        <v>243.28</v>
      </c>
      <c r="L1186" s="10">
        <v>580.13</v>
      </c>
      <c r="M1186" s="10">
        <v>144.47</v>
      </c>
      <c r="N1186" s="10">
        <v>14.35</v>
      </c>
      <c r="O1186" s="10">
        <v>54.17</v>
      </c>
      <c r="P1186" s="10">
        <v>133.80000000000001</v>
      </c>
      <c r="Q1186" s="10">
        <v>131.5</v>
      </c>
      <c r="R1186" s="10">
        <v>41.35</v>
      </c>
      <c r="S1186" s="10">
        <v>14.84</v>
      </c>
      <c r="T1186" s="10">
        <v>175.91</v>
      </c>
      <c r="U1186" s="10">
        <v>162.22</v>
      </c>
      <c r="V1186" s="10">
        <v>423.35</v>
      </c>
      <c r="W1186" s="10">
        <v>243.36</v>
      </c>
      <c r="X1186" s="10">
        <v>152.03</v>
      </c>
      <c r="Y1186" s="10">
        <v>16.489999999999998</v>
      </c>
      <c r="Z1186" s="10">
        <v>466.69</v>
      </c>
      <c r="AA1186" s="10">
        <v>59.7</v>
      </c>
      <c r="AB1186" s="10">
        <v>115.08</v>
      </c>
      <c r="AC1186" s="10">
        <v>407.11</v>
      </c>
      <c r="AD1186">
        <v>55.96</v>
      </c>
      <c r="AE1186" s="10">
        <v>47.77</v>
      </c>
      <c r="AF1186" s="10">
        <v>521.36</v>
      </c>
      <c r="AG1186" s="10">
        <v>422.22</v>
      </c>
      <c r="AH1186" s="10">
        <v>105.63</v>
      </c>
      <c r="AI1186">
        <v>49.79</v>
      </c>
      <c r="AJ1186" s="10">
        <v>21.31</v>
      </c>
      <c r="AK1186" s="10">
        <v>122.02</v>
      </c>
      <c r="AL1186" s="10">
        <v>23.57</v>
      </c>
      <c r="AM1186" s="10">
        <v>58.6</v>
      </c>
      <c r="AN1186" s="10">
        <v>9.8800000000000008</v>
      </c>
      <c r="AO1186" s="10">
        <v>142.4</v>
      </c>
      <c r="AP1186" s="10">
        <v>156.94149999999999</v>
      </c>
    </row>
    <row r="1187" spans="1:42" x14ac:dyDescent="0.2">
      <c r="A1187" s="9">
        <v>45663</v>
      </c>
      <c r="B1187" s="3">
        <v>5942.47</v>
      </c>
      <c r="C1187" s="10">
        <v>411.05</v>
      </c>
      <c r="D1187" s="10">
        <v>75.92</v>
      </c>
      <c r="E1187" s="10">
        <v>107.74</v>
      </c>
      <c r="F1187" s="10">
        <v>60.81</v>
      </c>
      <c r="G1187" s="10">
        <v>163.95</v>
      </c>
      <c r="H1187" s="10">
        <v>371.32</v>
      </c>
      <c r="I1187" s="10">
        <v>236.41</v>
      </c>
      <c r="J1187" s="10">
        <v>28.8</v>
      </c>
      <c r="K1187" s="10">
        <v>240.85</v>
      </c>
      <c r="L1187" s="10">
        <v>583.39</v>
      </c>
      <c r="M1187" s="10">
        <v>149.43</v>
      </c>
      <c r="N1187" s="10">
        <v>14.72</v>
      </c>
      <c r="O1187" s="10">
        <v>54.49</v>
      </c>
      <c r="P1187" s="10">
        <v>132.87</v>
      </c>
      <c r="Q1187" s="10">
        <v>132.38999999999999</v>
      </c>
      <c r="R1187" s="10">
        <v>42.71</v>
      </c>
      <c r="S1187" s="10">
        <v>15.29</v>
      </c>
      <c r="T1187" s="10">
        <v>174.79</v>
      </c>
      <c r="U1187" s="10">
        <v>163.08000000000001</v>
      </c>
      <c r="V1187" s="10">
        <v>427.85</v>
      </c>
      <c r="W1187" s="10">
        <v>245</v>
      </c>
      <c r="X1187" s="10">
        <v>150.74</v>
      </c>
      <c r="Y1187" s="10">
        <v>15.72</v>
      </c>
      <c r="Z1187" s="10">
        <v>468.93</v>
      </c>
      <c r="AA1187" s="10">
        <v>58.8</v>
      </c>
      <c r="AB1187" s="10">
        <v>118.88</v>
      </c>
      <c r="AC1187" s="10">
        <v>402.49</v>
      </c>
      <c r="AD1187">
        <v>58.17</v>
      </c>
      <c r="AE1187" s="10">
        <v>51.07</v>
      </c>
      <c r="AF1187" s="10">
        <v>511.93</v>
      </c>
      <c r="AG1187" s="10">
        <v>418</v>
      </c>
      <c r="AH1187" s="10">
        <v>106.66</v>
      </c>
      <c r="AI1187">
        <v>49.74</v>
      </c>
      <c r="AJ1187" s="10">
        <v>20.190000000000001</v>
      </c>
      <c r="AK1187" s="10">
        <v>121</v>
      </c>
      <c r="AL1187" s="10">
        <v>23.88</v>
      </c>
      <c r="AM1187" s="10">
        <v>58.38</v>
      </c>
      <c r="AN1187" s="10">
        <v>9.92</v>
      </c>
      <c r="AO1187" s="10">
        <v>141.63</v>
      </c>
      <c r="AP1187" s="10">
        <v>155.59450000000001</v>
      </c>
    </row>
    <row r="1188" spans="1:42" x14ac:dyDescent="0.2">
      <c r="A1188" s="9">
        <v>45664</v>
      </c>
      <c r="B1188" s="3">
        <v>5975.38</v>
      </c>
      <c r="C1188" s="10">
        <v>394.36</v>
      </c>
      <c r="D1188" s="10">
        <v>69.989999999999995</v>
      </c>
      <c r="E1188" s="10">
        <v>108.75</v>
      </c>
      <c r="F1188" s="10">
        <v>60.84</v>
      </c>
      <c r="G1188" s="10">
        <v>163.37</v>
      </c>
      <c r="H1188" s="10">
        <v>368.52</v>
      </c>
      <c r="I1188" s="10">
        <v>228.64</v>
      </c>
      <c r="J1188" s="10">
        <v>27.95</v>
      </c>
      <c r="K1188" s="10">
        <v>243.17</v>
      </c>
      <c r="L1188" s="10">
        <v>580.12</v>
      </c>
      <c r="M1188" s="10">
        <v>140.13999999999999</v>
      </c>
      <c r="N1188" s="10">
        <v>14.39</v>
      </c>
      <c r="O1188" s="10">
        <v>57.5</v>
      </c>
      <c r="P1188" s="10">
        <v>131.85</v>
      </c>
      <c r="Q1188" s="10">
        <v>128.63999999999999</v>
      </c>
      <c r="R1188" s="10">
        <v>40.56</v>
      </c>
      <c r="S1188" s="10">
        <v>14.91</v>
      </c>
      <c r="T1188" s="10">
        <v>171.34</v>
      </c>
      <c r="U1188" s="10">
        <v>158.84</v>
      </c>
      <c r="V1188" s="10">
        <v>422.37</v>
      </c>
      <c r="W1188" s="10">
        <v>242.21</v>
      </c>
      <c r="X1188" s="10">
        <v>146.62</v>
      </c>
      <c r="Y1188" s="10">
        <v>14.95</v>
      </c>
      <c r="Z1188" s="10">
        <v>463.93</v>
      </c>
      <c r="AA1188" s="10">
        <v>57.99</v>
      </c>
      <c r="AB1188" s="10">
        <v>112.82</v>
      </c>
      <c r="AC1188" s="10">
        <v>408.32</v>
      </c>
      <c r="AD1188">
        <v>54.79</v>
      </c>
      <c r="AE1188" s="10">
        <v>49.59</v>
      </c>
      <c r="AF1188" s="10">
        <v>511.4</v>
      </c>
      <c r="AG1188" s="10">
        <v>413.27</v>
      </c>
      <c r="AH1188" s="10">
        <v>106.58</v>
      </c>
      <c r="AI1188">
        <v>50.01</v>
      </c>
      <c r="AJ1188" s="10">
        <v>19.53</v>
      </c>
      <c r="AK1188" s="10">
        <v>121.4</v>
      </c>
      <c r="AL1188" s="10">
        <v>23.94</v>
      </c>
      <c r="AM1188" s="10">
        <v>58.19</v>
      </c>
      <c r="AN1188" s="10">
        <v>9.76</v>
      </c>
      <c r="AO1188" s="10">
        <v>141.81</v>
      </c>
      <c r="AP1188" s="10">
        <v>158.23400000000001</v>
      </c>
    </row>
    <row r="1189" spans="1:42" x14ac:dyDescent="0.2">
      <c r="A1189" s="9">
        <v>45665</v>
      </c>
      <c r="B1189" s="3">
        <v>5909.03</v>
      </c>
      <c r="C1189" s="10">
        <v>394.94</v>
      </c>
      <c r="D1189" s="10">
        <v>68.23</v>
      </c>
      <c r="E1189" s="10">
        <v>106.93</v>
      </c>
      <c r="F1189" s="10">
        <v>61.71</v>
      </c>
      <c r="G1189" s="10">
        <v>160.81</v>
      </c>
      <c r="H1189" s="10">
        <v>366.48</v>
      </c>
      <c r="I1189" s="10">
        <v>229.31</v>
      </c>
      <c r="J1189" s="10">
        <v>27.36</v>
      </c>
      <c r="K1189" s="10">
        <v>243.13</v>
      </c>
      <c r="L1189" s="10">
        <v>580.02</v>
      </c>
      <c r="M1189" s="10">
        <v>140.11000000000001</v>
      </c>
      <c r="N1189" s="10">
        <v>15.29</v>
      </c>
      <c r="O1189" s="10">
        <v>56.49</v>
      </c>
      <c r="P1189" s="10">
        <v>133.1</v>
      </c>
      <c r="Q1189" s="10">
        <v>129.78</v>
      </c>
      <c r="R1189" s="10">
        <v>40.81</v>
      </c>
      <c r="S1189" s="10">
        <v>14.55</v>
      </c>
      <c r="T1189" s="10">
        <v>173.97</v>
      </c>
      <c r="U1189" s="10">
        <v>161.03</v>
      </c>
      <c r="V1189" s="10">
        <v>424.56</v>
      </c>
      <c r="W1189" s="10">
        <v>242.7</v>
      </c>
      <c r="X1189" s="10">
        <v>148.24</v>
      </c>
      <c r="Y1189" s="10">
        <v>14.21</v>
      </c>
      <c r="Z1189" s="10">
        <v>479.73</v>
      </c>
      <c r="AA1189" s="10">
        <v>57.92</v>
      </c>
      <c r="AB1189" s="10">
        <v>114.59</v>
      </c>
      <c r="AC1189" s="10">
        <v>412.11</v>
      </c>
      <c r="AD1189">
        <v>53.34</v>
      </c>
      <c r="AE1189" s="10">
        <v>30.25</v>
      </c>
      <c r="AF1189" s="10">
        <v>516.4</v>
      </c>
      <c r="AG1189" s="10">
        <v>410</v>
      </c>
      <c r="AH1189" s="10">
        <v>105.5</v>
      </c>
      <c r="AI1189">
        <v>50.29</v>
      </c>
      <c r="AJ1189" s="10">
        <v>22.8</v>
      </c>
      <c r="AK1189" s="10">
        <v>121.86</v>
      </c>
      <c r="AL1189" s="10">
        <v>24.14</v>
      </c>
      <c r="AM1189" s="10">
        <v>58.63</v>
      </c>
      <c r="AN1189" s="10">
        <v>9.74</v>
      </c>
      <c r="AO1189" s="10">
        <v>142.34</v>
      </c>
      <c r="AP1189" s="10">
        <v>152.59399999999999</v>
      </c>
    </row>
    <row r="1190" spans="1:42" x14ac:dyDescent="0.2">
      <c r="A1190" s="9">
        <v>45667</v>
      </c>
      <c r="B1190" s="3">
        <v>5918.25</v>
      </c>
      <c r="C1190" s="10">
        <v>394.74</v>
      </c>
      <c r="D1190" s="10">
        <v>67.260000000000005</v>
      </c>
      <c r="E1190" s="10">
        <v>106.54</v>
      </c>
      <c r="F1190" s="10">
        <v>61.07</v>
      </c>
      <c r="G1190" s="10">
        <v>166.73</v>
      </c>
      <c r="H1190" s="10">
        <v>367.1</v>
      </c>
      <c r="I1190" s="10">
        <v>224.31</v>
      </c>
      <c r="J1190" s="10">
        <v>26.91</v>
      </c>
      <c r="K1190" s="10">
        <v>239.87</v>
      </c>
      <c r="L1190" s="10">
        <v>560</v>
      </c>
      <c r="M1190" s="10">
        <v>135.91</v>
      </c>
      <c r="N1190" s="10">
        <v>14.18</v>
      </c>
      <c r="O1190" s="10">
        <v>57.85</v>
      </c>
      <c r="P1190" s="10">
        <v>132.35</v>
      </c>
      <c r="Q1190" s="10">
        <v>123.67</v>
      </c>
      <c r="R1190" s="10">
        <v>40.08</v>
      </c>
      <c r="S1190" s="10">
        <v>14.15</v>
      </c>
      <c r="T1190" s="10">
        <v>164.85</v>
      </c>
      <c r="U1190" s="10">
        <v>162.46</v>
      </c>
      <c r="V1190" s="10">
        <v>418.95</v>
      </c>
      <c r="W1190" s="10">
        <v>236.85</v>
      </c>
      <c r="X1190" s="10">
        <v>140.93</v>
      </c>
      <c r="Y1190" s="10">
        <v>13.85</v>
      </c>
      <c r="Z1190" s="10">
        <v>459.53</v>
      </c>
      <c r="AA1190" s="10">
        <v>56.5</v>
      </c>
      <c r="AB1190" s="10">
        <v>115.12</v>
      </c>
      <c r="AC1190" s="10">
        <v>409.56</v>
      </c>
      <c r="AD1190">
        <v>53.84</v>
      </c>
      <c r="AE1190" s="10">
        <v>32.33</v>
      </c>
      <c r="AF1190" s="10">
        <v>504.67</v>
      </c>
      <c r="AG1190" s="10">
        <v>408.57</v>
      </c>
      <c r="AH1190" s="10">
        <v>103.59</v>
      </c>
      <c r="AI1190">
        <v>50.78</v>
      </c>
      <c r="AJ1190" s="10">
        <v>21.92</v>
      </c>
      <c r="AK1190" s="10">
        <v>117.15</v>
      </c>
      <c r="AL1190" s="10">
        <v>23.99</v>
      </c>
      <c r="AM1190" s="10">
        <v>58.84</v>
      </c>
      <c r="AN1190" s="10">
        <v>9.65</v>
      </c>
      <c r="AO1190" s="10">
        <v>140.18</v>
      </c>
      <c r="AP1190" s="10">
        <v>151.6765</v>
      </c>
    </row>
    <row r="1191" spans="1:42" x14ac:dyDescent="0.2">
      <c r="A1191" s="9">
        <v>45670</v>
      </c>
      <c r="B1191" s="3">
        <v>5827.04</v>
      </c>
      <c r="C1191" s="10">
        <v>403.31</v>
      </c>
      <c r="D1191" s="10">
        <v>64.98</v>
      </c>
      <c r="E1191" s="10">
        <v>109.29</v>
      </c>
      <c r="F1191" s="10">
        <v>61.65</v>
      </c>
      <c r="G1191" s="10">
        <v>162.13</v>
      </c>
      <c r="H1191" s="10">
        <v>366.81</v>
      </c>
      <c r="I1191" s="10">
        <v>225.29</v>
      </c>
      <c r="J1191" s="10">
        <v>23.91</v>
      </c>
      <c r="K1191" s="10">
        <v>244.21</v>
      </c>
      <c r="L1191" s="10">
        <v>562.95000000000005</v>
      </c>
      <c r="M1191" s="10">
        <v>133.22999999999999</v>
      </c>
      <c r="N1191" s="10">
        <v>14.17</v>
      </c>
      <c r="O1191" s="10">
        <v>57.01</v>
      </c>
      <c r="P1191" s="10">
        <v>134.28</v>
      </c>
      <c r="Q1191" s="10">
        <v>123.56</v>
      </c>
      <c r="R1191" s="10">
        <v>39.590000000000003</v>
      </c>
      <c r="S1191" s="10">
        <v>14.07</v>
      </c>
      <c r="T1191" s="10">
        <v>165.77</v>
      </c>
      <c r="U1191" s="10">
        <v>162.43</v>
      </c>
      <c r="V1191" s="10">
        <v>417.19</v>
      </c>
      <c r="W1191" s="10">
        <v>234.4</v>
      </c>
      <c r="X1191" s="10">
        <v>141.25</v>
      </c>
      <c r="Y1191" s="10">
        <v>13.49</v>
      </c>
      <c r="Z1191" s="10">
        <v>458.54</v>
      </c>
      <c r="AA1191" s="10">
        <v>56.26</v>
      </c>
      <c r="AB1191" s="10">
        <v>111.03</v>
      </c>
      <c r="AC1191" s="10">
        <v>413.37</v>
      </c>
      <c r="AD1191">
        <v>53.22</v>
      </c>
      <c r="AE1191" s="10">
        <v>27.86</v>
      </c>
      <c r="AF1191" s="10">
        <v>504.91</v>
      </c>
      <c r="AG1191" s="10">
        <v>429.91</v>
      </c>
      <c r="AH1191" s="10">
        <v>105.37</v>
      </c>
      <c r="AI1191">
        <v>50.25</v>
      </c>
      <c r="AJ1191" s="10">
        <v>22.21</v>
      </c>
      <c r="AK1191" s="10">
        <v>117.55</v>
      </c>
      <c r="AL1191" s="10">
        <v>27.72</v>
      </c>
      <c r="AM1191" s="10">
        <v>59.52</v>
      </c>
      <c r="AN1191" s="10">
        <v>9.7100000000000009</v>
      </c>
      <c r="AO1191" s="10">
        <v>142.38</v>
      </c>
      <c r="AP1191" s="10">
        <v>150.01650000000001</v>
      </c>
    </row>
    <row r="1192" spans="1:42" x14ac:dyDescent="0.2">
      <c r="A1192" s="9">
        <v>45671</v>
      </c>
      <c r="B1192" s="3">
        <v>5836.22</v>
      </c>
      <c r="C1192" s="10">
        <v>396.36</v>
      </c>
      <c r="D1192" s="10">
        <v>65.91</v>
      </c>
      <c r="E1192" s="10">
        <v>109.72</v>
      </c>
      <c r="F1192" s="10">
        <v>62.04</v>
      </c>
      <c r="G1192" s="10">
        <v>170.51</v>
      </c>
      <c r="H1192" s="10">
        <v>382.26</v>
      </c>
      <c r="I1192" s="10">
        <v>224.7</v>
      </c>
      <c r="J1192" s="10">
        <v>24.16</v>
      </c>
      <c r="K1192" s="10">
        <v>247.47</v>
      </c>
      <c r="L1192" s="10">
        <v>571.53</v>
      </c>
      <c r="M1192" s="10">
        <v>131.76</v>
      </c>
      <c r="N1192" s="10">
        <v>14.93</v>
      </c>
      <c r="O1192" s="10">
        <v>58.79</v>
      </c>
      <c r="P1192" s="10">
        <v>135.15</v>
      </c>
      <c r="Q1192" s="10">
        <v>124.91</v>
      </c>
      <c r="R1192" s="10">
        <v>41.76</v>
      </c>
      <c r="S1192" s="10">
        <v>14.5</v>
      </c>
      <c r="T1192" s="10">
        <v>169.32</v>
      </c>
      <c r="U1192" s="10">
        <v>163.41</v>
      </c>
      <c r="V1192" s="10">
        <v>415.67</v>
      </c>
      <c r="W1192" s="10">
        <v>233.28</v>
      </c>
      <c r="X1192" s="10">
        <v>143.65</v>
      </c>
      <c r="Y1192" s="10">
        <v>13.34</v>
      </c>
      <c r="Z1192" s="10">
        <v>463.59</v>
      </c>
      <c r="AA1192" s="10">
        <v>56.44</v>
      </c>
      <c r="AB1192" s="10">
        <v>112.42</v>
      </c>
      <c r="AC1192" s="10">
        <v>411.66</v>
      </c>
      <c r="AD1192">
        <v>54.83</v>
      </c>
      <c r="AE1192" s="10">
        <v>29.51</v>
      </c>
      <c r="AF1192" s="10">
        <v>509.02</v>
      </c>
      <c r="AG1192" s="10">
        <v>432.31</v>
      </c>
      <c r="AH1192" s="10">
        <v>108.12</v>
      </c>
      <c r="AI1192">
        <v>50.53</v>
      </c>
      <c r="AJ1192" s="10">
        <v>22.19</v>
      </c>
      <c r="AK1192" s="10">
        <v>118.47</v>
      </c>
      <c r="AL1192" s="10">
        <v>28.72</v>
      </c>
      <c r="AM1192" s="10">
        <v>60.38</v>
      </c>
      <c r="AN1192" s="10">
        <v>9.7799999999999994</v>
      </c>
      <c r="AO1192" s="10">
        <v>143.11000000000001</v>
      </c>
      <c r="AP1192" s="10">
        <v>152.76050000000001</v>
      </c>
    </row>
    <row r="1193" spans="1:42" x14ac:dyDescent="0.2">
      <c r="A1193" s="9">
        <v>45672</v>
      </c>
      <c r="B1193" s="3">
        <v>5842.91</v>
      </c>
      <c r="C1193" s="10">
        <v>428.22</v>
      </c>
      <c r="D1193" s="10">
        <v>68.14</v>
      </c>
      <c r="E1193" s="10">
        <v>111.51</v>
      </c>
      <c r="F1193" s="10">
        <v>61.77</v>
      </c>
      <c r="G1193" s="10">
        <v>169.17</v>
      </c>
      <c r="H1193" s="10">
        <v>387.03</v>
      </c>
      <c r="I1193" s="10">
        <v>228</v>
      </c>
      <c r="J1193" s="10">
        <v>24.87</v>
      </c>
      <c r="K1193" s="10">
        <v>252.35</v>
      </c>
      <c r="L1193" s="10">
        <v>605.91999999999996</v>
      </c>
      <c r="M1193" s="10">
        <v>136.24</v>
      </c>
      <c r="N1193" s="10">
        <v>15.38</v>
      </c>
      <c r="O1193" s="10">
        <v>59.5</v>
      </c>
      <c r="P1193" s="10">
        <v>136.22</v>
      </c>
      <c r="Q1193" s="10">
        <v>131.30000000000001</v>
      </c>
      <c r="R1193" s="10">
        <v>45.56</v>
      </c>
      <c r="S1193" s="10">
        <v>15.51</v>
      </c>
      <c r="T1193" s="10">
        <v>175.14</v>
      </c>
      <c r="U1193" s="10">
        <v>165.71</v>
      </c>
      <c r="V1193" s="10">
        <v>426.31</v>
      </c>
      <c r="W1193" s="10">
        <v>237.87</v>
      </c>
      <c r="X1193" s="10">
        <v>150.5</v>
      </c>
      <c r="Y1193" s="10">
        <v>13.94</v>
      </c>
      <c r="Z1193" s="10">
        <v>490.69</v>
      </c>
      <c r="AA1193" s="10">
        <v>57.37</v>
      </c>
      <c r="AB1193" s="10">
        <v>115.61</v>
      </c>
      <c r="AC1193" s="10">
        <v>424.26</v>
      </c>
      <c r="AD1193">
        <v>56.64</v>
      </c>
      <c r="AE1193" s="10">
        <v>39.39</v>
      </c>
      <c r="AF1193" s="10">
        <v>522.35</v>
      </c>
      <c r="AG1193" s="10">
        <v>428.88</v>
      </c>
      <c r="AH1193" s="10">
        <v>107.85</v>
      </c>
      <c r="AI1193">
        <v>50.91</v>
      </c>
      <c r="AJ1193" s="10">
        <v>23.06</v>
      </c>
      <c r="AK1193" s="10">
        <v>118.51</v>
      </c>
      <c r="AL1193" s="10">
        <v>28.76</v>
      </c>
      <c r="AM1193" s="10">
        <v>60.46</v>
      </c>
      <c r="AN1193" s="10">
        <v>9.9499999999999993</v>
      </c>
      <c r="AO1193" s="10">
        <v>143.91</v>
      </c>
      <c r="AP1193" s="10">
        <v>150.44550000000001</v>
      </c>
    </row>
    <row r="1194" spans="1:42" x14ac:dyDescent="0.2">
      <c r="A1194" s="9">
        <v>45673</v>
      </c>
      <c r="B1194" s="3">
        <v>5949.91</v>
      </c>
      <c r="C1194" s="10">
        <v>413.82</v>
      </c>
      <c r="D1194" s="10">
        <v>69.239999999999995</v>
      </c>
      <c r="E1194" s="10">
        <v>111.32</v>
      </c>
      <c r="F1194" s="10">
        <v>62.25</v>
      </c>
      <c r="G1194" s="10">
        <v>174</v>
      </c>
      <c r="H1194" s="10">
        <v>391</v>
      </c>
      <c r="I1194" s="10">
        <v>229.41</v>
      </c>
      <c r="J1194" s="10">
        <v>24.64</v>
      </c>
      <c r="K1194" s="10">
        <v>254.27</v>
      </c>
      <c r="L1194" s="10">
        <v>612.99</v>
      </c>
      <c r="M1194" s="10">
        <v>133.57</v>
      </c>
      <c r="N1194" s="10">
        <v>14.95</v>
      </c>
      <c r="O1194" s="10">
        <v>58.33</v>
      </c>
      <c r="P1194" s="10">
        <v>138.33000000000001</v>
      </c>
      <c r="Q1194" s="10">
        <v>134.75</v>
      </c>
      <c r="R1194" s="10">
        <v>46.08</v>
      </c>
      <c r="S1194" s="10">
        <v>16.3</v>
      </c>
      <c r="T1194" s="10">
        <v>176.72</v>
      </c>
      <c r="U1194" s="10">
        <v>167.64</v>
      </c>
      <c r="V1194" s="10">
        <v>424.58</v>
      </c>
      <c r="W1194" s="10">
        <v>228.26</v>
      </c>
      <c r="X1194" s="10">
        <v>153.24</v>
      </c>
      <c r="Y1194" s="10">
        <v>14.44</v>
      </c>
      <c r="Z1194" s="10">
        <v>490.34</v>
      </c>
      <c r="AA1194" s="10">
        <v>58.36</v>
      </c>
      <c r="AB1194" s="10">
        <v>117.51</v>
      </c>
      <c r="AC1194" s="10">
        <v>416.96</v>
      </c>
      <c r="AD1194">
        <v>57.09</v>
      </c>
      <c r="AE1194" s="10">
        <v>41.55</v>
      </c>
      <c r="AF1194" s="10">
        <v>523.14</v>
      </c>
      <c r="AG1194" s="10">
        <v>439.11</v>
      </c>
      <c r="AH1194" s="10">
        <v>110.93</v>
      </c>
      <c r="AI1194">
        <v>51.25</v>
      </c>
      <c r="AJ1194" s="10">
        <v>22.66</v>
      </c>
      <c r="AK1194" s="10">
        <v>119.8</v>
      </c>
      <c r="AL1194" s="10">
        <v>29.32</v>
      </c>
      <c r="AM1194" s="10">
        <v>59.79</v>
      </c>
      <c r="AN1194" s="10">
        <v>10.01</v>
      </c>
      <c r="AO1194" s="10">
        <v>141.80000000000001</v>
      </c>
      <c r="AP1194" s="10">
        <v>149.32749999999999</v>
      </c>
    </row>
    <row r="1195" spans="1:42" x14ac:dyDescent="0.2">
      <c r="A1195" s="9">
        <v>45674</v>
      </c>
      <c r="B1195" s="3">
        <v>5937.34</v>
      </c>
      <c r="C1195" s="10">
        <v>426.5</v>
      </c>
      <c r="D1195" s="10">
        <v>71.77</v>
      </c>
      <c r="E1195" s="10">
        <v>112.32</v>
      </c>
      <c r="F1195" s="10">
        <v>62.71</v>
      </c>
      <c r="G1195" s="10">
        <v>170.86</v>
      </c>
      <c r="H1195" s="10">
        <v>401.41</v>
      </c>
      <c r="I1195" s="10">
        <v>237.44</v>
      </c>
      <c r="J1195" s="10">
        <v>24</v>
      </c>
      <c r="K1195" s="10">
        <v>259.16000000000003</v>
      </c>
      <c r="L1195" s="10">
        <v>625.94000000000005</v>
      </c>
      <c r="M1195" s="10">
        <v>137.71</v>
      </c>
      <c r="N1195" s="10">
        <v>15.9</v>
      </c>
      <c r="O1195" s="10">
        <v>56.73</v>
      </c>
      <c r="P1195" s="10">
        <v>139.26</v>
      </c>
      <c r="Q1195" s="10">
        <v>136.91</v>
      </c>
      <c r="R1195" s="10">
        <v>48.15</v>
      </c>
      <c r="S1195" s="10">
        <v>16.5</v>
      </c>
      <c r="T1195" s="10">
        <v>179.95</v>
      </c>
      <c r="U1195" s="10">
        <v>170.79</v>
      </c>
      <c r="V1195" s="10">
        <v>429.03</v>
      </c>
      <c r="W1195" s="10">
        <v>229.98</v>
      </c>
      <c r="X1195" s="10">
        <v>157.57</v>
      </c>
      <c r="Y1195" s="10">
        <v>14.21</v>
      </c>
      <c r="Z1195" s="10">
        <v>485.53</v>
      </c>
      <c r="AA1195" s="10">
        <v>57.52</v>
      </c>
      <c r="AB1195" s="10">
        <v>118.23</v>
      </c>
      <c r="AC1195" s="10">
        <v>422</v>
      </c>
      <c r="AD1195">
        <v>59.62</v>
      </c>
      <c r="AE1195" s="10">
        <v>38.89</v>
      </c>
      <c r="AF1195" s="10">
        <v>524.70000000000005</v>
      </c>
      <c r="AG1195" s="10">
        <v>455.44</v>
      </c>
      <c r="AH1195" s="10">
        <v>109.48</v>
      </c>
      <c r="AI1195">
        <v>50.99</v>
      </c>
      <c r="AJ1195" s="10">
        <v>22.78</v>
      </c>
      <c r="AK1195" s="10">
        <v>121.59</v>
      </c>
      <c r="AL1195" s="10">
        <v>29.16</v>
      </c>
      <c r="AM1195" s="10">
        <v>61.1</v>
      </c>
      <c r="AN1195" s="10">
        <v>10.18</v>
      </c>
      <c r="AO1195" s="10">
        <v>142.19999999999999</v>
      </c>
      <c r="AP1195" s="10">
        <v>154.99549999999999</v>
      </c>
    </row>
    <row r="1196" spans="1:42" x14ac:dyDescent="0.2">
      <c r="A1196" s="9">
        <v>45678</v>
      </c>
      <c r="B1196" s="3">
        <v>5996.66</v>
      </c>
      <c r="C1196" s="10">
        <v>424.07</v>
      </c>
      <c r="D1196" s="10">
        <v>73.069999999999993</v>
      </c>
      <c r="E1196" s="10">
        <v>111.47</v>
      </c>
      <c r="F1196" s="10">
        <v>62.42</v>
      </c>
      <c r="G1196" s="10">
        <v>185.35</v>
      </c>
      <c r="H1196" s="10">
        <v>416</v>
      </c>
      <c r="I1196" s="10">
        <v>240.31</v>
      </c>
      <c r="J1196" s="10">
        <v>31.27</v>
      </c>
      <c r="K1196" s="10">
        <v>263.02999999999997</v>
      </c>
      <c r="L1196" s="10">
        <v>634.74</v>
      </c>
      <c r="M1196" s="10">
        <v>140.83000000000001</v>
      </c>
      <c r="N1196" s="10">
        <v>15.65</v>
      </c>
      <c r="O1196" s="10">
        <v>57.47</v>
      </c>
      <c r="P1196" s="10">
        <v>141.22999999999999</v>
      </c>
      <c r="Q1196" s="10">
        <v>140.94</v>
      </c>
      <c r="R1196" s="10">
        <v>50</v>
      </c>
      <c r="S1196" s="10">
        <v>17.899999999999999</v>
      </c>
      <c r="T1196" s="10">
        <v>181.52</v>
      </c>
      <c r="U1196" s="10">
        <v>173.53</v>
      </c>
      <c r="V1196" s="10">
        <v>428.5</v>
      </c>
      <c r="W1196" s="10">
        <v>222.64</v>
      </c>
      <c r="X1196" s="10">
        <v>160.71</v>
      </c>
      <c r="Y1196" s="10">
        <v>13.29</v>
      </c>
      <c r="Z1196" s="10">
        <v>487.51</v>
      </c>
      <c r="AA1196" s="10">
        <v>56.2</v>
      </c>
      <c r="AB1196" s="10">
        <v>120.5</v>
      </c>
      <c r="AC1196" s="10">
        <v>427.89</v>
      </c>
      <c r="AD1196">
        <v>60.42</v>
      </c>
      <c r="AE1196" s="10">
        <v>45.31</v>
      </c>
      <c r="AF1196" s="10">
        <v>528.05999999999995</v>
      </c>
      <c r="AG1196" s="10">
        <v>463.15</v>
      </c>
      <c r="AH1196" s="10">
        <v>117.27</v>
      </c>
      <c r="AI1196">
        <v>51.75</v>
      </c>
      <c r="AJ1196" s="10">
        <v>22.92</v>
      </c>
      <c r="AK1196" s="10">
        <v>123.81</v>
      </c>
      <c r="AL1196" s="10">
        <v>29.47</v>
      </c>
      <c r="AM1196" s="10">
        <v>61.73</v>
      </c>
      <c r="AN1196" s="10">
        <v>10.43</v>
      </c>
      <c r="AO1196" s="10">
        <v>144.53</v>
      </c>
      <c r="AP1196" s="10">
        <v>156.9145</v>
      </c>
    </row>
    <row r="1197" spans="1:42" x14ac:dyDescent="0.2">
      <c r="A1197" s="9">
        <v>45679</v>
      </c>
      <c r="B1197" s="3">
        <v>6049.24</v>
      </c>
      <c r="C1197" s="10">
        <v>415.11</v>
      </c>
      <c r="D1197" s="10">
        <v>76.87</v>
      </c>
      <c r="E1197" s="10">
        <v>109.53</v>
      </c>
      <c r="F1197" s="10">
        <v>61.78</v>
      </c>
      <c r="G1197" s="10">
        <v>186.86</v>
      </c>
      <c r="H1197" s="10">
        <v>427.1</v>
      </c>
      <c r="I1197" s="10">
        <v>240.91</v>
      </c>
      <c r="J1197" s="10">
        <v>29.62</v>
      </c>
      <c r="K1197" s="10">
        <v>262.83999999999997</v>
      </c>
      <c r="L1197" s="10">
        <v>632.73</v>
      </c>
      <c r="M1197" s="10">
        <v>147.07</v>
      </c>
      <c r="N1197" s="10">
        <v>16.260000000000002</v>
      </c>
      <c r="O1197" s="10">
        <v>58.67</v>
      </c>
      <c r="P1197" s="10">
        <v>141.63999999999999</v>
      </c>
      <c r="Q1197" s="10">
        <v>139.44</v>
      </c>
      <c r="R1197" s="10">
        <v>50.16</v>
      </c>
      <c r="S1197" s="10">
        <v>17.59</v>
      </c>
      <c r="T1197" s="10">
        <v>182.77</v>
      </c>
      <c r="U1197" s="10">
        <v>177.49</v>
      </c>
      <c r="V1197" s="10">
        <v>446.2</v>
      </c>
      <c r="W1197" s="10">
        <v>223.83</v>
      </c>
      <c r="X1197" s="10">
        <v>161.51</v>
      </c>
      <c r="Y1197" s="10">
        <v>12.69</v>
      </c>
      <c r="Z1197" s="10">
        <v>493.56</v>
      </c>
      <c r="AA1197" s="10">
        <v>55.9</v>
      </c>
      <c r="AB1197" s="10">
        <v>123.39</v>
      </c>
      <c r="AC1197" s="10">
        <v>428</v>
      </c>
      <c r="AD1197">
        <v>59.38</v>
      </c>
      <c r="AE1197" s="10">
        <v>42.04</v>
      </c>
      <c r="AF1197" s="10">
        <v>527.17999999999995</v>
      </c>
      <c r="AG1197" s="10">
        <v>459.75</v>
      </c>
      <c r="AH1197" s="10">
        <v>115.13</v>
      </c>
      <c r="AI1197">
        <v>52.03</v>
      </c>
      <c r="AJ1197" s="10">
        <v>22.87</v>
      </c>
      <c r="AK1197" s="10">
        <v>122.89</v>
      </c>
      <c r="AL1197" s="10">
        <v>29.31</v>
      </c>
      <c r="AM1197" s="10">
        <v>61.12</v>
      </c>
      <c r="AN1197" s="10">
        <v>10.029999999999999</v>
      </c>
      <c r="AO1197" s="10">
        <v>142.93</v>
      </c>
      <c r="AP1197" s="10">
        <v>159.84200000000001</v>
      </c>
    </row>
    <row r="1198" spans="1:42" x14ac:dyDescent="0.2">
      <c r="A1198" s="9">
        <v>45680</v>
      </c>
      <c r="B1198" s="3">
        <v>6086.37</v>
      </c>
      <c r="C1198" s="10">
        <v>412.38</v>
      </c>
      <c r="D1198" s="10">
        <v>78.98</v>
      </c>
      <c r="E1198" s="10">
        <v>110.15</v>
      </c>
      <c r="F1198" s="10">
        <v>61.53</v>
      </c>
      <c r="G1198" s="10">
        <v>191.89</v>
      </c>
      <c r="H1198" s="10">
        <v>437.71</v>
      </c>
      <c r="I1198" s="10">
        <v>240.28</v>
      </c>
      <c r="J1198" s="10">
        <v>31.57</v>
      </c>
      <c r="K1198" s="10">
        <v>265.95</v>
      </c>
      <c r="L1198" s="10">
        <v>639.5</v>
      </c>
      <c r="M1198" s="10">
        <v>147.22</v>
      </c>
      <c r="N1198" s="10">
        <v>16.47</v>
      </c>
      <c r="O1198" s="10">
        <v>58.77</v>
      </c>
      <c r="P1198" s="10">
        <v>141.58000000000001</v>
      </c>
      <c r="Q1198" s="10">
        <v>141.02000000000001</v>
      </c>
      <c r="R1198" s="10">
        <v>50.36</v>
      </c>
      <c r="S1198" s="10">
        <v>18.03</v>
      </c>
      <c r="T1198" s="10">
        <v>185.52</v>
      </c>
      <c r="U1198" s="10">
        <v>174.94</v>
      </c>
      <c r="V1198" s="10">
        <v>446.71</v>
      </c>
      <c r="W1198" s="10">
        <v>223.66</v>
      </c>
      <c r="X1198" s="10">
        <v>165.34</v>
      </c>
      <c r="Y1198" s="10">
        <v>12.49</v>
      </c>
      <c r="Z1198" s="10">
        <v>501.5</v>
      </c>
      <c r="AA1198" s="10">
        <v>57.56</v>
      </c>
      <c r="AB1198" s="10">
        <v>124.01</v>
      </c>
      <c r="AC1198" s="10">
        <v>439.73</v>
      </c>
      <c r="AD1198">
        <v>58.79</v>
      </c>
      <c r="AE1198" s="10">
        <v>41.35</v>
      </c>
      <c r="AF1198" s="10">
        <v>534.22</v>
      </c>
      <c r="AG1198" s="10">
        <v>474.72</v>
      </c>
      <c r="AH1198" s="10">
        <v>118.54</v>
      </c>
      <c r="AI1198">
        <v>51.98</v>
      </c>
      <c r="AJ1198" s="10">
        <v>22.51</v>
      </c>
      <c r="AK1198" s="10">
        <v>125.43</v>
      </c>
      <c r="AL1198" s="10">
        <v>30</v>
      </c>
      <c r="AM1198" s="10">
        <v>61.56</v>
      </c>
      <c r="AN1198" s="10">
        <v>10.16</v>
      </c>
      <c r="AO1198" s="10">
        <v>151.97</v>
      </c>
      <c r="AP1198" s="10">
        <v>148.0985</v>
      </c>
    </row>
    <row r="1199" spans="1:42" x14ac:dyDescent="0.2">
      <c r="A1199" s="9">
        <v>45681</v>
      </c>
      <c r="B1199" s="3">
        <v>6118.71</v>
      </c>
      <c r="C1199" s="10">
        <v>406.58</v>
      </c>
      <c r="D1199" s="10">
        <v>78.98</v>
      </c>
      <c r="E1199" s="10">
        <v>108.66</v>
      </c>
      <c r="F1199" s="10">
        <v>61.92</v>
      </c>
      <c r="G1199" s="10">
        <v>191.11</v>
      </c>
      <c r="H1199" s="10">
        <v>420.49</v>
      </c>
      <c r="I1199" s="10">
        <v>244.7</v>
      </c>
      <c r="J1199" s="10">
        <v>30.36</v>
      </c>
      <c r="K1199" s="10">
        <v>264.83999999999997</v>
      </c>
      <c r="L1199" s="10">
        <v>636.9</v>
      </c>
      <c r="M1199" s="10">
        <v>142.62</v>
      </c>
      <c r="N1199" s="10">
        <v>16.649999999999999</v>
      </c>
      <c r="O1199" s="10">
        <v>56.98</v>
      </c>
      <c r="P1199" s="10">
        <v>141.02000000000001</v>
      </c>
      <c r="Q1199" s="10">
        <v>141.13</v>
      </c>
      <c r="R1199" s="10">
        <v>51.12</v>
      </c>
      <c r="S1199" s="10">
        <v>17.920000000000002</v>
      </c>
      <c r="T1199" s="10">
        <v>186.74</v>
      </c>
      <c r="U1199" s="10">
        <v>174.12</v>
      </c>
      <c r="V1199" s="10">
        <v>444.06</v>
      </c>
      <c r="W1199" s="10">
        <v>222.78</v>
      </c>
      <c r="X1199" s="10">
        <v>165.53</v>
      </c>
      <c r="Y1199" s="10">
        <v>12.77</v>
      </c>
      <c r="Z1199" s="10">
        <v>510.43</v>
      </c>
      <c r="AA1199" s="10">
        <v>56.7</v>
      </c>
      <c r="AB1199" s="10">
        <v>124.88</v>
      </c>
      <c r="AC1199" s="10">
        <v>439.62</v>
      </c>
      <c r="AD1199">
        <v>59.7</v>
      </c>
      <c r="AE1199" s="10">
        <v>40.76</v>
      </c>
      <c r="AF1199" s="10">
        <v>533.49</v>
      </c>
      <c r="AG1199" s="10">
        <v>478.77</v>
      </c>
      <c r="AH1199" s="10">
        <v>118.93</v>
      </c>
      <c r="AI1199">
        <v>52.31</v>
      </c>
      <c r="AJ1199" s="10">
        <v>22.55</v>
      </c>
      <c r="AK1199" s="10">
        <v>127.28</v>
      </c>
      <c r="AL1199" s="10">
        <v>30.33</v>
      </c>
      <c r="AM1199" s="10">
        <v>62.09</v>
      </c>
      <c r="AN1199" s="10">
        <v>10.119999999999999</v>
      </c>
      <c r="AO1199" s="10">
        <v>153.08000000000001</v>
      </c>
      <c r="AP1199" s="10">
        <v>149.995</v>
      </c>
    </row>
    <row r="1200" spans="1:42" x14ac:dyDescent="0.2">
      <c r="A1200" s="9">
        <v>45684</v>
      </c>
      <c r="B1200" s="3">
        <v>6101.24</v>
      </c>
      <c r="C1200" s="10">
        <v>397.15</v>
      </c>
      <c r="D1200" s="10">
        <v>75.44</v>
      </c>
      <c r="E1200" s="10">
        <v>110.17</v>
      </c>
      <c r="F1200" s="10">
        <v>63.87</v>
      </c>
      <c r="G1200" s="10">
        <v>137.08000000000001</v>
      </c>
      <c r="H1200" s="10">
        <v>330</v>
      </c>
      <c r="I1200" s="10">
        <v>202.13</v>
      </c>
      <c r="J1200" s="10">
        <v>29.43</v>
      </c>
      <c r="K1200" s="10">
        <v>265.85000000000002</v>
      </c>
      <c r="L1200" s="10">
        <v>633.28</v>
      </c>
      <c r="M1200" s="10">
        <v>118.42</v>
      </c>
      <c r="N1200" s="10">
        <v>16.3</v>
      </c>
      <c r="O1200" s="10">
        <v>54.07</v>
      </c>
      <c r="P1200" s="10">
        <v>137.47</v>
      </c>
      <c r="Q1200" s="10">
        <v>143.12</v>
      </c>
      <c r="R1200" s="10">
        <v>47.74</v>
      </c>
      <c r="S1200" s="10">
        <v>16.079999999999998</v>
      </c>
      <c r="T1200" s="10">
        <v>182.52</v>
      </c>
      <c r="U1200" s="10">
        <v>175.52</v>
      </c>
      <c r="V1200" s="10">
        <v>434.56</v>
      </c>
      <c r="W1200" s="10">
        <v>229.86</v>
      </c>
      <c r="X1200" s="10">
        <v>161.19999999999999</v>
      </c>
      <c r="Y1200" s="10">
        <v>12.85</v>
      </c>
      <c r="Z1200" s="10">
        <v>513.98</v>
      </c>
      <c r="AA1200" s="10">
        <v>58.3</v>
      </c>
      <c r="AB1200" s="10">
        <v>122.97</v>
      </c>
      <c r="AC1200" s="10">
        <v>443.88</v>
      </c>
      <c r="AD1200">
        <v>57.67</v>
      </c>
      <c r="AE1200" s="10">
        <v>38.54</v>
      </c>
      <c r="AF1200" s="10">
        <v>547.64</v>
      </c>
      <c r="AG1200" s="10">
        <v>484.15</v>
      </c>
      <c r="AH1200" s="10">
        <v>121.25</v>
      </c>
      <c r="AI1200">
        <v>51.76</v>
      </c>
      <c r="AJ1200" s="10">
        <v>22.7</v>
      </c>
      <c r="AK1200" s="10">
        <v>130.43</v>
      </c>
      <c r="AL1200" s="10">
        <v>31.42</v>
      </c>
      <c r="AM1200" s="10">
        <v>61.97</v>
      </c>
      <c r="AN1200" s="10">
        <v>10.38</v>
      </c>
      <c r="AO1200" s="10">
        <v>153.44999999999999</v>
      </c>
      <c r="AP1200" s="10">
        <v>150.4435</v>
      </c>
    </row>
    <row r="1201" spans="1:42" x14ac:dyDescent="0.2">
      <c r="A1201" s="9">
        <v>45685</v>
      </c>
      <c r="B1201" s="3">
        <v>6012.28</v>
      </c>
      <c r="C1201" s="10">
        <v>398.09</v>
      </c>
      <c r="D1201" s="10">
        <v>80.23</v>
      </c>
      <c r="E1201" s="10">
        <v>108.04</v>
      </c>
      <c r="F1201" s="10">
        <v>62.36</v>
      </c>
      <c r="G1201" s="10">
        <v>149.63999999999999</v>
      </c>
      <c r="H1201" s="10">
        <v>355.12</v>
      </c>
      <c r="I1201" s="10">
        <v>207.36</v>
      </c>
      <c r="J1201" s="10">
        <v>28.98</v>
      </c>
      <c r="K1201" s="10">
        <v>267.14</v>
      </c>
      <c r="L1201" s="10">
        <v>637.79999999999995</v>
      </c>
      <c r="M1201" s="10">
        <v>128.99</v>
      </c>
      <c r="N1201" s="10">
        <v>16.28</v>
      </c>
      <c r="O1201" s="10">
        <v>52.67</v>
      </c>
      <c r="P1201" s="10">
        <v>137.38999999999999</v>
      </c>
      <c r="Q1201" s="10">
        <v>142.6</v>
      </c>
      <c r="R1201" s="10">
        <v>49.4</v>
      </c>
      <c r="S1201" s="10">
        <v>16.170000000000002</v>
      </c>
      <c r="T1201" s="10">
        <v>185.59</v>
      </c>
      <c r="U1201" s="10">
        <v>188.02</v>
      </c>
      <c r="V1201" s="10">
        <v>447.2</v>
      </c>
      <c r="W1201" s="10">
        <v>238.26</v>
      </c>
      <c r="X1201" s="10">
        <v>167.05</v>
      </c>
      <c r="Y1201" s="10">
        <v>12.71</v>
      </c>
      <c r="Z1201" s="10">
        <v>530.79999999999995</v>
      </c>
      <c r="AA1201" s="10">
        <v>57.83</v>
      </c>
      <c r="AB1201" s="10">
        <v>125.96</v>
      </c>
      <c r="AC1201" s="10">
        <v>440.68</v>
      </c>
      <c r="AD1201">
        <v>57.58</v>
      </c>
      <c r="AE1201" s="10">
        <v>38.86</v>
      </c>
      <c r="AF1201" s="10">
        <v>547.36</v>
      </c>
      <c r="AG1201" s="10">
        <v>479.99</v>
      </c>
      <c r="AH1201" s="10">
        <v>120.21</v>
      </c>
      <c r="AI1201">
        <v>52.18</v>
      </c>
      <c r="AJ1201" s="10">
        <v>22.84</v>
      </c>
      <c r="AK1201" s="10">
        <v>128.96</v>
      </c>
      <c r="AL1201" s="10">
        <v>30.83</v>
      </c>
      <c r="AM1201" s="10">
        <v>59.9</v>
      </c>
      <c r="AN1201" s="10">
        <v>10.08</v>
      </c>
      <c r="AO1201" s="10">
        <v>158.44</v>
      </c>
      <c r="AP1201" s="10">
        <v>154.19999999999999</v>
      </c>
    </row>
    <row r="1202" spans="1:42" x14ac:dyDescent="0.2">
      <c r="A1202" s="9">
        <v>45686</v>
      </c>
      <c r="B1202" s="3">
        <v>6067.7</v>
      </c>
      <c r="C1202" s="10">
        <v>389.1</v>
      </c>
      <c r="D1202" s="10">
        <v>79.760000000000005</v>
      </c>
      <c r="E1202" s="10">
        <v>108.67</v>
      </c>
      <c r="F1202" s="10">
        <v>62.83</v>
      </c>
      <c r="G1202" s="10">
        <v>155.21</v>
      </c>
      <c r="H1202" s="10">
        <v>353.25</v>
      </c>
      <c r="I1202" s="10">
        <v>206.35</v>
      </c>
      <c r="J1202" s="10">
        <v>28.87</v>
      </c>
      <c r="K1202" s="10">
        <v>266.58</v>
      </c>
      <c r="L1202" s="10">
        <v>637.38</v>
      </c>
      <c r="M1202" s="10">
        <v>123.7</v>
      </c>
      <c r="N1202" s="10">
        <v>16.68</v>
      </c>
      <c r="O1202" s="10">
        <v>54.96</v>
      </c>
      <c r="P1202" s="10">
        <v>137.26</v>
      </c>
      <c r="Q1202" s="10">
        <v>141.63999999999999</v>
      </c>
      <c r="R1202" s="10">
        <v>51.15</v>
      </c>
      <c r="S1202" s="10">
        <v>15.99</v>
      </c>
      <c r="T1202" s="10">
        <v>185.38</v>
      </c>
      <c r="U1202" s="10">
        <v>182.88</v>
      </c>
      <c r="V1202" s="10">
        <v>442.33</v>
      </c>
      <c r="W1202" s="10">
        <v>239.36</v>
      </c>
      <c r="X1202" s="10">
        <v>166.3</v>
      </c>
      <c r="Y1202" s="10">
        <v>12.42</v>
      </c>
      <c r="Z1202" s="10">
        <v>538.83000000000004</v>
      </c>
      <c r="AA1202" s="10">
        <v>58.27</v>
      </c>
      <c r="AB1202" s="10">
        <v>135.33000000000001</v>
      </c>
      <c r="AC1202" s="10">
        <v>441.52</v>
      </c>
      <c r="AD1202">
        <v>59.34</v>
      </c>
      <c r="AE1202" s="10">
        <v>39.54</v>
      </c>
      <c r="AF1202" s="10">
        <v>548.79999999999995</v>
      </c>
      <c r="AG1202" s="10">
        <v>478.16</v>
      </c>
      <c r="AH1202" s="10">
        <v>119.17</v>
      </c>
      <c r="AI1202">
        <v>52</v>
      </c>
      <c r="AJ1202" s="10">
        <v>23.96</v>
      </c>
      <c r="AK1202" s="10">
        <v>129.59</v>
      </c>
      <c r="AL1202" s="10">
        <v>30.95</v>
      </c>
      <c r="AM1202" s="10">
        <v>59.72</v>
      </c>
      <c r="AN1202" s="10">
        <v>10.210000000000001</v>
      </c>
      <c r="AO1202" s="10">
        <v>156.91999999999999</v>
      </c>
      <c r="AP1202" s="10">
        <v>155.19999999999999</v>
      </c>
    </row>
    <row r="1203" spans="1:42" x14ac:dyDescent="0.2">
      <c r="A1203" s="9">
        <v>45687</v>
      </c>
      <c r="B1203" s="3">
        <v>6039.31</v>
      </c>
      <c r="C1203" s="10">
        <v>400.28</v>
      </c>
      <c r="D1203" s="10">
        <v>81.22</v>
      </c>
      <c r="E1203" s="10">
        <v>109.57</v>
      </c>
      <c r="F1203" s="10">
        <v>64.05</v>
      </c>
      <c r="G1203" s="10">
        <v>176.3</v>
      </c>
      <c r="H1203" s="10">
        <v>382.94</v>
      </c>
      <c r="I1203" s="10">
        <v>215.66</v>
      </c>
      <c r="J1203" s="10">
        <v>28.53</v>
      </c>
      <c r="K1203" s="10">
        <v>268.23</v>
      </c>
      <c r="L1203" s="10">
        <v>645.70000000000005</v>
      </c>
      <c r="M1203" s="10">
        <v>124.65</v>
      </c>
      <c r="N1203" s="10">
        <v>17.3</v>
      </c>
      <c r="O1203" s="10">
        <v>55.52</v>
      </c>
      <c r="P1203" s="10">
        <v>139.82</v>
      </c>
      <c r="Q1203" s="10">
        <v>144.65</v>
      </c>
      <c r="R1203" s="10">
        <v>53</v>
      </c>
      <c r="S1203" s="10">
        <v>16.440000000000001</v>
      </c>
      <c r="T1203" s="10">
        <v>177.78</v>
      </c>
      <c r="U1203" s="10">
        <v>179.29</v>
      </c>
      <c r="V1203" s="10">
        <v>414.99</v>
      </c>
      <c r="W1203" s="10">
        <v>237.59</v>
      </c>
      <c r="X1203" s="10">
        <v>166.87</v>
      </c>
      <c r="Y1203" s="10">
        <v>12.51</v>
      </c>
      <c r="Z1203" s="10">
        <v>550.13</v>
      </c>
      <c r="AA1203" s="10">
        <v>58.99</v>
      </c>
      <c r="AB1203" s="10">
        <v>138.94999999999999</v>
      </c>
      <c r="AC1203" s="10">
        <v>438.4</v>
      </c>
      <c r="AD1203">
        <v>59.72</v>
      </c>
      <c r="AE1203" s="10">
        <v>38.81</v>
      </c>
      <c r="AF1203" s="10">
        <v>566.01</v>
      </c>
      <c r="AG1203" s="10">
        <v>479.99</v>
      </c>
      <c r="AH1203" s="10">
        <v>120.65</v>
      </c>
      <c r="AI1203">
        <v>52.76</v>
      </c>
      <c r="AJ1203" s="10">
        <v>23.19</v>
      </c>
      <c r="AK1203" s="10">
        <v>130.32</v>
      </c>
      <c r="AL1203" s="10">
        <v>31.4</v>
      </c>
      <c r="AM1203" s="10">
        <v>60.91</v>
      </c>
      <c r="AN1203" s="10">
        <v>10.16</v>
      </c>
      <c r="AO1203" s="10">
        <v>157.47</v>
      </c>
      <c r="AP1203" s="10">
        <v>160</v>
      </c>
    </row>
    <row r="1204" spans="1:42" x14ac:dyDescent="0.2">
      <c r="A1204" s="9">
        <v>45688</v>
      </c>
      <c r="B1204" s="3">
        <v>6071.17</v>
      </c>
      <c r="C1204" s="10">
        <v>404.6</v>
      </c>
      <c r="D1204" s="10">
        <v>82.49</v>
      </c>
      <c r="E1204" s="10">
        <v>106.83</v>
      </c>
      <c r="F1204" s="10">
        <v>63.48</v>
      </c>
      <c r="G1204" s="10">
        <v>168.03</v>
      </c>
      <c r="H1204" s="10">
        <v>372.88</v>
      </c>
      <c r="I1204" s="10">
        <v>221.27</v>
      </c>
      <c r="J1204" s="10">
        <v>29.05</v>
      </c>
      <c r="K1204" s="10">
        <v>267.3</v>
      </c>
      <c r="L1204" s="10">
        <v>640.4</v>
      </c>
      <c r="M1204" s="10">
        <v>120.07</v>
      </c>
      <c r="N1204" s="10">
        <v>16.600000000000001</v>
      </c>
      <c r="O1204" s="10">
        <v>53.95</v>
      </c>
      <c r="P1204" s="10">
        <v>140.13</v>
      </c>
      <c r="Q1204" s="10">
        <v>144.74</v>
      </c>
      <c r="R1204" s="10">
        <v>51.95</v>
      </c>
      <c r="S1204" s="10">
        <v>15.78</v>
      </c>
      <c r="T1204" s="10">
        <v>177.11</v>
      </c>
      <c r="U1204" s="10">
        <v>181.51</v>
      </c>
      <c r="V1204" s="10">
        <v>415.06</v>
      </c>
      <c r="W1204" s="10">
        <v>236</v>
      </c>
      <c r="X1204" s="10">
        <v>167.07</v>
      </c>
      <c r="Y1204" s="10">
        <v>12.56</v>
      </c>
      <c r="Z1204" s="10">
        <v>548.54999999999995</v>
      </c>
      <c r="AA1204" s="10">
        <v>58.35</v>
      </c>
      <c r="AB1204" s="10">
        <v>135.05000000000001</v>
      </c>
      <c r="AC1204" s="10">
        <v>461.68</v>
      </c>
      <c r="AD1204">
        <v>57.71</v>
      </c>
      <c r="AE1204" s="10">
        <v>39.49</v>
      </c>
      <c r="AF1204" s="10">
        <v>555.42999999999995</v>
      </c>
      <c r="AG1204" s="10">
        <v>476.56</v>
      </c>
      <c r="AH1204" s="10">
        <v>119.25</v>
      </c>
      <c r="AI1204">
        <v>52.87</v>
      </c>
      <c r="AJ1204" s="10">
        <v>22.56</v>
      </c>
      <c r="AK1204" s="10">
        <v>130.19999999999999</v>
      </c>
      <c r="AL1204" s="10">
        <v>30.92</v>
      </c>
      <c r="AM1204" s="10">
        <v>60.41</v>
      </c>
      <c r="AN1204" s="10">
        <v>10.08</v>
      </c>
      <c r="AO1204" s="10">
        <v>155.21</v>
      </c>
      <c r="AP1204" s="10">
        <v>159.13149999999999</v>
      </c>
    </row>
    <row r="1205" spans="1:42" x14ac:dyDescent="0.2">
      <c r="A1205" s="9">
        <v>45691</v>
      </c>
      <c r="B1205" s="3">
        <v>6040.53</v>
      </c>
      <c r="C1205" s="10">
        <v>383.68</v>
      </c>
      <c r="D1205" s="10">
        <v>83.74</v>
      </c>
      <c r="E1205" s="10">
        <v>107.09</v>
      </c>
      <c r="F1205" s="10">
        <v>63.35</v>
      </c>
      <c r="G1205" s="10">
        <v>168.53</v>
      </c>
      <c r="H1205" s="10">
        <v>361.71</v>
      </c>
      <c r="I1205" s="10">
        <v>217.73</v>
      </c>
      <c r="J1205" s="10">
        <v>28.38</v>
      </c>
      <c r="K1205" s="10">
        <v>266.81</v>
      </c>
      <c r="L1205" s="10">
        <v>632.37</v>
      </c>
      <c r="M1205" s="10">
        <v>116.66</v>
      </c>
      <c r="N1205" s="10">
        <v>16.75</v>
      </c>
      <c r="O1205" s="10">
        <v>52.8</v>
      </c>
      <c r="P1205" s="10">
        <v>138.78</v>
      </c>
      <c r="Q1205" s="10">
        <v>142.57</v>
      </c>
      <c r="R1205" s="10">
        <v>51.9</v>
      </c>
      <c r="S1205" s="10">
        <v>15.4</v>
      </c>
      <c r="T1205" s="10">
        <v>173.54</v>
      </c>
      <c r="U1205" s="10">
        <v>182.54</v>
      </c>
      <c r="V1205" s="10">
        <v>410.92</v>
      </c>
      <c r="W1205" s="10">
        <v>228.01</v>
      </c>
      <c r="X1205" s="10">
        <v>163.22</v>
      </c>
      <c r="Y1205" s="10">
        <v>12.39</v>
      </c>
      <c r="Z1205" s="10">
        <v>549.08000000000004</v>
      </c>
      <c r="AA1205" s="10">
        <v>58.36</v>
      </c>
      <c r="AB1205" s="10">
        <v>137.32</v>
      </c>
      <c r="AC1205" s="10">
        <v>470.37</v>
      </c>
      <c r="AD1205">
        <v>57.58</v>
      </c>
      <c r="AE1205" s="10">
        <v>41.47</v>
      </c>
      <c r="AF1205" s="10">
        <v>563.95000000000005</v>
      </c>
      <c r="AG1205" s="10">
        <v>467.05</v>
      </c>
      <c r="AH1205" s="10">
        <v>117.84</v>
      </c>
      <c r="AI1205">
        <v>53.17</v>
      </c>
      <c r="AJ1205" s="10">
        <v>22.62</v>
      </c>
      <c r="AK1205" s="10">
        <v>130.38999999999999</v>
      </c>
      <c r="AL1205" s="10">
        <v>30.684999999999999</v>
      </c>
      <c r="AM1205" s="10">
        <v>59.85</v>
      </c>
      <c r="AN1205" s="10">
        <v>9.89</v>
      </c>
      <c r="AO1205" s="10">
        <v>157.05000000000001</v>
      </c>
      <c r="AP1205" s="10">
        <v>154.05549999999999</v>
      </c>
    </row>
    <row r="1206" spans="1:42" x14ac:dyDescent="0.2">
      <c r="A1206" s="9">
        <v>45692</v>
      </c>
      <c r="B1206" s="3">
        <v>5994.57</v>
      </c>
      <c r="C1206" s="10">
        <v>392.21</v>
      </c>
      <c r="D1206" s="10">
        <v>103.83</v>
      </c>
      <c r="E1206" s="10">
        <v>109.96</v>
      </c>
      <c r="F1206" s="10">
        <v>62.67</v>
      </c>
      <c r="G1206" s="10">
        <v>168.33</v>
      </c>
      <c r="H1206" s="10">
        <v>356.53</v>
      </c>
      <c r="I1206" s="10">
        <v>222.43</v>
      </c>
      <c r="J1206" s="10">
        <v>28.68</v>
      </c>
      <c r="K1206" s="10">
        <v>267.94</v>
      </c>
      <c r="L1206" s="10">
        <v>634.17999999999995</v>
      </c>
      <c r="M1206" s="10">
        <v>118.65</v>
      </c>
      <c r="N1206" s="10">
        <v>15.28</v>
      </c>
      <c r="O1206" s="10">
        <v>53.26</v>
      </c>
      <c r="P1206" s="10">
        <v>133.99</v>
      </c>
      <c r="Q1206" s="10">
        <v>143.87</v>
      </c>
      <c r="R1206" s="10">
        <v>52.58</v>
      </c>
      <c r="S1206" s="10">
        <v>15.29</v>
      </c>
      <c r="T1206" s="10">
        <v>170.83</v>
      </c>
      <c r="U1206" s="10">
        <v>189.11</v>
      </c>
      <c r="V1206" s="10">
        <v>412.37</v>
      </c>
      <c r="W1206" s="10">
        <v>232.8</v>
      </c>
      <c r="X1206" s="10">
        <v>149.30000000000001</v>
      </c>
      <c r="Y1206" s="10">
        <v>12.87</v>
      </c>
      <c r="Z1206" s="10">
        <v>621.77</v>
      </c>
      <c r="AA1206" s="10">
        <v>59.02</v>
      </c>
      <c r="AB1206" s="10">
        <v>142.27000000000001</v>
      </c>
      <c r="AC1206" s="10">
        <v>482.28</v>
      </c>
      <c r="AD1206">
        <v>56.13</v>
      </c>
      <c r="AE1206" s="10">
        <v>41.86</v>
      </c>
      <c r="AF1206" s="10">
        <v>559.11</v>
      </c>
      <c r="AG1206" s="10">
        <v>472.27</v>
      </c>
      <c r="AH1206" s="10">
        <v>118.31</v>
      </c>
      <c r="AI1206">
        <v>53.69</v>
      </c>
      <c r="AJ1206" s="10">
        <v>23.09</v>
      </c>
      <c r="AK1206" s="10">
        <v>130.38999999999999</v>
      </c>
      <c r="AL1206" s="10">
        <v>30.9</v>
      </c>
      <c r="AM1206" s="10">
        <v>61.2</v>
      </c>
      <c r="AN1206" s="10">
        <v>10.16</v>
      </c>
      <c r="AO1206" s="10">
        <v>157.74</v>
      </c>
      <c r="AP1206" s="10">
        <v>150.006</v>
      </c>
    </row>
    <row r="1207" spans="1:42" x14ac:dyDescent="0.2">
      <c r="A1207" s="9">
        <v>45693</v>
      </c>
      <c r="B1207" s="3">
        <v>6037.88</v>
      </c>
      <c r="C1207" s="10">
        <v>378.17</v>
      </c>
      <c r="D1207" s="10">
        <v>101.36</v>
      </c>
      <c r="E1207" s="10">
        <v>109.88</v>
      </c>
      <c r="F1207" s="10">
        <v>63.12</v>
      </c>
      <c r="G1207" s="10">
        <v>171.61</v>
      </c>
      <c r="H1207" s="10">
        <v>367.93</v>
      </c>
      <c r="I1207" s="10">
        <v>232</v>
      </c>
      <c r="J1207" s="10">
        <v>28.6</v>
      </c>
      <c r="K1207" s="10">
        <v>270.43</v>
      </c>
      <c r="L1207" s="10">
        <v>645.45000000000005</v>
      </c>
      <c r="M1207" s="10">
        <v>124.83</v>
      </c>
      <c r="N1207" s="10">
        <v>15.75</v>
      </c>
      <c r="O1207" s="10">
        <v>52.38</v>
      </c>
      <c r="P1207" s="10">
        <v>132.27000000000001</v>
      </c>
      <c r="Q1207" s="10">
        <v>147.13</v>
      </c>
      <c r="R1207" s="10">
        <v>54.2</v>
      </c>
      <c r="S1207" s="10">
        <v>15.49</v>
      </c>
      <c r="T1207" s="10">
        <v>174.85</v>
      </c>
      <c r="U1207" s="10">
        <v>188.93</v>
      </c>
      <c r="V1207" s="10">
        <v>413.29</v>
      </c>
      <c r="W1207" s="10">
        <v>232.47</v>
      </c>
      <c r="X1207" s="10">
        <v>153.81</v>
      </c>
      <c r="Y1207" s="10">
        <v>12.77</v>
      </c>
      <c r="Z1207" s="10">
        <v>626</v>
      </c>
      <c r="AA1207" s="10">
        <v>57.51</v>
      </c>
      <c r="AB1207" s="10">
        <v>142.9</v>
      </c>
      <c r="AC1207" s="10">
        <v>488.44</v>
      </c>
      <c r="AD1207">
        <v>55.33</v>
      </c>
      <c r="AE1207" s="10">
        <v>42.32</v>
      </c>
      <c r="AF1207" s="10">
        <v>566.29</v>
      </c>
      <c r="AG1207" s="10">
        <v>467.68</v>
      </c>
      <c r="AH1207" s="10">
        <v>118.78</v>
      </c>
      <c r="AI1207">
        <v>54.02</v>
      </c>
      <c r="AJ1207" s="10">
        <v>23.4</v>
      </c>
      <c r="AK1207" s="10">
        <v>130.97999999999999</v>
      </c>
      <c r="AL1207" s="10">
        <v>31.32</v>
      </c>
      <c r="AM1207" s="10">
        <v>61.37</v>
      </c>
      <c r="AN1207" s="10">
        <v>10.01</v>
      </c>
      <c r="AO1207" s="10">
        <v>161.02000000000001</v>
      </c>
      <c r="AP1207" s="10">
        <v>152.852</v>
      </c>
    </row>
    <row r="1208" spans="1:42" x14ac:dyDescent="0.2">
      <c r="A1208" s="9">
        <v>45694</v>
      </c>
      <c r="B1208" s="3">
        <v>6061.48</v>
      </c>
      <c r="C1208" s="10">
        <v>374.32</v>
      </c>
      <c r="D1208" s="10">
        <v>111.28</v>
      </c>
      <c r="E1208" s="10">
        <v>108.43</v>
      </c>
      <c r="F1208" s="10">
        <v>63.36</v>
      </c>
      <c r="G1208" s="10">
        <v>169.88</v>
      </c>
      <c r="H1208" s="10">
        <v>374.83</v>
      </c>
      <c r="I1208" s="10">
        <v>231.36</v>
      </c>
      <c r="J1208" s="10">
        <v>27.68</v>
      </c>
      <c r="K1208" s="10">
        <v>276.89999999999998</v>
      </c>
      <c r="L1208" s="10">
        <v>658.22</v>
      </c>
      <c r="M1208" s="10">
        <v>128.68</v>
      </c>
      <c r="N1208" s="10">
        <v>14.78</v>
      </c>
      <c r="O1208" s="10">
        <v>53.54</v>
      </c>
      <c r="P1208" s="10">
        <v>133.47999999999999</v>
      </c>
      <c r="Q1208" s="10">
        <v>144.58000000000001</v>
      </c>
      <c r="R1208" s="10">
        <v>53.17</v>
      </c>
      <c r="S1208" s="10">
        <v>14.8</v>
      </c>
      <c r="T1208" s="10">
        <v>174.55</v>
      </c>
      <c r="U1208" s="10">
        <v>186.37</v>
      </c>
      <c r="V1208" s="10">
        <v>415.82</v>
      </c>
      <c r="W1208" s="10">
        <v>233.22</v>
      </c>
      <c r="X1208" s="10">
        <v>151.59</v>
      </c>
      <c r="Y1208" s="10">
        <v>12.8</v>
      </c>
      <c r="Z1208" s="10">
        <v>625.87</v>
      </c>
      <c r="AA1208" s="10">
        <v>57.32</v>
      </c>
      <c r="AB1208" s="10">
        <v>141.94999999999999</v>
      </c>
      <c r="AC1208" s="10">
        <v>481.16</v>
      </c>
      <c r="AD1208">
        <v>55.12</v>
      </c>
      <c r="AE1208" s="10">
        <v>41.27</v>
      </c>
      <c r="AF1208" s="10">
        <v>567.16</v>
      </c>
      <c r="AG1208" s="10">
        <v>464.98</v>
      </c>
      <c r="AH1208" s="10">
        <v>118.54</v>
      </c>
      <c r="AI1208">
        <v>53.89</v>
      </c>
      <c r="AJ1208" s="10">
        <v>23.06</v>
      </c>
      <c r="AK1208" s="10">
        <v>145.32</v>
      </c>
      <c r="AL1208" s="10">
        <v>30.82</v>
      </c>
      <c r="AM1208" s="10">
        <v>62.19</v>
      </c>
      <c r="AN1208" s="10">
        <v>9.26</v>
      </c>
      <c r="AO1208" s="10">
        <v>161.21</v>
      </c>
      <c r="AP1208" s="10">
        <v>144.51499999999999</v>
      </c>
    </row>
    <row r="1209" spans="1:42" x14ac:dyDescent="0.2">
      <c r="A1209" s="9">
        <v>45695</v>
      </c>
      <c r="B1209" s="3">
        <v>6083.57</v>
      </c>
      <c r="C1209" s="10">
        <v>361.62</v>
      </c>
      <c r="D1209" s="10">
        <v>110.85</v>
      </c>
      <c r="E1209" s="10">
        <v>108.89</v>
      </c>
      <c r="F1209" s="10">
        <v>63.84</v>
      </c>
      <c r="G1209" s="10">
        <v>166.9</v>
      </c>
      <c r="H1209" s="10">
        <v>377.97</v>
      </c>
      <c r="I1209" s="10">
        <v>224.87</v>
      </c>
      <c r="J1209" s="10">
        <v>27.41</v>
      </c>
      <c r="K1209" s="10">
        <v>275.8</v>
      </c>
      <c r="L1209" s="10">
        <v>655.9</v>
      </c>
      <c r="M1209" s="10">
        <v>129.84</v>
      </c>
      <c r="N1209" s="10">
        <v>14.7</v>
      </c>
      <c r="O1209" s="10">
        <v>52.64</v>
      </c>
      <c r="P1209" s="10">
        <v>133.93</v>
      </c>
      <c r="Q1209" s="10">
        <v>142.77000000000001</v>
      </c>
      <c r="R1209" s="10">
        <v>55.86</v>
      </c>
      <c r="S1209" s="10">
        <v>14.91</v>
      </c>
      <c r="T1209" s="10">
        <v>170.27</v>
      </c>
      <c r="U1209" s="10">
        <v>184.03</v>
      </c>
      <c r="V1209" s="10">
        <v>409.75</v>
      </c>
      <c r="W1209" s="10">
        <v>227.63</v>
      </c>
      <c r="X1209" s="10">
        <v>148.61000000000001</v>
      </c>
      <c r="Y1209" s="10">
        <v>12.48</v>
      </c>
      <c r="Z1209" s="10">
        <v>622.99</v>
      </c>
      <c r="AA1209" s="10">
        <v>57.27</v>
      </c>
      <c r="AB1209" s="10">
        <v>138.4</v>
      </c>
      <c r="AC1209" s="10">
        <v>469.32</v>
      </c>
      <c r="AD1209">
        <v>54.47</v>
      </c>
      <c r="AE1209" s="10">
        <v>40.57</v>
      </c>
      <c r="AF1209" s="10">
        <v>562.75</v>
      </c>
      <c r="AG1209" s="10">
        <v>465.6</v>
      </c>
      <c r="AH1209" s="10">
        <v>117.35</v>
      </c>
      <c r="AI1209">
        <v>53.97</v>
      </c>
      <c r="AJ1209" s="10">
        <v>22.9</v>
      </c>
      <c r="AK1209" s="10">
        <v>144.41</v>
      </c>
      <c r="AL1209" s="10">
        <v>30.98</v>
      </c>
      <c r="AM1209" s="10">
        <v>61.95</v>
      </c>
      <c r="AN1209" s="10">
        <v>9.24</v>
      </c>
      <c r="AO1209" s="10">
        <v>166.37</v>
      </c>
      <c r="AP1209" s="10">
        <v>143.935</v>
      </c>
    </row>
    <row r="1210" spans="1:42" x14ac:dyDescent="0.2">
      <c r="A1210" s="9">
        <v>45698</v>
      </c>
      <c r="B1210" s="3">
        <v>6025.99</v>
      </c>
      <c r="C1210" s="10">
        <v>350.73</v>
      </c>
      <c r="D1210" s="10">
        <v>116.65</v>
      </c>
      <c r="E1210" s="10">
        <v>110.97</v>
      </c>
      <c r="F1210" s="10">
        <v>64.55</v>
      </c>
      <c r="G1210" s="10">
        <v>168.39</v>
      </c>
      <c r="H1210" s="10">
        <v>385</v>
      </c>
      <c r="I1210" s="10">
        <v>235.04</v>
      </c>
      <c r="J1210" s="10">
        <v>30.6</v>
      </c>
      <c r="K1210" s="10">
        <v>271.04000000000002</v>
      </c>
      <c r="L1210" s="10">
        <v>650.53</v>
      </c>
      <c r="M1210" s="10">
        <v>133.57</v>
      </c>
      <c r="N1210" s="10">
        <v>14.72</v>
      </c>
      <c r="O1210" s="10">
        <v>53.66</v>
      </c>
      <c r="P1210" s="10">
        <v>134.38999999999999</v>
      </c>
      <c r="Q1210" s="10">
        <v>143.86000000000001</v>
      </c>
      <c r="R1210" s="10">
        <v>56.27</v>
      </c>
      <c r="S1210" s="10">
        <v>15.13</v>
      </c>
      <c r="T1210" s="10">
        <v>168.61</v>
      </c>
      <c r="U1210" s="10">
        <v>186.12</v>
      </c>
      <c r="V1210" s="10">
        <v>412.22</v>
      </c>
      <c r="W1210" s="10">
        <v>227.65</v>
      </c>
      <c r="X1210" s="10">
        <v>147.93</v>
      </c>
      <c r="Y1210" s="10">
        <v>12.99</v>
      </c>
      <c r="Z1210" s="10">
        <v>637.69000000000005</v>
      </c>
      <c r="AA1210" s="10">
        <v>57.8</v>
      </c>
      <c r="AB1210" s="10">
        <v>140.62</v>
      </c>
      <c r="AC1210" s="10">
        <v>469.97</v>
      </c>
      <c r="AD1210">
        <v>55.38</v>
      </c>
      <c r="AE1210" s="10">
        <v>41.07</v>
      </c>
      <c r="AF1210" s="10">
        <v>565.49</v>
      </c>
      <c r="AG1210" s="10">
        <v>469.98</v>
      </c>
      <c r="AH1210" s="10">
        <v>119.47</v>
      </c>
      <c r="AI1210">
        <v>54.88</v>
      </c>
      <c r="AJ1210" s="10">
        <v>22.76</v>
      </c>
      <c r="AK1210" s="10">
        <v>146.57</v>
      </c>
      <c r="AL1210" s="10">
        <v>31.35</v>
      </c>
      <c r="AM1210" s="10">
        <v>62.25</v>
      </c>
      <c r="AN1210" s="10">
        <v>9.24</v>
      </c>
      <c r="AO1210" s="10">
        <v>173.11</v>
      </c>
      <c r="AP1210" s="10">
        <v>137.941</v>
      </c>
    </row>
    <row r="1211" spans="1:42" x14ac:dyDescent="0.2">
      <c r="A1211" s="9">
        <v>45699</v>
      </c>
      <c r="B1211" s="3">
        <v>6066.44</v>
      </c>
      <c r="C1211" s="10">
        <v>328.5</v>
      </c>
      <c r="D1211" s="10">
        <v>112.62</v>
      </c>
      <c r="E1211" s="10">
        <v>111.67</v>
      </c>
      <c r="F1211" s="10">
        <v>67.599999999999994</v>
      </c>
      <c r="G1211" s="10">
        <v>167.61</v>
      </c>
      <c r="H1211" s="10">
        <v>372.9</v>
      </c>
      <c r="I1211" s="10">
        <v>235.04</v>
      </c>
      <c r="J1211" s="10">
        <v>28.22</v>
      </c>
      <c r="K1211" s="10">
        <v>274.99</v>
      </c>
      <c r="L1211" s="10">
        <v>647.24</v>
      </c>
      <c r="M1211" s="10">
        <v>132.80000000000001</v>
      </c>
      <c r="N1211" s="10">
        <v>14.11</v>
      </c>
      <c r="O1211" s="10">
        <v>50.77</v>
      </c>
      <c r="P1211" s="10">
        <v>133.22</v>
      </c>
      <c r="Q1211" s="10">
        <v>141.79</v>
      </c>
      <c r="R1211" s="10">
        <v>53.34</v>
      </c>
      <c r="S1211" s="10">
        <v>14.83</v>
      </c>
      <c r="T1211" s="10">
        <v>164.78</v>
      </c>
      <c r="U1211" s="10">
        <v>183.55</v>
      </c>
      <c r="V1211" s="10">
        <v>411.44</v>
      </c>
      <c r="W1211" s="10">
        <v>232.62</v>
      </c>
      <c r="X1211" s="10">
        <v>142.46</v>
      </c>
      <c r="Y1211" s="10">
        <v>12.44</v>
      </c>
      <c r="Z1211" s="10">
        <v>623.15</v>
      </c>
      <c r="AA1211" s="10">
        <v>56.18</v>
      </c>
      <c r="AB1211" s="10">
        <v>130.87</v>
      </c>
      <c r="AC1211" s="10">
        <v>455.22</v>
      </c>
      <c r="AD1211">
        <v>54.11</v>
      </c>
      <c r="AE1211" s="10">
        <v>37.700000000000003</v>
      </c>
      <c r="AF1211" s="10">
        <v>564.70000000000005</v>
      </c>
      <c r="AG1211" s="10">
        <v>474.3</v>
      </c>
      <c r="AH1211" s="10">
        <v>121.77</v>
      </c>
      <c r="AI1211">
        <v>54.69</v>
      </c>
      <c r="AJ1211" s="10">
        <v>22.58</v>
      </c>
      <c r="AK1211" s="10">
        <v>147.97999999999999</v>
      </c>
      <c r="AL1211" s="10">
        <v>31.55</v>
      </c>
      <c r="AM1211" s="10">
        <v>61.65</v>
      </c>
      <c r="AN1211" s="10">
        <v>9.2100000000000009</v>
      </c>
      <c r="AO1211" s="10">
        <v>176.53</v>
      </c>
      <c r="AP1211" s="10">
        <v>134.01900000000001</v>
      </c>
    </row>
    <row r="1212" spans="1:42" x14ac:dyDescent="0.2">
      <c r="A1212" s="9">
        <v>45700</v>
      </c>
      <c r="B1212" s="3">
        <v>6068.5</v>
      </c>
      <c r="C1212" s="10">
        <v>336.51</v>
      </c>
      <c r="D1212" s="10">
        <v>117.39</v>
      </c>
      <c r="E1212" s="10">
        <v>107.35</v>
      </c>
      <c r="F1212" s="10">
        <v>68.709999999999994</v>
      </c>
      <c r="G1212" s="10">
        <v>166.61</v>
      </c>
      <c r="H1212" s="10">
        <v>369.65</v>
      </c>
      <c r="I1212" s="10">
        <v>236.35</v>
      </c>
      <c r="J1212" s="10">
        <v>27.62</v>
      </c>
      <c r="K1212" s="10">
        <v>275.45</v>
      </c>
      <c r="L1212" s="10">
        <v>649</v>
      </c>
      <c r="M1212" s="10">
        <v>131.13999999999999</v>
      </c>
      <c r="N1212" s="10">
        <v>13.76</v>
      </c>
      <c r="O1212" s="10">
        <v>50.71</v>
      </c>
      <c r="P1212" s="10">
        <v>130.34</v>
      </c>
      <c r="Q1212" s="10">
        <v>140.65</v>
      </c>
      <c r="R1212" s="10">
        <v>55.91</v>
      </c>
      <c r="S1212" s="10">
        <v>14.77</v>
      </c>
      <c r="T1212" s="10">
        <v>160.88999999999999</v>
      </c>
      <c r="U1212" s="10">
        <v>187.23</v>
      </c>
      <c r="V1212" s="10">
        <v>409.04</v>
      </c>
      <c r="W1212" s="10">
        <v>236.87</v>
      </c>
      <c r="X1212" s="10">
        <v>139.54</v>
      </c>
      <c r="Y1212" s="10">
        <v>12.48</v>
      </c>
      <c r="Z1212" s="10">
        <v>640.59</v>
      </c>
      <c r="AA1212" s="10">
        <v>57.29</v>
      </c>
      <c r="AB1212" s="10">
        <v>130.30000000000001</v>
      </c>
      <c r="AC1212" s="10">
        <v>453.2</v>
      </c>
      <c r="AD1212">
        <v>55.16</v>
      </c>
      <c r="AE1212" s="10">
        <v>38</v>
      </c>
      <c r="AF1212" s="10">
        <v>564.6</v>
      </c>
      <c r="AG1212" s="10">
        <v>476.56</v>
      </c>
      <c r="AH1212" s="10">
        <v>119.77</v>
      </c>
      <c r="AI1212">
        <v>54.75</v>
      </c>
      <c r="AJ1212" s="10">
        <v>22.7</v>
      </c>
      <c r="AK1212" s="10">
        <v>149.88999999999999</v>
      </c>
      <c r="AL1212" s="10">
        <v>31.86</v>
      </c>
      <c r="AM1212" s="10">
        <v>62.04</v>
      </c>
      <c r="AN1212" s="10">
        <v>9.23</v>
      </c>
      <c r="AO1212" s="10">
        <v>176.64</v>
      </c>
      <c r="AP1212" s="10">
        <v>134.64349999999999</v>
      </c>
    </row>
    <row r="1213" spans="1:42" x14ac:dyDescent="0.2">
      <c r="A1213" s="9">
        <v>45701</v>
      </c>
      <c r="B1213" s="3">
        <v>6051.97</v>
      </c>
      <c r="C1213" s="10">
        <v>355.94</v>
      </c>
      <c r="D1213" s="10">
        <v>117.91</v>
      </c>
      <c r="E1213" s="10">
        <v>108.13</v>
      </c>
      <c r="F1213" s="10">
        <v>69.5</v>
      </c>
      <c r="G1213" s="10">
        <v>165.65</v>
      </c>
      <c r="H1213" s="10">
        <v>370.31</v>
      </c>
      <c r="I1213" s="10">
        <v>235.8</v>
      </c>
      <c r="J1213" s="10">
        <v>28.3</v>
      </c>
      <c r="K1213" s="10">
        <v>276.32</v>
      </c>
      <c r="L1213" s="10">
        <v>648.95000000000005</v>
      </c>
      <c r="M1213" s="10">
        <v>135.29</v>
      </c>
      <c r="N1213" s="10">
        <v>13.06</v>
      </c>
      <c r="O1213" s="10">
        <v>51.69</v>
      </c>
      <c r="P1213" s="10">
        <v>130.35</v>
      </c>
      <c r="Q1213" s="10">
        <v>143.13</v>
      </c>
      <c r="R1213" s="10">
        <v>63.8</v>
      </c>
      <c r="S1213" s="10">
        <v>15.19</v>
      </c>
      <c r="T1213" s="10">
        <v>160.47999999999999</v>
      </c>
      <c r="U1213" s="10">
        <v>192.66</v>
      </c>
      <c r="V1213" s="10">
        <v>410.54</v>
      </c>
      <c r="W1213" s="10">
        <v>241.53</v>
      </c>
      <c r="X1213" s="10">
        <v>139.30000000000001</v>
      </c>
      <c r="Y1213" s="10">
        <v>13.3</v>
      </c>
      <c r="Z1213" s="10">
        <v>648.32000000000005</v>
      </c>
      <c r="AA1213" s="10">
        <v>58.13</v>
      </c>
      <c r="AB1213" s="10">
        <v>130.5</v>
      </c>
      <c r="AC1213" s="10">
        <v>462.58</v>
      </c>
      <c r="AD1213">
        <v>54.74</v>
      </c>
      <c r="AE1213" s="10">
        <v>38.65</v>
      </c>
      <c r="AF1213" s="10">
        <v>566.30999999999995</v>
      </c>
      <c r="AG1213" s="10">
        <v>466.22</v>
      </c>
      <c r="AH1213" s="10">
        <v>120.9</v>
      </c>
      <c r="AI1213">
        <v>55.28</v>
      </c>
      <c r="AJ1213" s="10">
        <v>23.26</v>
      </c>
      <c r="AK1213" s="10">
        <v>149.18</v>
      </c>
      <c r="AL1213" s="10">
        <v>31.8</v>
      </c>
      <c r="AM1213" s="10">
        <v>63.29</v>
      </c>
      <c r="AN1213" s="10">
        <v>9.35</v>
      </c>
      <c r="AO1213" s="10">
        <v>174.49</v>
      </c>
      <c r="AP1213" s="10">
        <v>137.72900000000001</v>
      </c>
    </row>
    <row r="1214" spans="1:42" x14ac:dyDescent="0.2">
      <c r="A1214" s="9">
        <v>45702</v>
      </c>
      <c r="B1214" s="3">
        <v>6115.07</v>
      </c>
      <c r="C1214" s="10">
        <v>355.84</v>
      </c>
      <c r="D1214" s="10">
        <v>119.16</v>
      </c>
      <c r="E1214" s="10">
        <v>108.24</v>
      </c>
      <c r="F1214" s="10">
        <v>68.87</v>
      </c>
      <c r="G1214" s="10">
        <v>167.66</v>
      </c>
      <c r="H1214" s="10">
        <v>367.59</v>
      </c>
      <c r="I1214" s="10">
        <v>233.04</v>
      </c>
      <c r="J1214" s="10">
        <v>28.02</v>
      </c>
      <c r="K1214" s="10">
        <v>276.58999999999997</v>
      </c>
      <c r="L1214" s="10">
        <v>660.55</v>
      </c>
      <c r="M1214" s="10">
        <v>138.85</v>
      </c>
      <c r="N1214" s="10">
        <v>13.46</v>
      </c>
      <c r="O1214" s="10">
        <v>51.42</v>
      </c>
      <c r="P1214" s="10">
        <v>128.88</v>
      </c>
      <c r="Q1214" s="10">
        <v>143.72999999999999</v>
      </c>
      <c r="R1214" s="10">
        <v>65.28</v>
      </c>
      <c r="S1214" s="10">
        <v>16.21</v>
      </c>
      <c r="T1214" s="10">
        <v>164.84</v>
      </c>
      <c r="U1214" s="10">
        <v>187.6</v>
      </c>
      <c r="V1214" s="10">
        <v>408.43</v>
      </c>
      <c r="W1214" s="10">
        <v>244.6</v>
      </c>
      <c r="X1214" s="10">
        <v>140.56</v>
      </c>
      <c r="Y1214" s="10">
        <v>14.03</v>
      </c>
      <c r="Z1214" s="10">
        <v>638.17999999999995</v>
      </c>
      <c r="AA1214" s="10">
        <v>57.08</v>
      </c>
      <c r="AB1214" s="10">
        <v>131.07</v>
      </c>
      <c r="AC1214" s="10">
        <v>459</v>
      </c>
      <c r="AD1214">
        <v>55.33</v>
      </c>
      <c r="AE1214" s="10">
        <v>37.46</v>
      </c>
      <c r="AF1214" s="10">
        <v>564.76</v>
      </c>
      <c r="AG1214" s="10">
        <v>480.22</v>
      </c>
      <c r="AH1214" s="10">
        <v>120.85</v>
      </c>
      <c r="AI1214">
        <v>54.46</v>
      </c>
      <c r="AJ1214" s="10">
        <v>23.27</v>
      </c>
      <c r="AK1214" s="10">
        <v>150.46</v>
      </c>
      <c r="AL1214" s="10">
        <v>31.46</v>
      </c>
      <c r="AM1214" s="10">
        <v>63.36</v>
      </c>
      <c r="AN1214" s="10">
        <v>9.48</v>
      </c>
      <c r="AO1214" s="10">
        <v>175.5</v>
      </c>
      <c r="AP1214" s="10">
        <v>136.72</v>
      </c>
    </row>
    <row r="1215" spans="1:42" x14ac:dyDescent="0.2">
      <c r="A1215" s="9">
        <v>45706</v>
      </c>
      <c r="B1215" s="3">
        <v>6114.63</v>
      </c>
      <c r="C1215" s="10">
        <v>354.11</v>
      </c>
      <c r="D1215" s="10">
        <v>124.62</v>
      </c>
      <c r="E1215" s="10">
        <v>110.14</v>
      </c>
      <c r="F1215" s="10">
        <v>69.05</v>
      </c>
      <c r="G1215" s="10">
        <v>169.28</v>
      </c>
      <c r="H1215" s="10">
        <v>373.25</v>
      </c>
      <c r="I1215" s="10">
        <v>228.53</v>
      </c>
      <c r="J1215" s="10">
        <v>27.74</v>
      </c>
      <c r="K1215" s="10">
        <v>279.95</v>
      </c>
      <c r="L1215" s="10">
        <v>672.19</v>
      </c>
      <c r="M1215" s="10">
        <v>139.4</v>
      </c>
      <c r="N1215" s="10">
        <v>15.85</v>
      </c>
      <c r="O1215" s="10">
        <v>51.14</v>
      </c>
      <c r="P1215" s="10">
        <v>130.43</v>
      </c>
      <c r="Q1215" s="10">
        <v>143.80000000000001</v>
      </c>
      <c r="R1215" s="10">
        <v>60.44</v>
      </c>
      <c r="S1215" s="10">
        <v>16.829999999999998</v>
      </c>
      <c r="T1215" s="10">
        <v>166.74</v>
      </c>
      <c r="U1215" s="10">
        <v>192.78</v>
      </c>
      <c r="V1215" s="10">
        <v>409.64</v>
      </c>
      <c r="W1215" s="10">
        <v>244.47</v>
      </c>
      <c r="X1215" s="10">
        <v>140.6</v>
      </c>
      <c r="Y1215" s="10">
        <v>14.44</v>
      </c>
      <c r="Z1215" s="10">
        <v>630.55999999999995</v>
      </c>
      <c r="AA1215" s="10">
        <v>54.49</v>
      </c>
      <c r="AB1215" s="10">
        <v>133.31</v>
      </c>
      <c r="AC1215" s="10">
        <v>462.11</v>
      </c>
      <c r="AD1215">
        <v>53.51</v>
      </c>
      <c r="AE1215" s="10">
        <v>33.94</v>
      </c>
      <c r="AF1215" s="10">
        <v>568.61</v>
      </c>
      <c r="AG1215" s="10">
        <v>501.56</v>
      </c>
      <c r="AH1215" s="10">
        <v>121.31</v>
      </c>
      <c r="AI1215">
        <v>55.37</v>
      </c>
      <c r="AJ1215" s="10">
        <v>22.93</v>
      </c>
      <c r="AK1215" s="10">
        <v>148.80000000000001</v>
      </c>
      <c r="AL1215" s="10">
        <v>32.090000000000003</v>
      </c>
      <c r="AM1215" s="10">
        <v>64.180000000000007</v>
      </c>
      <c r="AN1215" s="10">
        <v>9.2899999999999991</v>
      </c>
      <c r="AO1215" s="10">
        <v>172.07</v>
      </c>
      <c r="AP1215" s="10">
        <v>138.22049999999999</v>
      </c>
    </row>
    <row r="1216" spans="1:42" x14ac:dyDescent="0.2">
      <c r="A1216" s="9">
        <v>45707</v>
      </c>
      <c r="B1216" s="3">
        <v>6129.58</v>
      </c>
      <c r="C1216" s="10">
        <v>360.56</v>
      </c>
      <c r="D1216" s="10">
        <v>112.06</v>
      </c>
      <c r="E1216" s="10">
        <v>110.3</v>
      </c>
      <c r="F1216" s="10">
        <v>70.069999999999993</v>
      </c>
      <c r="G1216" s="10">
        <v>169.35</v>
      </c>
      <c r="H1216" s="10">
        <v>375.2</v>
      </c>
      <c r="I1216" s="10">
        <v>228.73</v>
      </c>
      <c r="J1216" s="10">
        <v>25.93</v>
      </c>
      <c r="K1216" s="10">
        <v>279.25</v>
      </c>
      <c r="L1216" s="10">
        <v>668.15</v>
      </c>
      <c r="M1216" s="10">
        <v>139.22999999999999</v>
      </c>
      <c r="N1216" s="10">
        <v>15.99</v>
      </c>
      <c r="O1216" s="10">
        <v>52.99</v>
      </c>
      <c r="P1216" s="10">
        <v>130.4</v>
      </c>
      <c r="Q1216" s="10">
        <v>143.68</v>
      </c>
      <c r="R1216" s="10">
        <v>59.23</v>
      </c>
      <c r="S1216" s="10">
        <v>16.18</v>
      </c>
      <c r="T1216" s="10">
        <v>166.85</v>
      </c>
      <c r="U1216" s="10">
        <v>186.56</v>
      </c>
      <c r="V1216" s="10">
        <v>414.77</v>
      </c>
      <c r="W1216" s="10">
        <v>244.87</v>
      </c>
      <c r="X1216" s="10">
        <v>138.47</v>
      </c>
      <c r="Y1216" s="10">
        <v>13.93</v>
      </c>
      <c r="Z1216" s="10">
        <v>642.73</v>
      </c>
      <c r="AA1216" s="10">
        <v>53.8</v>
      </c>
      <c r="AB1216" s="10">
        <v>119.42</v>
      </c>
      <c r="AC1216" s="10">
        <v>471.76</v>
      </c>
      <c r="AD1216">
        <v>54.65</v>
      </c>
      <c r="AE1216" s="10">
        <v>34.14</v>
      </c>
      <c r="AF1216" s="10">
        <v>568.5</v>
      </c>
      <c r="AG1216" s="10">
        <v>509.27</v>
      </c>
      <c r="AH1216" s="10">
        <v>121.63</v>
      </c>
      <c r="AI1216">
        <v>55.42</v>
      </c>
      <c r="AJ1216" s="10">
        <v>22.53</v>
      </c>
      <c r="AK1216" s="10">
        <v>149.80000000000001</v>
      </c>
      <c r="AL1216" s="10">
        <v>32.35</v>
      </c>
      <c r="AM1216" s="10">
        <v>62.76</v>
      </c>
      <c r="AN1216" s="10">
        <v>9.34</v>
      </c>
      <c r="AO1216" s="10">
        <v>166.57</v>
      </c>
      <c r="AP1216" s="10">
        <v>135.691</v>
      </c>
    </row>
    <row r="1217" spans="1:42" x14ac:dyDescent="0.2">
      <c r="A1217" s="9">
        <v>45708</v>
      </c>
      <c r="B1217" s="3">
        <v>6144.15</v>
      </c>
      <c r="C1217" s="10">
        <v>354.4</v>
      </c>
      <c r="D1217" s="10">
        <v>106.27</v>
      </c>
      <c r="E1217" s="10">
        <v>112</v>
      </c>
      <c r="F1217" s="10">
        <v>70.040000000000006</v>
      </c>
      <c r="G1217" s="10">
        <v>163.18</v>
      </c>
      <c r="H1217" s="10">
        <v>359.68</v>
      </c>
      <c r="I1217" s="10">
        <v>226.74</v>
      </c>
      <c r="J1217" s="10">
        <v>25.26</v>
      </c>
      <c r="K1217" s="10">
        <v>266.8</v>
      </c>
      <c r="L1217" s="10">
        <v>642.26</v>
      </c>
      <c r="M1217" s="10">
        <v>140.11000000000001</v>
      </c>
      <c r="N1217" s="10">
        <v>16.07</v>
      </c>
      <c r="O1217" s="10">
        <v>55.39</v>
      </c>
      <c r="P1217" s="10">
        <v>130.13</v>
      </c>
      <c r="Q1217" s="10">
        <v>141.66999999999999</v>
      </c>
      <c r="R1217" s="10">
        <v>56.06</v>
      </c>
      <c r="S1217" s="10">
        <v>15.56</v>
      </c>
      <c r="T1217" s="10">
        <v>163.9</v>
      </c>
      <c r="U1217" s="10">
        <v>184.96</v>
      </c>
      <c r="V1217" s="10">
        <v>416.13</v>
      </c>
      <c r="W1217" s="10">
        <v>245.83</v>
      </c>
      <c r="X1217" s="10">
        <v>134.55000000000001</v>
      </c>
      <c r="Y1217" s="10">
        <v>13.61</v>
      </c>
      <c r="Z1217" s="10">
        <v>636.77</v>
      </c>
      <c r="AA1217" s="10">
        <v>53.05</v>
      </c>
      <c r="AB1217" s="10">
        <v>118.6</v>
      </c>
      <c r="AC1217" s="10">
        <v>480.33</v>
      </c>
      <c r="AD1217">
        <v>56.04</v>
      </c>
      <c r="AE1217" s="10">
        <v>33.75</v>
      </c>
      <c r="AF1217" s="10">
        <v>563.28</v>
      </c>
      <c r="AG1217" s="10">
        <v>495.79</v>
      </c>
      <c r="AH1217" s="10">
        <v>120.9</v>
      </c>
      <c r="AI1217">
        <v>55.44</v>
      </c>
      <c r="AJ1217" s="10">
        <v>22.05</v>
      </c>
      <c r="AK1217" s="10">
        <v>151.57</v>
      </c>
      <c r="AL1217" s="10">
        <v>32.39</v>
      </c>
      <c r="AM1217" s="10">
        <v>64.290000000000006</v>
      </c>
      <c r="AN1217" s="10">
        <v>9.39</v>
      </c>
      <c r="AO1217" s="10">
        <v>163.81</v>
      </c>
      <c r="AP1217" s="10">
        <v>133.75049999999999</v>
      </c>
    </row>
    <row r="1218" spans="1:42" x14ac:dyDescent="0.2">
      <c r="A1218" s="9">
        <v>45709</v>
      </c>
      <c r="B1218" s="3">
        <v>6117.52</v>
      </c>
      <c r="C1218" s="10">
        <v>337.8</v>
      </c>
      <c r="D1218" s="10">
        <v>101.35</v>
      </c>
      <c r="E1218" s="10">
        <v>110.69</v>
      </c>
      <c r="F1218" s="10">
        <v>71.349999999999994</v>
      </c>
      <c r="G1218" s="10">
        <v>150.44</v>
      </c>
      <c r="H1218" s="10">
        <v>327.88</v>
      </c>
      <c r="I1218" s="10">
        <v>218.66</v>
      </c>
      <c r="J1218" s="10">
        <v>23.55</v>
      </c>
      <c r="K1218" s="10">
        <v>264.24</v>
      </c>
      <c r="L1218" s="10">
        <v>625.6</v>
      </c>
      <c r="M1218" s="10">
        <v>134.43</v>
      </c>
      <c r="N1218" s="10">
        <v>14.82</v>
      </c>
      <c r="O1218" s="10">
        <v>54.21</v>
      </c>
      <c r="P1218" s="10">
        <v>129.06</v>
      </c>
      <c r="Q1218" s="10">
        <v>135.78</v>
      </c>
      <c r="R1218" s="10">
        <v>51.6</v>
      </c>
      <c r="S1218" s="10">
        <v>14.67</v>
      </c>
      <c r="T1218" s="10">
        <v>158.38</v>
      </c>
      <c r="U1218" s="10">
        <v>177.89</v>
      </c>
      <c r="V1218" s="10">
        <v>408.21</v>
      </c>
      <c r="W1218" s="10">
        <v>245.55</v>
      </c>
      <c r="X1218" s="10">
        <v>132.22</v>
      </c>
      <c r="Y1218" s="10">
        <v>12.97</v>
      </c>
      <c r="Z1218" s="10">
        <v>607.38</v>
      </c>
      <c r="AA1218" s="10">
        <v>51.51</v>
      </c>
      <c r="AB1218" s="10">
        <v>107.93</v>
      </c>
      <c r="AC1218" s="10">
        <v>484.24</v>
      </c>
      <c r="AD1218">
        <v>53.92</v>
      </c>
      <c r="AE1218" s="10">
        <v>31.74</v>
      </c>
      <c r="AF1218" s="10">
        <v>557.51</v>
      </c>
      <c r="AG1218" s="10">
        <v>489.98</v>
      </c>
      <c r="AH1218" s="10">
        <v>120.97</v>
      </c>
      <c r="AI1218">
        <v>55.39</v>
      </c>
      <c r="AJ1218" s="10">
        <v>21.62</v>
      </c>
      <c r="AK1218" s="10">
        <v>154.4</v>
      </c>
      <c r="AL1218" s="10">
        <v>32</v>
      </c>
      <c r="AM1218" s="10">
        <v>63.53</v>
      </c>
      <c r="AN1218" s="10">
        <v>9.2799999999999994</v>
      </c>
      <c r="AO1218" s="10">
        <v>158.82</v>
      </c>
      <c r="AP1218" s="10">
        <v>132.69900000000001</v>
      </c>
    </row>
    <row r="1219" spans="1:42" x14ac:dyDescent="0.2">
      <c r="A1219" s="9">
        <v>45712</v>
      </c>
      <c r="B1219" s="3">
        <v>6013.13</v>
      </c>
      <c r="C1219" s="10">
        <v>330.53</v>
      </c>
      <c r="D1219" s="10">
        <v>90.68</v>
      </c>
      <c r="E1219" s="10">
        <v>111.27</v>
      </c>
      <c r="F1219" s="10">
        <v>70.59</v>
      </c>
      <c r="G1219" s="10">
        <v>142.76</v>
      </c>
      <c r="H1219" s="10">
        <v>315.91000000000003</v>
      </c>
      <c r="I1219" s="10">
        <v>207.93</v>
      </c>
      <c r="J1219" s="10">
        <v>22.49</v>
      </c>
      <c r="K1219" s="10">
        <v>261.33999999999997</v>
      </c>
      <c r="L1219" s="10">
        <v>626.14</v>
      </c>
      <c r="M1219" s="10">
        <v>130.28</v>
      </c>
      <c r="N1219" s="10">
        <v>15.27</v>
      </c>
      <c r="O1219" s="10">
        <v>52.03</v>
      </c>
      <c r="P1219" s="10">
        <v>128.38999999999999</v>
      </c>
      <c r="Q1219" s="10">
        <v>137.88999999999999</v>
      </c>
      <c r="R1219" s="10">
        <v>49.93</v>
      </c>
      <c r="S1219" s="10">
        <v>14.36</v>
      </c>
      <c r="T1219" s="10">
        <v>157.07</v>
      </c>
      <c r="U1219" s="10">
        <v>170.92</v>
      </c>
      <c r="V1219" s="10">
        <v>404</v>
      </c>
      <c r="W1219" s="10">
        <v>247.1</v>
      </c>
      <c r="X1219" s="10">
        <v>131.19</v>
      </c>
      <c r="Y1219" s="10">
        <v>11.96</v>
      </c>
      <c r="Z1219" s="10">
        <v>601.61</v>
      </c>
      <c r="AA1219" s="10">
        <v>51.21</v>
      </c>
      <c r="AB1219" s="10">
        <v>104.22</v>
      </c>
      <c r="AC1219" s="10">
        <v>481.65</v>
      </c>
      <c r="AD1219">
        <v>53.41</v>
      </c>
      <c r="AE1219" s="10">
        <v>31.24</v>
      </c>
      <c r="AF1219" s="10">
        <v>559</v>
      </c>
      <c r="AG1219" s="10">
        <v>484.55</v>
      </c>
      <c r="AH1219" s="10">
        <v>120.73</v>
      </c>
      <c r="AI1219">
        <v>55.68</v>
      </c>
      <c r="AJ1219" s="10">
        <v>21.25</v>
      </c>
      <c r="AK1219" s="10">
        <v>156.28</v>
      </c>
      <c r="AL1219" s="10">
        <v>32.08</v>
      </c>
      <c r="AM1219" s="10">
        <v>62.74</v>
      </c>
      <c r="AN1219" s="10">
        <v>9.35</v>
      </c>
      <c r="AO1219" s="10">
        <v>160.76</v>
      </c>
      <c r="AP1219" s="10">
        <v>132.04900000000001</v>
      </c>
    </row>
    <row r="1220" spans="1:42" x14ac:dyDescent="0.2">
      <c r="A1220" s="9">
        <v>45713</v>
      </c>
      <c r="B1220" s="3">
        <v>5983.25</v>
      </c>
      <c r="C1220" s="10">
        <v>302.8</v>
      </c>
      <c r="D1220" s="10">
        <v>87.84</v>
      </c>
      <c r="E1220" s="10">
        <v>109.73</v>
      </c>
      <c r="F1220" s="10">
        <v>71.489999999999995</v>
      </c>
      <c r="G1220" s="10">
        <v>137.91999999999999</v>
      </c>
      <c r="H1220" s="10">
        <v>317.69</v>
      </c>
      <c r="I1220" s="10">
        <v>202.54</v>
      </c>
      <c r="J1220" s="10">
        <v>20.28</v>
      </c>
      <c r="K1220" s="10">
        <v>257.39999999999998</v>
      </c>
      <c r="L1220" s="10">
        <v>614.91</v>
      </c>
      <c r="M1220" s="10">
        <v>126.63</v>
      </c>
      <c r="N1220" s="10">
        <v>15.61</v>
      </c>
      <c r="O1220" s="10">
        <v>51.5</v>
      </c>
      <c r="P1220" s="10">
        <v>127.15</v>
      </c>
      <c r="Q1220" s="10">
        <v>138.69999999999999</v>
      </c>
      <c r="R1220" s="10">
        <v>45.92</v>
      </c>
      <c r="S1220" s="10">
        <v>13.92</v>
      </c>
      <c r="T1220" s="10">
        <v>157.22999999999999</v>
      </c>
      <c r="U1220" s="10">
        <v>164.2</v>
      </c>
      <c r="V1220" s="10">
        <v>397.9</v>
      </c>
      <c r="W1220" s="10">
        <v>247.04</v>
      </c>
      <c r="X1220" s="10">
        <v>129.59</v>
      </c>
      <c r="Y1220" s="10">
        <v>11.45</v>
      </c>
      <c r="Z1220" s="10">
        <v>588.57000000000005</v>
      </c>
      <c r="AA1220" s="10">
        <v>52.47</v>
      </c>
      <c r="AB1220" s="10">
        <v>99.3</v>
      </c>
      <c r="AC1220" s="10">
        <v>480.35</v>
      </c>
      <c r="AD1220">
        <v>50.03</v>
      </c>
      <c r="AE1220" s="10">
        <v>29.73</v>
      </c>
      <c r="AF1220" s="10">
        <v>564.03</v>
      </c>
      <c r="AG1220" s="10">
        <v>487.59</v>
      </c>
      <c r="AH1220" s="10">
        <v>122.61</v>
      </c>
      <c r="AI1220">
        <v>54.97</v>
      </c>
      <c r="AJ1220" s="10">
        <v>20.8</v>
      </c>
      <c r="AK1220" s="10">
        <v>157.41999999999999</v>
      </c>
      <c r="AL1220" s="10">
        <v>32.630000000000003</v>
      </c>
      <c r="AM1220" s="10">
        <v>62.11</v>
      </c>
      <c r="AN1220" s="10">
        <v>9.42</v>
      </c>
      <c r="AO1220" s="10">
        <v>156.02000000000001</v>
      </c>
      <c r="AP1220" s="10">
        <v>130.76349999999999</v>
      </c>
    </row>
    <row r="1221" spans="1:42" x14ac:dyDescent="0.2">
      <c r="A1221" s="9">
        <v>45714</v>
      </c>
      <c r="B1221" s="3">
        <v>5955.25</v>
      </c>
      <c r="C1221" s="10">
        <v>290.8</v>
      </c>
      <c r="D1221" s="10">
        <v>89.31</v>
      </c>
      <c r="E1221" s="10">
        <v>109.46</v>
      </c>
      <c r="F1221" s="10">
        <v>70.8</v>
      </c>
      <c r="G1221" s="10">
        <v>148.19</v>
      </c>
      <c r="H1221" s="10">
        <v>335.24</v>
      </c>
      <c r="I1221" s="10">
        <v>212.94</v>
      </c>
      <c r="J1221" s="10">
        <v>21.25</v>
      </c>
      <c r="K1221" s="10">
        <v>258.79000000000002</v>
      </c>
      <c r="L1221" s="10">
        <v>617.77</v>
      </c>
      <c r="M1221" s="10">
        <v>131.28</v>
      </c>
      <c r="N1221" s="10">
        <v>15.67</v>
      </c>
      <c r="O1221" s="10">
        <v>51.48</v>
      </c>
      <c r="P1221" s="10">
        <v>126.4</v>
      </c>
      <c r="Q1221" s="10">
        <v>140.68</v>
      </c>
      <c r="R1221" s="10">
        <v>48.85</v>
      </c>
      <c r="S1221" s="10">
        <v>14.47</v>
      </c>
      <c r="T1221" s="10">
        <v>159.46</v>
      </c>
      <c r="U1221" s="10">
        <v>166.19</v>
      </c>
      <c r="V1221" s="10">
        <v>399.73</v>
      </c>
      <c r="W1221" s="10">
        <v>240.36</v>
      </c>
      <c r="X1221" s="10">
        <v>132.68</v>
      </c>
      <c r="Y1221" s="10">
        <v>11.4</v>
      </c>
      <c r="Z1221" s="10">
        <v>603.13</v>
      </c>
      <c r="AA1221" s="10">
        <v>53.42</v>
      </c>
      <c r="AB1221" s="10">
        <v>98.96</v>
      </c>
      <c r="AC1221" s="10">
        <v>479.1</v>
      </c>
      <c r="AD1221">
        <v>47.96</v>
      </c>
      <c r="AE1221" s="10">
        <v>29.93</v>
      </c>
      <c r="AF1221" s="10">
        <v>561.27</v>
      </c>
      <c r="AG1221" s="10">
        <v>478.52</v>
      </c>
      <c r="AH1221" s="10">
        <v>122.16</v>
      </c>
      <c r="AI1221">
        <v>55.04</v>
      </c>
      <c r="AJ1221" s="10">
        <v>20.58</v>
      </c>
      <c r="AK1221" s="10">
        <v>154.74</v>
      </c>
      <c r="AL1221" s="10">
        <v>33.15</v>
      </c>
      <c r="AM1221" s="10">
        <v>61.58</v>
      </c>
      <c r="AN1221" s="10">
        <v>9.4700000000000006</v>
      </c>
      <c r="AO1221" s="10">
        <v>159.55000000000001</v>
      </c>
      <c r="AP1221" s="10">
        <v>128.63399999999999</v>
      </c>
    </row>
    <row r="1222" spans="1:42" x14ac:dyDescent="0.2">
      <c r="A1222" s="9">
        <v>45715</v>
      </c>
      <c r="B1222" s="3">
        <v>5956.06</v>
      </c>
      <c r="C1222" s="10">
        <v>281.95</v>
      </c>
      <c r="D1222" s="10">
        <v>84.77</v>
      </c>
      <c r="E1222" s="10">
        <v>110.15</v>
      </c>
      <c r="F1222" s="10">
        <v>70.87</v>
      </c>
      <c r="G1222" s="10">
        <v>130.01</v>
      </c>
      <c r="H1222" s="10">
        <v>326.27999999999997</v>
      </c>
      <c r="I1222" s="10">
        <v>197.8</v>
      </c>
      <c r="J1222" s="10">
        <v>19.829999999999998</v>
      </c>
      <c r="K1222" s="10">
        <v>259.05</v>
      </c>
      <c r="L1222" s="10">
        <v>608</v>
      </c>
      <c r="M1222" s="10">
        <v>120.15</v>
      </c>
      <c r="N1222" s="10">
        <v>14.79</v>
      </c>
      <c r="O1222" s="10">
        <v>48.69</v>
      </c>
      <c r="P1222" s="10">
        <v>126.54</v>
      </c>
      <c r="Q1222" s="10">
        <v>139.78</v>
      </c>
      <c r="R1222" s="10">
        <v>48.78</v>
      </c>
      <c r="S1222" s="10">
        <v>14.07</v>
      </c>
      <c r="T1222" s="10">
        <v>157.38999999999999</v>
      </c>
      <c r="U1222" s="10">
        <v>173.69</v>
      </c>
      <c r="V1222" s="10">
        <v>392.53</v>
      </c>
      <c r="W1222" s="10">
        <v>237.3</v>
      </c>
      <c r="X1222" s="10">
        <v>132.19999999999999</v>
      </c>
      <c r="Y1222" s="10">
        <v>11.6</v>
      </c>
      <c r="Z1222" s="10">
        <v>590.76</v>
      </c>
      <c r="AA1222" s="10">
        <v>52.74</v>
      </c>
      <c r="AB1222" s="10">
        <v>90.08</v>
      </c>
      <c r="AC1222" s="10">
        <v>474.5</v>
      </c>
      <c r="AD1222">
        <v>47.35</v>
      </c>
      <c r="AE1222" s="10">
        <v>24.91</v>
      </c>
      <c r="AF1222" s="10">
        <v>564.82000000000005</v>
      </c>
      <c r="AG1222" s="10">
        <v>480.55</v>
      </c>
      <c r="AH1222" s="10">
        <v>122.77</v>
      </c>
      <c r="AI1222">
        <v>54.2</v>
      </c>
      <c r="AJ1222" s="10">
        <v>21.66</v>
      </c>
      <c r="AK1222" s="10">
        <v>154.02000000000001</v>
      </c>
      <c r="AL1222" s="10">
        <v>33.200000000000003</v>
      </c>
      <c r="AM1222" s="10">
        <v>60.71</v>
      </c>
      <c r="AN1222" s="10">
        <v>9.2899999999999991</v>
      </c>
      <c r="AO1222" s="10">
        <v>150.22999999999999</v>
      </c>
      <c r="AP1222" s="10">
        <v>127.251</v>
      </c>
    </row>
    <row r="1223" spans="1:42" x14ac:dyDescent="0.2">
      <c r="A1223" s="9">
        <v>45716</v>
      </c>
      <c r="B1223" s="3">
        <v>5861.57</v>
      </c>
      <c r="C1223" s="10">
        <v>292.98</v>
      </c>
      <c r="D1223" s="10">
        <v>84.92</v>
      </c>
      <c r="E1223" s="10">
        <v>111.33</v>
      </c>
      <c r="F1223" s="10">
        <v>71.209999999999994</v>
      </c>
      <c r="G1223" s="10">
        <v>133.66</v>
      </c>
      <c r="H1223" s="10">
        <v>335.18</v>
      </c>
      <c r="I1223" s="10">
        <v>199.43</v>
      </c>
      <c r="J1223" s="10">
        <v>20.49</v>
      </c>
      <c r="K1223" s="10">
        <v>264.64999999999998</v>
      </c>
      <c r="L1223" s="10">
        <v>622.29</v>
      </c>
      <c r="M1223" s="10">
        <v>124.92</v>
      </c>
      <c r="N1223" s="10">
        <v>14.61</v>
      </c>
      <c r="O1223" s="10">
        <v>50.78</v>
      </c>
      <c r="P1223" s="10">
        <v>128.11000000000001</v>
      </c>
      <c r="Q1223" s="10">
        <v>141.94</v>
      </c>
      <c r="R1223" s="10">
        <v>50.1</v>
      </c>
      <c r="S1223" s="10">
        <v>14.47</v>
      </c>
      <c r="T1223" s="10">
        <v>161.16</v>
      </c>
      <c r="U1223" s="10">
        <v>177.1</v>
      </c>
      <c r="V1223" s="10">
        <v>396.99</v>
      </c>
      <c r="W1223" s="10">
        <v>241.84</v>
      </c>
      <c r="X1223" s="10">
        <v>135.59</v>
      </c>
      <c r="Y1223" s="10">
        <v>11.84</v>
      </c>
      <c r="Z1223" s="10">
        <v>608.01</v>
      </c>
      <c r="AA1223" s="10">
        <v>53.97</v>
      </c>
      <c r="AB1223" s="10">
        <v>95.03</v>
      </c>
      <c r="AC1223" s="10">
        <v>479.79</v>
      </c>
      <c r="AD1223">
        <v>47.9</v>
      </c>
      <c r="AE1223" s="10">
        <v>24.57</v>
      </c>
      <c r="AF1223" s="10">
        <v>576.30999999999995</v>
      </c>
      <c r="AG1223" s="10">
        <v>480.79</v>
      </c>
      <c r="AH1223" s="10">
        <v>123.92</v>
      </c>
      <c r="AI1223">
        <v>53.87</v>
      </c>
      <c r="AJ1223" s="10">
        <v>22.89</v>
      </c>
      <c r="AK1223" s="10">
        <v>155.28</v>
      </c>
      <c r="AL1223" s="10">
        <v>33.5</v>
      </c>
      <c r="AM1223" s="10">
        <v>60.56</v>
      </c>
      <c r="AN1223" s="10">
        <v>9.5500000000000007</v>
      </c>
      <c r="AO1223" s="10">
        <v>150.63999999999999</v>
      </c>
      <c r="AP1223" s="10">
        <v>127.898</v>
      </c>
    </row>
    <row r="1224" spans="1:42" x14ac:dyDescent="0.2">
      <c r="A1224" s="9">
        <v>45719</v>
      </c>
      <c r="B1224" s="3">
        <v>5954.5</v>
      </c>
      <c r="C1224" s="10">
        <v>284.64999999999998</v>
      </c>
      <c r="D1224" s="10">
        <v>83.42</v>
      </c>
      <c r="E1224" s="10">
        <v>107.76</v>
      </c>
      <c r="F1224" s="10">
        <v>72.319999999999993</v>
      </c>
      <c r="G1224" s="10">
        <v>123.95</v>
      </c>
      <c r="H1224" s="10">
        <v>315.98</v>
      </c>
      <c r="I1224" s="10">
        <v>187.37</v>
      </c>
      <c r="J1224" s="10">
        <v>18.66</v>
      </c>
      <c r="K1224" s="10">
        <v>260.62</v>
      </c>
      <c r="L1224" s="10">
        <v>605.26</v>
      </c>
      <c r="M1224" s="10">
        <v>114.06</v>
      </c>
      <c r="N1224" s="10">
        <v>15.09</v>
      </c>
      <c r="O1224" s="10">
        <v>49.35</v>
      </c>
      <c r="P1224" s="10">
        <v>125.16</v>
      </c>
      <c r="Q1224" s="10">
        <v>140.62</v>
      </c>
      <c r="R1224" s="10">
        <v>46.89</v>
      </c>
      <c r="S1224" s="10">
        <v>13.57</v>
      </c>
      <c r="T1224" s="10">
        <v>158.53</v>
      </c>
      <c r="U1224" s="10">
        <v>173.65</v>
      </c>
      <c r="V1224" s="10">
        <v>388.49</v>
      </c>
      <c r="W1224" s="10">
        <v>238.03</v>
      </c>
      <c r="X1224" s="10">
        <v>133.01</v>
      </c>
      <c r="Y1224" s="10">
        <v>11.51</v>
      </c>
      <c r="Z1224" s="10">
        <v>599.86</v>
      </c>
      <c r="AA1224" s="10">
        <v>54.33</v>
      </c>
      <c r="AB1224" s="10">
        <v>87.65</v>
      </c>
      <c r="AC1224" s="10">
        <v>483.31</v>
      </c>
      <c r="AD1224">
        <v>48.9</v>
      </c>
      <c r="AE1224" s="10">
        <v>23.11</v>
      </c>
      <c r="AF1224" s="10">
        <v>574.91999999999996</v>
      </c>
      <c r="AG1224" s="10">
        <v>465.83</v>
      </c>
      <c r="AH1224" s="10">
        <v>123.54</v>
      </c>
      <c r="AI1224">
        <v>54.57</v>
      </c>
      <c r="AJ1224" s="10">
        <v>22.32</v>
      </c>
      <c r="AK1224" s="10">
        <v>158.79</v>
      </c>
      <c r="AL1224" s="10">
        <v>33.96</v>
      </c>
      <c r="AM1224" s="10">
        <v>61.05</v>
      </c>
      <c r="AN1224" s="10">
        <v>9.39</v>
      </c>
      <c r="AO1224" s="10">
        <v>147.79</v>
      </c>
      <c r="AP1224" s="10">
        <v>132.3725</v>
      </c>
    </row>
    <row r="1225" spans="1:42" x14ac:dyDescent="0.2">
      <c r="A1225" s="9">
        <v>45720</v>
      </c>
      <c r="B1225" s="3">
        <v>5849.72</v>
      </c>
      <c r="C1225" s="10">
        <v>272.04000000000002</v>
      </c>
      <c r="D1225" s="10">
        <v>84.4</v>
      </c>
      <c r="E1225" s="10">
        <v>107.54</v>
      </c>
      <c r="F1225" s="10">
        <v>70.19</v>
      </c>
      <c r="G1225" s="10">
        <v>126.94</v>
      </c>
      <c r="H1225" s="10">
        <v>313.07</v>
      </c>
      <c r="I1225" s="10">
        <v>187.48</v>
      </c>
      <c r="J1225" s="10">
        <v>18.995000000000001</v>
      </c>
      <c r="K1225" s="10">
        <v>250.25</v>
      </c>
      <c r="L1225" s="10">
        <v>581.14</v>
      </c>
      <c r="M1225" s="10">
        <v>115.99</v>
      </c>
      <c r="N1225" s="10">
        <v>15.41</v>
      </c>
      <c r="O1225" s="10">
        <v>46.13</v>
      </c>
      <c r="P1225" s="10">
        <v>122.72</v>
      </c>
      <c r="Q1225" s="10">
        <v>139.59</v>
      </c>
      <c r="R1225" s="10">
        <v>46.22</v>
      </c>
      <c r="S1225" s="10">
        <v>13.09</v>
      </c>
      <c r="T1225" s="10">
        <v>150.72999999999999</v>
      </c>
      <c r="U1225" s="10">
        <v>173.6</v>
      </c>
      <c r="V1225" s="10">
        <v>388.61</v>
      </c>
      <c r="W1225" s="10">
        <v>235.93</v>
      </c>
      <c r="X1225" s="10">
        <v>120.78</v>
      </c>
      <c r="Y1225" s="10">
        <v>11.26</v>
      </c>
      <c r="Z1225" s="10">
        <v>584.14</v>
      </c>
      <c r="AA1225" s="10">
        <v>53.17</v>
      </c>
      <c r="AB1225" s="10">
        <v>86.25</v>
      </c>
      <c r="AC1225" s="10">
        <v>486.22</v>
      </c>
      <c r="AD1225">
        <v>49.39</v>
      </c>
      <c r="AE1225" s="10">
        <v>22.35</v>
      </c>
      <c r="AF1225" s="10">
        <v>555.07000000000005</v>
      </c>
      <c r="AG1225" s="10">
        <v>458.38</v>
      </c>
      <c r="AH1225" s="10">
        <v>121.78</v>
      </c>
      <c r="AI1225">
        <v>55.04</v>
      </c>
      <c r="AJ1225" s="10">
        <v>22.1</v>
      </c>
      <c r="AK1225" s="10">
        <v>153.94999999999999</v>
      </c>
      <c r="AL1225" s="10">
        <v>34.119999999999997</v>
      </c>
      <c r="AM1225" s="10">
        <v>62.19</v>
      </c>
      <c r="AN1225" s="10">
        <v>9.1199999999999992</v>
      </c>
      <c r="AO1225" s="10">
        <v>146.69999999999999</v>
      </c>
      <c r="AP1225" s="10">
        <v>130.04300000000001</v>
      </c>
    </row>
    <row r="1226" spans="1:42" x14ac:dyDescent="0.2">
      <c r="A1226" s="9">
        <v>45721</v>
      </c>
      <c r="B1226" s="3">
        <v>5778.15</v>
      </c>
      <c r="C1226" s="10">
        <v>279.10000000000002</v>
      </c>
      <c r="D1226" s="10">
        <v>90.13</v>
      </c>
      <c r="E1226" s="10">
        <v>105.44</v>
      </c>
      <c r="F1226" s="10">
        <v>70.08</v>
      </c>
      <c r="G1226" s="10">
        <v>126.87</v>
      </c>
      <c r="H1226" s="10">
        <v>316.8</v>
      </c>
      <c r="I1226" s="10">
        <v>191.58</v>
      </c>
      <c r="J1226" s="10">
        <v>20.399999999999999</v>
      </c>
      <c r="K1226" s="10">
        <v>251.53</v>
      </c>
      <c r="L1226" s="10">
        <v>593.07000000000005</v>
      </c>
      <c r="M1226" s="10">
        <v>117.3</v>
      </c>
      <c r="N1226" s="10">
        <v>16.25</v>
      </c>
      <c r="O1226" s="10">
        <v>45.91</v>
      </c>
      <c r="P1226" s="10">
        <v>124.37</v>
      </c>
      <c r="Q1226" s="10">
        <v>142.30000000000001</v>
      </c>
      <c r="R1226" s="10">
        <v>48.12</v>
      </c>
      <c r="S1226" s="10">
        <v>13.43</v>
      </c>
      <c r="T1226" s="10">
        <v>152.04</v>
      </c>
      <c r="U1226" s="10">
        <v>177.31</v>
      </c>
      <c r="V1226" s="10">
        <v>401.02</v>
      </c>
      <c r="W1226" s="10">
        <v>235.74</v>
      </c>
      <c r="X1226" s="10">
        <v>123.03</v>
      </c>
      <c r="Y1226" s="10">
        <v>11.42</v>
      </c>
      <c r="Z1226" s="10">
        <v>586.83000000000004</v>
      </c>
      <c r="AA1226" s="10">
        <v>53.6</v>
      </c>
      <c r="AB1226" s="10">
        <v>86.76</v>
      </c>
      <c r="AC1226" s="10">
        <v>491.64</v>
      </c>
      <c r="AD1226">
        <v>51.44</v>
      </c>
      <c r="AE1226" s="10">
        <v>22.63</v>
      </c>
      <c r="AF1226" s="10">
        <v>558.29999999999995</v>
      </c>
      <c r="AG1226" s="10">
        <v>467.5</v>
      </c>
      <c r="AH1226" s="10">
        <v>124.04</v>
      </c>
      <c r="AI1226">
        <v>55.17</v>
      </c>
      <c r="AJ1226" s="10">
        <v>21.89</v>
      </c>
      <c r="AK1226" s="10">
        <v>153.13999999999999</v>
      </c>
      <c r="AL1226" s="10">
        <v>34.6</v>
      </c>
      <c r="AM1226" s="10">
        <v>63.75</v>
      </c>
      <c r="AN1226" s="10">
        <v>9.65</v>
      </c>
      <c r="AO1226" s="10">
        <v>152.30000000000001</v>
      </c>
      <c r="AP1226" s="10">
        <v>126.203</v>
      </c>
    </row>
    <row r="1227" spans="1:42" x14ac:dyDescent="0.2">
      <c r="A1227" s="9">
        <v>45722</v>
      </c>
      <c r="B1227" s="3">
        <v>5842.63</v>
      </c>
      <c r="C1227" s="10">
        <v>263.45</v>
      </c>
      <c r="D1227" s="10">
        <v>80.459999999999994</v>
      </c>
      <c r="E1227" s="10">
        <v>107.62</v>
      </c>
      <c r="F1227" s="10">
        <v>70.459999999999994</v>
      </c>
      <c r="G1227" s="10">
        <v>114.41</v>
      </c>
      <c r="H1227" s="10">
        <v>293.20999999999998</v>
      </c>
      <c r="I1227" s="10">
        <v>179.45</v>
      </c>
      <c r="J1227" s="10">
        <v>18.66</v>
      </c>
      <c r="K1227" s="10">
        <v>246.54</v>
      </c>
      <c r="L1227" s="10">
        <v>567.66999999999996</v>
      </c>
      <c r="M1227" s="10">
        <v>110.57</v>
      </c>
      <c r="N1227" s="10">
        <v>15.62</v>
      </c>
      <c r="O1227" s="10">
        <v>45.25</v>
      </c>
      <c r="P1227" s="10">
        <v>123.6</v>
      </c>
      <c r="Q1227" s="10">
        <v>133.66</v>
      </c>
      <c r="R1227" s="10">
        <v>44.84</v>
      </c>
      <c r="S1227" s="10">
        <v>12.45</v>
      </c>
      <c r="T1227" s="10">
        <v>145.63</v>
      </c>
      <c r="U1227" s="10">
        <v>156.22</v>
      </c>
      <c r="V1227" s="10">
        <v>396.89</v>
      </c>
      <c r="W1227" s="10">
        <v>235.33</v>
      </c>
      <c r="X1227" s="10">
        <v>116.13</v>
      </c>
      <c r="Y1227" s="10">
        <v>11.03</v>
      </c>
      <c r="Z1227" s="10">
        <v>543.41</v>
      </c>
      <c r="AA1227" s="10">
        <v>51.47</v>
      </c>
      <c r="AB1227" s="10">
        <v>82.65</v>
      </c>
      <c r="AC1227" s="10">
        <v>485.72</v>
      </c>
      <c r="AD1227">
        <v>50.64</v>
      </c>
      <c r="AE1227" s="10">
        <v>20.48</v>
      </c>
      <c r="AF1227" s="10">
        <v>549.82000000000005</v>
      </c>
      <c r="AG1227" s="10">
        <v>482.84</v>
      </c>
      <c r="AH1227" s="10">
        <v>120.3</v>
      </c>
      <c r="AI1227">
        <v>54.87</v>
      </c>
      <c r="AJ1227" s="10">
        <v>21.67</v>
      </c>
      <c r="AK1227" s="10">
        <v>153.55000000000001</v>
      </c>
      <c r="AL1227" s="10">
        <v>34.26</v>
      </c>
      <c r="AM1227" s="10">
        <v>63.94</v>
      </c>
      <c r="AN1227" s="10">
        <v>9.61</v>
      </c>
      <c r="AO1227" s="10">
        <v>146.99</v>
      </c>
      <c r="AP1227" s="10">
        <v>124.15</v>
      </c>
    </row>
    <row r="1228" spans="1:42" x14ac:dyDescent="0.2">
      <c r="A1228" s="9">
        <v>45723</v>
      </c>
      <c r="B1228" s="3">
        <v>5738.52</v>
      </c>
      <c r="C1228" s="10">
        <v>262.67</v>
      </c>
      <c r="D1228" s="10">
        <v>84.91</v>
      </c>
      <c r="E1228" s="10">
        <v>109.02</v>
      </c>
      <c r="F1228" s="10">
        <v>71.430000000000007</v>
      </c>
      <c r="G1228" s="10">
        <v>114.32</v>
      </c>
      <c r="H1228" s="10">
        <v>289.3</v>
      </c>
      <c r="I1228" s="10">
        <v>194.96</v>
      </c>
      <c r="J1228" s="10">
        <v>18.8</v>
      </c>
      <c r="K1228" s="10">
        <v>242.28</v>
      </c>
      <c r="L1228" s="10">
        <v>559.66999999999996</v>
      </c>
      <c r="M1228" s="10">
        <v>112.69</v>
      </c>
      <c r="N1228" s="10">
        <v>15.96</v>
      </c>
      <c r="O1228" s="10">
        <v>45.72</v>
      </c>
      <c r="P1228" s="10">
        <v>124.53</v>
      </c>
      <c r="Q1228" s="10">
        <v>130.46</v>
      </c>
      <c r="R1228" s="10">
        <v>44.42</v>
      </c>
      <c r="S1228" s="10">
        <v>12.59</v>
      </c>
      <c r="T1228" s="10">
        <v>145.15</v>
      </c>
      <c r="U1228" s="10">
        <v>158.91</v>
      </c>
      <c r="V1228" s="10">
        <v>393.31</v>
      </c>
      <c r="W1228" s="10">
        <v>239.07</v>
      </c>
      <c r="X1228" s="10">
        <v>115.27</v>
      </c>
      <c r="Y1228" s="10">
        <v>11.17</v>
      </c>
      <c r="Z1228" s="10">
        <v>532.1</v>
      </c>
      <c r="AA1228" s="10">
        <v>50.23</v>
      </c>
      <c r="AB1228" s="10">
        <v>84.12</v>
      </c>
      <c r="AC1228" s="10">
        <v>488.29</v>
      </c>
      <c r="AD1228">
        <v>49.43</v>
      </c>
      <c r="AE1228" s="10">
        <v>20.55</v>
      </c>
      <c r="AF1228" s="10">
        <v>546.77</v>
      </c>
      <c r="AG1228" s="10">
        <v>499.62</v>
      </c>
      <c r="AH1228" s="10">
        <v>119.91</v>
      </c>
      <c r="AI1228">
        <v>54.91</v>
      </c>
      <c r="AJ1228" s="10">
        <v>21.96</v>
      </c>
      <c r="AK1228" s="10">
        <v>150.94999999999999</v>
      </c>
      <c r="AL1228" s="10">
        <v>34.01</v>
      </c>
      <c r="AM1228" s="10">
        <v>62.31</v>
      </c>
      <c r="AN1228" s="10">
        <v>9.9</v>
      </c>
      <c r="AO1228" s="10">
        <v>143.72999999999999</v>
      </c>
      <c r="AP1228" s="10">
        <v>123.03</v>
      </c>
    </row>
    <row r="1229" spans="1:42" x14ac:dyDescent="0.2">
      <c r="A1229" s="9">
        <v>45726</v>
      </c>
      <c r="B1229" s="3">
        <v>5770.2</v>
      </c>
      <c r="C1229" s="10">
        <v>222.15</v>
      </c>
      <c r="D1229" s="10">
        <v>76.38</v>
      </c>
      <c r="E1229" s="10">
        <v>111.8</v>
      </c>
      <c r="F1229" s="10">
        <v>71.45</v>
      </c>
      <c r="G1229" s="10">
        <v>108.49</v>
      </c>
      <c r="H1229" s="10">
        <v>270.13</v>
      </c>
      <c r="I1229" s="10">
        <v>184.45</v>
      </c>
      <c r="J1229" s="10">
        <v>17.12</v>
      </c>
      <c r="K1229" s="10">
        <v>232.22</v>
      </c>
      <c r="L1229" s="10">
        <v>531.66</v>
      </c>
      <c r="M1229" s="10">
        <v>106.98</v>
      </c>
      <c r="N1229" s="10">
        <v>15.53</v>
      </c>
      <c r="O1229" s="10">
        <v>42.58</v>
      </c>
      <c r="P1229" s="10">
        <v>123.58</v>
      </c>
      <c r="Q1229" s="10">
        <v>125.92</v>
      </c>
      <c r="R1229" s="10">
        <v>35.630000000000003</v>
      </c>
      <c r="S1229" s="10">
        <v>11.18</v>
      </c>
      <c r="T1229" s="10">
        <v>139.37</v>
      </c>
      <c r="U1229" s="10">
        <v>147.59</v>
      </c>
      <c r="V1229" s="10">
        <v>380.16</v>
      </c>
      <c r="W1229" s="10">
        <v>227.48</v>
      </c>
      <c r="X1229" s="10">
        <v>108.17</v>
      </c>
      <c r="Y1229" s="10">
        <v>10.96</v>
      </c>
      <c r="Z1229" s="10">
        <v>489.24</v>
      </c>
      <c r="AA1229" s="10">
        <v>49.83</v>
      </c>
      <c r="AB1229" s="10">
        <v>80.44</v>
      </c>
      <c r="AC1229" s="10">
        <v>500.01</v>
      </c>
      <c r="AD1229">
        <v>44.91</v>
      </c>
      <c r="AE1229" s="10">
        <v>18.27</v>
      </c>
      <c r="AF1229" s="10">
        <v>537.12</v>
      </c>
      <c r="AG1229" s="10">
        <v>488.78</v>
      </c>
      <c r="AH1229" s="10">
        <v>117.87</v>
      </c>
      <c r="AI1229">
        <v>54.43</v>
      </c>
      <c r="AJ1229" s="10">
        <v>20.67</v>
      </c>
      <c r="AK1229" s="10">
        <v>150.59</v>
      </c>
      <c r="AL1229" s="10">
        <v>33.380000000000003</v>
      </c>
      <c r="AM1229" s="10">
        <v>62.21</v>
      </c>
      <c r="AN1229" s="10">
        <v>9.9600000000000009</v>
      </c>
      <c r="AO1229" s="10">
        <v>142.12</v>
      </c>
      <c r="AP1229" s="10">
        <v>123.92</v>
      </c>
    </row>
    <row r="1230" spans="1:42" x14ac:dyDescent="0.2">
      <c r="A1230" s="9">
        <v>45727</v>
      </c>
      <c r="B1230" s="3">
        <v>5614.56</v>
      </c>
      <c r="C1230" s="10">
        <v>230.58</v>
      </c>
      <c r="D1230" s="10">
        <v>78.05</v>
      </c>
      <c r="E1230" s="10">
        <v>109.16</v>
      </c>
      <c r="F1230" s="10">
        <v>71.040000000000006</v>
      </c>
      <c r="G1230" s="10">
        <v>114.36</v>
      </c>
      <c r="H1230" s="10">
        <v>284.20999999999998</v>
      </c>
      <c r="I1230" s="10">
        <v>190.09</v>
      </c>
      <c r="J1230" s="10">
        <v>17.829999999999998</v>
      </c>
      <c r="K1230" s="10">
        <v>229.14</v>
      </c>
      <c r="L1230" s="10">
        <v>531.42999999999995</v>
      </c>
      <c r="M1230" s="10">
        <v>108.76</v>
      </c>
      <c r="N1230" s="10">
        <v>14.65</v>
      </c>
      <c r="O1230" s="10">
        <v>42.7</v>
      </c>
      <c r="P1230" s="10">
        <v>122.17</v>
      </c>
      <c r="Q1230" s="10">
        <v>125.83</v>
      </c>
      <c r="R1230" s="10">
        <v>36.36</v>
      </c>
      <c r="S1230" s="10">
        <v>11.26</v>
      </c>
      <c r="T1230" s="10">
        <v>138.13999999999999</v>
      </c>
      <c r="U1230" s="10">
        <v>149.9</v>
      </c>
      <c r="V1230" s="10">
        <v>380.45</v>
      </c>
      <c r="W1230" s="10">
        <v>220.84</v>
      </c>
      <c r="X1230" s="10">
        <v>112.11</v>
      </c>
      <c r="Y1230" s="10">
        <v>10.79</v>
      </c>
      <c r="Z1230" s="10">
        <v>508.44</v>
      </c>
      <c r="AA1230" s="10">
        <v>49.98</v>
      </c>
      <c r="AB1230" s="10">
        <v>80.010000000000005</v>
      </c>
      <c r="AC1230" s="10">
        <v>488.34</v>
      </c>
      <c r="AD1230">
        <v>47.24</v>
      </c>
      <c r="AE1230" s="10">
        <v>18.7</v>
      </c>
      <c r="AF1230" s="10">
        <v>525.79999999999995</v>
      </c>
      <c r="AG1230" s="10">
        <v>475.5</v>
      </c>
      <c r="AH1230" s="10">
        <v>117.18</v>
      </c>
      <c r="AI1230">
        <v>55.07</v>
      </c>
      <c r="AJ1230" s="10">
        <v>20.96</v>
      </c>
      <c r="AK1230" s="10">
        <v>152.1</v>
      </c>
      <c r="AL1230" s="10">
        <v>33.42</v>
      </c>
      <c r="AM1230" s="10">
        <v>61.85</v>
      </c>
      <c r="AN1230" s="10">
        <v>9.69</v>
      </c>
      <c r="AO1230" s="10">
        <v>145.15</v>
      </c>
      <c r="AP1230" s="10">
        <v>123.62050000000001</v>
      </c>
    </row>
    <row r="1231" spans="1:42" x14ac:dyDescent="0.2">
      <c r="A1231" s="9">
        <v>45728</v>
      </c>
      <c r="B1231" s="3">
        <v>5572.07</v>
      </c>
      <c r="C1231" s="10">
        <v>248.09</v>
      </c>
      <c r="D1231" s="10">
        <v>83.65</v>
      </c>
      <c r="E1231" s="10">
        <v>109.13</v>
      </c>
      <c r="F1231" s="10">
        <v>69.94</v>
      </c>
      <c r="G1231" s="10">
        <v>121.92</v>
      </c>
      <c r="H1231" s="10">
        <v>298.68</v>
      </c>
      <c r="I1231" s="10">
        <v>194.23</v>
      </c>
      <c r="J1231" s="10">
        <v>18.43</v>
      </c>
      <c r="K1231" s="10">
        <v>227.9</v>
      </c>
      <c r="L1231" s="10">
        <v>535.71</v>
      </c>
      <c r="M1231" s="10">
        <v>115.74</v>
      </c>
      <c r="N1231" s="10">
        <v>14.19</v>
      </c>
      <c r="O1231" s="10">
        <v>47.24</v>
      </c>
      <c r="P1231" s="10">
        <v>121.71</v>
      </c>
      <c r="Q1231" s="10">
        <v>127.24</v>
      </c>
      <c r="R1231" s="10">
        <v>38.92</v>
      </c>
      <c r="S1231" s="10">
        <v>11.92</v>
      </c>
      <c r="T1231" s="10">
        <v>140.54</v>
      </c>
      <c r="U1231" s="10">
        <v>152.37</v>
      </c>
      <c r="V1231" s="10">
        <v>383.27</v>
      </c>
      <c r="W1231" s="10">
        <v>216.98</v>
      </c>
      <c r="X1231" s="10">
        <v>114.37</v>
      </c>
      <c r="Y1231" s="10">
        <v>11.06</v>
      </c>
      <c r="Z1231" s="10">
        <v>535.84</v>
      </c>
      <c r="AA1231" s="10">
        <v>50.05</v>
      </c>
      <c r="AB1231" s="10">
        <v>82.38</v>
      </c>
      <c r="AC1231" s="10">
        <v>495.42</v>
      </c>
      <c r="AD1231">
        <v>47.15</v>
      </c>
      <c r="AE1231" s="10">
        <v>21.82</v>
      </c>
      <c r="AF1231" s="10">
        <v>524.64</v>
      </c>
      <c r="AG1231" s="10">
        <v>471.37</v>
      </c>
      <c r="AH1231" s="10">
        <v>115.73</v>
      </c>
      <c r="AI1231">
        <v>55.3</v>
      </c>
      <c r="AJ1231" s="10">
        <v>21.2</v>
      </c>
      <c r="AK1231" s="10">
        <v>151.32</v>
      </c>
      <c r="AL1231" s="10">
        <v>32.89</v>
      </c>
      <c r="AM1231" s="10">
        <v>60.78</v>
      </c>
      <c r="AN1231" s="10">
        <v>9.59</v>
      </c>
      <c r="AO1231" s="10">
        <v>147.27000000000001</v>
      </c>
      <c r="AP1231" s="10">
        <v>123.55200000000001</v>
      </c>
    </row>
    <row r="1232" spans="1:42" x14ac:dyDescent="0.2">
      <c r="A1232" s="9">
        <v>45729</v>
      </c>
      <c r="B1232" s="3">
        <v>5599.3</v>
      </c>
      <c r="C1232" s="10">
        <v>240.68</v>
      </c>
      <c r="D1232" s="10">
        <v>79.62</v>
      </c>
      <c r="E1232" s="10">
        <v>108.67</v>
      </c>
      <c r="F1232" s="10">
        <v>69.62</v>
      </c>
      <c r="G1232" s="10">
        <v>118</v>
      </c>
      <c r="H1232" s="10">
        <v>300.24</v>
      </c>
      <c r="I1232" s="10">
        <v>191.36</v>
      </c>
      <c r="J1232" s="10">
        <v>17.57</v>
      </c>
      <c r="K1232" s="10">
        <v>225.19</v>
      </c>
      <c r="L1232" s="10">
        <v>524.80999999999995</v>
      </c>
      <c r="M1232" s="10">
        <v>115.58</v>
      </c>
      <c r="N1232" s="10">
        <v>12.88</v>
      </c>
      <c r="O1232" s="10">
        <v>47.35</v>
      </c>
      <c r="P1232" s="10">
        <v>119.26</v>
      </c>
      <c r="Q1232" s="10">
        <v>121.79</v>
      </c>
      <c r="R1232" s="10">
        <v>36.020000000000003</v>
      </c>
      <c r="S1232" s="10">
        <v>11.39</v>
      </c>
      <c r="T1232" s="10">
        <v>136.53</v>
      </c>
      <c r="U1232" s="10">
        <v>149.83000000000001</v>
      </c>
      <c r="V1232" s="10">
        <v>378.77</v>
      </c>
      <c r="W1232" s="10">
        <v>209.68</v>
      </c>
      <c r="X1232" s="10">
        <v>108.69</v>
      </c>
      <c r="Y1232" s="10">
        <v>10.61</v>
      </c>
      <c r="Z1232" s="10">
        <v>537.91</v>
      </c>
      <c r="AA1232" s="10">
        <v>48.73</v>
      </c>
      <c r="AB1232" s="10">
        <v>74.069999999999993</v>
      </c>
      <c r="AC1232" s="10">
        <v>502.92</v>
      </c>
      <c r="AD1232">
        <v>45.52</v>
      </c>
      <c r="AE1232" s="10">
        <v>21.37</v>
      </c>
      <c r="AF1232" s="10">
        <v>519.83000000000004</v>
      </c>
      <c r="AG1232" s="10">
        <v>467.09</v>
      </c>
      <c r="AH1232" s="10">
        <v>110.36</v>
      </c>
      <c r="AI1232">
        <v>56.27</v>
      </c>
      <c r="AJ1232" s="10">
        <v>20.87</v>
      </c>
      <c r="AK1232" s="10">
        <v>150.49</v>
      </c>
      <c r="AL1232" s="10">
        <v>32.24</v>
      </c>
      <c r="AM1232" s="10">
        <v>61.2</v>
      </c>
      <c r="AN1232" s="10">
        <v>9.5299999999999994</v>
      </c>
      <c r="AO1232" s="10">
        <v>140.85</v>
      </c>
      <c r="AP1232" s="10">
        <v>122.1185</v>
      </c>
    </row>
    <row r="1233" spans="1:42" x14ac:dyDescent="0.2">
      <c r="A1233" s="9">
        <v>45730</v>
      </c>
      <c r="B1233" s="3">
        <v>5521.52</v>
      </c>
      <c r="C1233" s="10">
        <v>249.98</v>
      </c>
      <c r="D1233" s="10">
        <v>86.24</v>
      </c>
      <c r="E1233" s="10">
        <v>111.9</v>
      </c>
      <c r="F1233" s="10">
        <v>69.16</v>
      </c>
      <c r="G1233" s="10">
        <v>124.46</v>
      </c>
      <c r="H1233" s="10">
        <v>313.63</v>
      </c>
      <c r="I1233" s="10">
        <v>195.54</v>
      </c>
      <c r="J1233" s="10">
        <v>18.809999999999999</v>
      </c>
      <c r="K1233" s="10">
        <v>232.44</v>
      </c>
      <c r="L1233" s="10">
        <v>541.41</v>
      </c>
      <c r="M1233" s="10">
        <v>121.67</v>
      </c>
      <c r="N1233" s="10">
        <v>13.22</v>
      </c>
      <c r="O1233" s="10">
        <v>49.23</v>
      </c>
      <c r="P1233" s="10">
        <v>122.05</v>
      </c>
      <c r="Q1233" s="10">
        <v>125.58</v>
      </c>
      <c r="R1233" s="10">
        <v>39.24</v>
      </c>
      <c r="S1233" s="10">
        <v>12.09</v>
      </c>
      <c r="T1233" s="10">
        <v>140.88999999999999</v>
      </c>
      <c r="U1233" s="10">
        <v>156.11000000000001</v>
      </c>
      <c r="V1233" s="10">
        <v>388.56</v>
      </c>
      <c r="W1233" s="10">
        <v>213.49</v>
      </c>
      <c r="X1233" s="10">
        <v>113.31</v>
      </c>
      <c r="Y1233" s="10">
        <v>10.75</v>
      </c>
      <c r="Z1233" s="10">
        <v>574.79</v>
      </c>
      <c r="AA1233" s="10">
        <v>50.03</v>
      </c>
      <c r="AB1233" s="10">
        <v>77.48</v>
      </c>
      <c r="AC1233" s="10">
        <v>504.77</v>
      </c>
      <c r="AD1233">
        <v>48.14</v>
      </c>
      <c r="AE1233" s="10">
        <v>25</v>
      </c>
      <c r="AF1233" s="10">
        <v>527.64</v>
      </c>
      <c r="AG1233" s="10">
        <v>477.5</v>
      </c>
      <c r="AH1233" s="10">
        <v>111.89</v>
      </c>
      <c r="AI1233">
        <v>56.29</v>
      </c>
      <c r="AJ1233" s="10">
        <v>21.02</v>
      </c>
      <c r="AK1233" s="10">
        <v>151.88</v>
      </c>
      <c r="AL1233" s="10">
        <v>32.659999999999997</v>
      </c>
      <c r="AM1233" s="10">
        <v>63.04</v>
      </c>
      <c r="AN1233" s="10">
        <v>9.73</v>
      </c>
      <c r="AO1233" s="10">
        <v>139.62</v>
      </c>
      <c r="AP1233" s="10">
        <v>120.05500000000001</v>
      </c>
    </row>
    <row r="1234" spans="1:42" x14ac:dyDescent="0.2">
      <c r="A1234" s="9">
        <v>45733</v>
      </c>
      <c r="B1234" s="3">
        <v>5638.94</v>
      </c>
      <c r="C1234" s="10">
        <v>238.01</v>
      </c>
      <c r="D1234" s="10">
        <v>87.35</v>
      </c>
      <c r="E1234" s="10">
        <v>113.76</v>
      </c>
      <c r="F1234" s="10">
        <v>70.12</v>
      </c>
      <c r="G1234" s="10">
        <v>126.29</v>
      </c>
      <c r="H1234" s="10">
        <v>331.96</v>
      </c>
      <c r="I1234" s="10">
        <v>194.5</v>
      </c>
      <c r="J1234" s="10">
        <v>19.100000000000001</v>
      </c>
      <c r="K1234" s="10">
        <v>233.93</v>
      </c>
      <c r="L1234" s="10">
        <v>551.34</v>
      </c>
      <c r="M1234" s="10">
        <v>119.53</v>
      </c>
      <c r="N1234" s="10">
        <v>13.45</v>
      </c>
      <c r="O1234" s="10">
        <v>49.15</v>
      </c>
      <c r="P1234" s="10">
        <v>122.77</v>
      </c>
      <c r="Q1234" s="10">
        <v>128.69999999999999</v>
      </c>
      <c r="R1234" s="10">
        <v>42.02</v>
      </c>
      <c r="S1234" s="10">
        <v>12.32</v>
      </c>
      <c r="T1234" s="10">
        <v>147.78</v>
      </c>
      <c r="U1234" s="10">
        <v>156.38999999999999</v>
      </c>
      <c r="V1234" s="10">
        <v>388.7</v>
      </c>
      <c r="W1234" s="10">
        <v>214</v>
      </c>
      <c r="X1234" s="10">
        <v>115.68</v>
      </c>
      <c r="Y1234" s="10">
        <v>11.02</v>
      </c>
      <c r="Z1234" s="10">
        <v>597.46</v>
      </c>
      <c r="AA1234" s="10">
        <v>49.65</v>
      </c>
      <c r="AB1234" s="10">
        <v>78.59</v>
      </c>
      <c r="AC1234" s="10">
        <v>513.76</v>
      </c>
      <c r="AD1234">
        <v>48.06</v>
      </c>
      <c r="AE1234" s="10">
        <v>24.93</v>
      </c>
      <c r="AF1234" s="10">
        <v>531.99</v>
      </c>
      <c r="AG1234" s="10">
        <v>482.35</v>
      </c>
      <c r="AH1234" s="10">
        <v>114.44</v>
      </c>
      <c r="AI1234">
        <v>56.62</v>
      </c>
      <c r="AJ1234" s="10">
        <v>21.81</v>
      </c>
      <c r="AK1234" s="10">
        <v>155.71</v>
      </c>
      <c r="AL1234" s="10">
        <v>33.89</v>
      </c>
      <c r="AM1234" s="10">
        <v>63.47</v>
      </c>
      <c r="AN1234" s="10">
        <v>9.92</v>
      </c>
      <c r="AO1234" s="10">
        <v>145.63</v>
      </c>
      <c r="AP1234" s="10">
        <v>120.51949999999999</v>
      </c>
    </row>
    <row r="1235" spans="1:42" x14ac:dyDescent="0.2">
      <c r="A1235" s="9">
        <v>45734</v>
      </c>
      <c r="B1235" s="3">
        <v>5675.12</v>
      </c>
      <c r="C1235" s="10">
        <v>225.31</v>
      </c>
      <c r="D1235" s="10">
        <v>83.89</v>
      </c>
      <c r="E1235" s="10">
        <v>113.64</v>
      </c>
      <c r="F1235" s="10">
        <v>69.38</v>
      </c>
      <c r="G1235" s="10">
        <v>124.46</v>
      </c>
      <c r="H1235" s="10">
        <v>318.93</v>
      </c>
      <c r="I1235" s="10">
        <v>188.67</v>
      </c>
      <c r="J1235" s="10">
        <v>17.98</v>
      </c>
      <c r="K1235" s="10">
        <v>234.97</v>
      </c>
      <c r="L1235" s="10">
        <v>551.78</v>
      </c>
      <c r="M1235" s="10">
        <v>115.43</v>
      </c>
      <c r="N1235" s="10">
        <v>12.83</v>
      </c>
      <c r="O1235" s="10">
        <v>45.73</v>
      </c>
      <c r="P1235" s="10">
        <v>122.5</v>
      </c>
      <c r="Q1235" s="10">
        <v>126.31</v>
      </c>
      <c r="R1235" s="10">
        <v>40.1</v>
      </c>
      <c r="S1235" s="10">
        <v>11.95</v>
      </c>
      <c r="T1235" s="10">
        <v>146.19</v>
      </c>
      <c r="U1235" s="10">
        <v>154.36000000000001</v>
      </c>
      <c r="V1235" s="10">
        <v>383.52</v>
      </c>
      <c r="W1235" s="10">
        <v>212.69</v>
      </c>
      <c r="X1235" s="10">
        <v>114.02</v>
      </c>
      <c r="Y1235" s="10">
        <v>11.2</v>
      </c>
      <c r="Z1235" s="10">
        <v>569.48</v>
      </c>
      <c r="AA1235" s="10">
        <v>47.79</v>
      </c>
      <c r="AB1235" s="10">
        <v>76.78</v>
      </c>
      <c r="AC1235" s="10">
        <v>512.23</v>
      </c>
      <c r="AD1235">
        <v>46.81</v>
      </c>
      <c r="AE1235" s="10">
        <v>22.68</v>
      </c>
      <c r="AF1235" s="10">
        <v>530.19000000000005</v>
      </c>
      <c r="AG1235" s="10">
        <v>481.17</v>
      </c>
      <c r="AH1235" s="10">
        <v>112.38</v>
      </c>
      <c r="AI1235">
        <v>57.27</v>
      </c>
      <c r="AJ1235" s="10">
        <v>22.08</v>
      </c>
      <c r="AK1235" s="10">
        <v>153.84</v>
      </c>
      <c r="AL1235" s="10">
        <v>34.33</v>
      </c>
      <c r="AM1235" s="10">
        <v>64.14</v>
      </c>
      <c r="AN1235" s="10">
        <v>9.9499999999999993</v>
      </c>
      <c r="AO1235" s="10">
        <v>145.47</v>
      </c>
      <c r="AP1235" s="10">
        <v>121.093</v>
      </c>
    </row>
    <row r="1236" spans="1:42" x14ac:dyDescent="0.2">
      <c r="A1236" s="9">
        <v>45735</v>
      </c>
      <c r="B1236" s="3">
        <v>5614.66</v>
      </c>
      <c r="C1236" s="10">
        <v>235.86</v>
      </c>
      <c r="D1236" s="10">
        <v>86.1</v>
      </c>
      <c r="E1236" s="10">
        <v>115.41</v>
      </c>
      <c r="F1236" s="10">
        <v>69.28</v>
      </c>
      <c r="G1236" s="10">
        <v>129.85</v>
      </c>
      <c r="H1236" s="10">
        <v>335.8</v>
      </c>
      <c r="I1236" s="10">
        <v>195.57</v>
      </c>
      <c r="J1236" s="10">
        <v>18.78</v>
      </c>
      <c r="K1236" s="10">
        <v>239.11</v>
      </c>
      <c r="L1236" s="10">
        <v>557.34</v>
      </c>
      <c r="M1236" s="10">
        <v>117.52</v>
      </c>
      <c r="N1236" s="10">
        <v>12.85</v>
      </c>
      <c r="O1236" s="10">
        <v>46.52</v>
      </c>
      <c r="P1236" s="10">
        <v>124.25</v>
      </c>
      <c r="Q1236" s="10">
        <v>128.72999999999999</v>
      </c>
      <c r="R1236" s="10">
        <v>42.8</v>
      </c>
      <c r="S1236" s="10">
        <v>12.73</v>
      </c>
      <c r="T1236" s="10">
        <v>149.72</v>
      </c>
      <c r="U1236" s="10">
        <v>155.96</v>
      </c>
      <c r="V1236" s="10">
        <v>387.82</v>
      </c>
      <c r="W1236" s="10">
        <v>215.24</v>
      </c>
      <c r="X1236" s="10">
        <v>116.54</v>
      </c>
      <c r="Y1236" s="10">
        <v>11.36</v>
      </c>
      <c r="Z1236" s="10">
        <v>586.23</v>
      </c>
      <c r="AA1236" s="10">
        <v>48.99</v>
      </c>
      <c r="AB1236" s="10">
        <v>81</v>
      </c>
      <c r="AC1236" s="10">
        <v>512.52</v>
      </c>
      <c r="AD1236">
        <v>48.61</v>
      </c>
      <c r="AE1236" s="10">
        <v>23.3</v>
      </c>
      <c r="AF1236" s="10">
        <v>536.09</v>
      </c>
      <c r="AG1236" s="10">
        <v>479.41</v>
      </c>
      <c r="AH1236" s="10">
        <v>112.97</v>
      </c>
      <c r="AI1236">
        <v>57.51</v>
      </c>
      <c r="AJ1236" s="10">
        <v>22.6</v>
      </c>
      <c r="AK1236" s="10">
        <v>154.29</v>
      </c>
      <c r="AL1236" s="10">
        <v>34.520000000000003</v>
      </c>
      <c r="AM1236" s="10">
        <v>63.86</v>
      </c>
      <c r="AN1236" s="10">
        <v>10.17</v>
      </c>
      <c r="AO1236" s="10">
        <v>149.85</v>
      </c>
      <c r="AP1236" s="10">
        <v>121.84399999999999</v>
      </c>
    </row>
    <row r="1237" spans="1:42" x14ac:dyDescent="0.2">
      <c r="A1237" s="9">
        <v>45736</v>
      </c>
      <c r="B1237" s="3">
        <v>5675.29</v>
      </c>
      <c r="C1237" s="10">
        <v>236.26</v>
      </c>
      <c r="D1237" s="10">
        <v>87.39</v>
      </c>
      <c r="E1237" s="10">
        <v>115.9</v>
      </c>
      <c r="F1237" s="10">
        <v>69.709999999999994</v>
      </c>
      <c r="G1237" s="10">
        <v>131.9</v>
      </c>
      <c r="H1237" s="10">
        <v>336.83</v>
      </c>
      <c r="I1237" s="10">
        <v>190.54</v>
      </c>
      <c r="J1237" s="10">
        <v>18.53</v>
      </c>
      <c r="K1237" s="10">
        <v>239.01</v>
      </c>
      <c r="L1237" s="10">
        <v>562.67999999999995</v>
      </c>
      <c r="M1237" s="10">
        <v>118.53</v>
      </c>
      <c r="N1237" s="10">
        <v>12.92</v>
      </c>
      <c r="O1237" s="10">
        <v>46.45</v>
      </c>
      <c r="P1237" s="10">
        <v>121.89</v>
      </c>
      <c r="Q1237" s="10">
        <v>130.13</v>
      </c>
      <c r="R1237" s="10">
        <v>43.66</v>
      </c>
      <c r="S1237" s="10">
        <v>12.64</v>
      </c>
      <c r="T1237" s="10">
        <v>148.75</v>
      </c>
      <c r="U1237" s="10">
        <v>157.19</v>
      </c>
      <c r="V1237" s="10">
        <v>386.84</v>
      </c>
      <c r="W1237" s="10">
        <v>214.1</v>
      </c>
      <c r="X1237" s="10">
        <v>116.71</v>
      </c>
      <c r="Y1237" s="10">
        <v>10.88</v>
      </c>
      <c r="Z1237" s="10">
        <v>594.54999999999995</v>
      </c>
      <c r="AA1237" s="10">
        <v>49</v>
      </c>
      <c r="AB1237" s="10">
        <v>84.66</v>
      </c>
      <c r="AC1237" s="10">
        <v>510.18</v>
      </c>
      <c r="AD1237">
        <v>47.85</v>
      </c>
      <c r="AE1237" s="10">
        <v>21.14</v>
      </c>
      <c r="AF1237" s="10">
        <v>536.38</v>
      </c>
      <c r="AG1237" s="10">
        <v>477.02</v>
      </c>
      <c r="AH1237" s="10">
        <v>112.07</v>
      </c>
      <c r="AI1237">
        <v>57.44</v>
      </c>
      <c r="AJ1237" s="10">
        <v>23.16</v>
      </c>
      <c r="AK1237" s="10">
        <v>152.47</v>
      </c>
      <c r="AL1237" s="10">
        <v>34.29</v>
      </c>
      <c r="AM1237" s="10">
        <v>62.92</v>
      </c>
      <c r="AN1237" s="10">
        <v>10.01</v>
      </c>
      <c r="AO1237" s="10">
        <v>150.4</v>
      </c>
      <c r="AP1237" s="10">
        <v>122.337</v>
      </c>
    </row>
    <row r="1238" spans="1:42" x14ac:dyDescent="0.2">
      <c r="A1238" s="9">
        <v>45737</v>
      </c>
      <c r="B1238" s="3">
        <v>5662.89</v>
      </c>
      <c r="C1238" s="10">
        <v>248.71</v>
      </c>
      <c r="D1238" s="10">
        <v>90.96</v>
      </c>
      <c r="E1238" s="10">
        <v>115.5</v>
      </c>
      <c r="F1238" s="10">
        <v>68.67</v>
      </c>
      <c r="G1238" s="10">
        <v>130.58000000000001</v>
      </c>
      <c r="H1238" s="10">
        <v>333.87</v>
      </c>
      <c r="I1238" s="10">
        <v>191.66</v>
      </c>
      <c r="J1238" s="10">
        <v>18.940000000000001</v>
      </c>
      <c r="K1238" s="10">
        <v>241.63</v>
      </c>
      <c r="L1238" s="10">
        <v>565.14</v>
      </c>
      <c r="M1238" s="10">
        <v>117.7</v>
      </c>
      <c r="N1238" s="10">
        <v>13.04</v>
      </c>
      <c r="O1238" s="10">
        <v>47.01</v>
      </c>
      <c r="P1238" s="10">
        <v>121.25</v>
      </c>
      <c r="Q1238" s="10">
        <v>129.78</v>
      </c>
      <c r="R1238" s="10">
        <v>44.36</v>
      </c>
      <c r="S1238" s="10">
        <v>12.87</v>
      </c>
      <c r="T1238" s="10">
        <v>148.29</v>
      </c>
      <c r="U1238" s="10">
        <v>158.38999999999999</v>
      </c>
      <c r="V1238" s="10">
        <v>391.26</v>
      </c>
      <c r="W1238" s="10">
        <v>218.27</v>
      </c>
      <c r="X1238" s="10">
        <v>116.5</v>
      </c>
      <c r="Y1238" s="10">
        <v>11.6</v>
      </c>
      <c r="Z1238" s="10">
        <v>599.94000000000005</v>
      </c>
      <c r="AA1238" s="10">
        <v>48.53</v>
      </c>
      <c r="AB1238" s="10">
        <v>83.85</v>
      </c>
      <c r="AC1238" s="10">
        <v>503.2</v>
      </c>
      <c r="AD1238">
        <v>47.7</v>
      </c>
      <c r="AE1238" s="10">
        <v>22.26</v>
      </c>
      <c r="AF1238" s="10">
        <v>535.69000000000005</v>
      </c>
      <c r="AG1238" s="10">
        <v>472.43</v>
      </c>
      <c r="AH1238" s="10">
        <v>108.42</v>
      </c>
      <c r="AI1238">
        <v>56.97</v>
      </c>
      <c r="AJ1238" s="10">
        <v>24.23</v>
      </c>
      <c r="AK1238" s="10">
        <v>151.47999999999999</v>
      </c>
      <c r="AL1238" s="10">
        <v>34.58</v>
      </c>
      <c r="AM1238" s="10">
        <v>61.99</v>
      </c>
      <c r="AN1238" s="10">
        <v>10</v>
      </c>
      <c r="AO1238" s="10">
        <v>149.88</v>
      </c>
      <c r="AP1238" s="10">
        <v>124.89700000000001</v>
      </c>
    </row>
    <row r="1239" spans="1:42" x14ac:dyDescent="0.2">
      <c r="A1239" s="9">
        <v>45740</v>
      </c>
      <c r="B1239" s="3">
        <v>5667.56</v>
      </c>
      <c r="C1239" s="10">
        <v>278.39</v>
      </c>
      <c r="D1239" s="10">
        <v>96.75</v>
      </c>
      <c r="E1239" s="10">
        <v>115.8</v>
      </c>
      <c r="F1239" s="10">
        <v>68.95</v>
      </c>
      <c r="G1239" s="10">
        <v>134.94</v>
      </c>
      <c r="H1239" s="10">
        <v>343.57</v>
      </c>
      <c r="I1239" s="10">
        <v>191.25</v>
      </c>
      <c r="J1239" s="10">
        <v>20.21</v>
      </c>
      <c r="K1239" s="10">
        <v>248.06</v>
      </c>
      <c r="L1239" s="10">
        <v>580.1</v>
      </c>
      <c r="M1239" s="10">
        <v>121.41</v>
      </c>
      <c r="N1239" s="10">
        <v>13.96</v>
      </c>
      <c r="O1239" s="10">
        <v>46.91</v>
      </c>
      <c r="P1239" s="10">
        <v>123.19</v>
      </c>
      <c r="Q1239" s="10">
        <v>133.87</v>
      </c>
      <c r="R1239" s="10">
        <v>48.36</v>
      </c>
      <c r="S1239" s="10">
        <v>13.72</v>
      </c>
      <c r="T1239" s="10">
        <v>152.08000000000001</v>
      </c>
      <c r="U1239" s="10">
        <v>163.16999999999999</v>
      </c>
      <c r="V1239" s="10">
        <v>393.08</v>
      </c>
      <c r="W1239" s="10">
        <v>220.73</v>
      </c>
      <c r="X1239" s="10">
        <v>121.97</v>
      </c>
      <c r="Y1239" s="10">
        <v>12.19</v>
      </c>
      <c r="Z1239" s="10">
        <v>604.71</v>
      </c>
      <c r="AA1239" s="10">
        <v>49.6</v>
      </c>
      <c r="AB1239" s="10">
        <v>90.33</v>
      </c>
      <c r="AC1239" s="10">
        <v>511.74</v>
      </c>
      <c r="AD1239">
        <v>50.18</v>
      </c>
      <c r="AE1239" s="10">
        <v>26.12</v>
      </c>
      <c r="AF1239" s="10">
        <v>543.66999999999996</v>
      </c>
      <c r="AG1239" s="10">
        <v>479.96</v>
      </c>
      <c r="AH1239" s="10">
        <v>110.26</v>
      </c>
      <c r="AI1239">
        <v>56.7</v>
      </c>
      <c r="AJ1239" s="10">
        <v>25.74</v>
      </c>
      <c r="AK1239" s="10">
        <v>151.55000000000001</v>
      </c>
      <c r="AL1239" s="10">
        <v>34.71</v>
      </c>
      <c r="AM1239" s="10">
        <v>62.17</v>
      </c>
      <c r="AN1239" s="10">
        <v>10.25</v>
      </c>
      <c r="AO1239" s="10">
        <v>152.91</v>
      </c>
      <c r="AP1239" s="10">
        <v>122.4665</v>
      </c>
    </row>
    <row r="1240" spans="1:42" x14ac:dyDescent="0.2">
      <c r="A1240" s="9">
        <v>45741</v>
      </c>
      <c r="B1240" s="3">
        <v>5767.57</v>
      </c>
      <c r="C1240" s="10">
        <v>288.14</v>
      </c>
      <c r="D1240" s="10">
        <v>96.5</v>
      </c>
      <c r="E1240" s="10">
        <v>116.59</v>
      </c>
      <c r="F1240" s="10">
        <v>68.81</v>
      </c>
      <c r="G1240" s="10">
        <v>131.81</v>
      </c>
      <c r="H1240" s="10">
        <v>336.2</v>
      </c>
      <c r="I1240" s="10">
        <v>188.26</v>
      </c>
      <c r="J1240" s="10">
        <v>20.27</v>
      </c>
      <c r="K1240" s="10">
        <v>251.13</v>
      </c>
      <c r="L1240" s="10">
        <v>585.94000000000005</v>
      </c>
      <c r="M1240" s="10">
        <v>120.69</v>
      </c>
      <c r="N1240" s="10">
        <v>14.19</v>
      </c>
      <c r="O1240" s="10">
        <v>48.33</v>
      </c>
      <c r="P1240" s="10">
        <v>123.62</v>
      </c>
      <c r="Q1240" s="10">
        <v>133.77000000000001</v>
      </c>
      <c r="R1240" s="10">
        <v>48.15</v>
      </c>
      <c r="S1240" s="10">
        <v>13.54</v>
      </c>
      <c r="T1240" s="10">
        <v>151.21</v>
      </c>
      <c r="U1240" s="10">
        <v>162.83000000000001</v>
      </c>
      <c r="V1240" s="10">
        <v>395.16</v>
      </c>
      <c r="W1240" s="10">
        <v>223.75</v>
      </c>
      <c r="X1240" s="10">
        <v>122.18</v>
      </c>
      <c r="Y1240" s="10">
        <v>12.36</v>
      </c>
      <c r="Z1240" s="10">
        <v>615.88</v>
      </c>
      <c r="AA1240" s="10">
        <v>49.51</v>
      </c>
      <c r="AB1240" s="10">
        <v>90.28</v>
      </c>
      <c r="AC1240" s="10">
        <v>509.04</v>
      </c>
      <c r="AD1240">
        <v>50.14</v>
      </c>
      <c r="AE1240" s="10">
        <v>25.55</v>
      </c>
      <c r="AF1240" s="10">
        <v>545.16</v>
      </c>
      <c r="AG1240" s="10">
        <v>478.93</v>
      </c>
      <c r="AH1240" s="10">
        <v>109.23</v>
      </c>
      <c r="AI1240">
        <v>56.99</v>
      </c>
      <c r="AJ1240" s="10">
        <v>25.72</v>
      </c>
      <c r="AK1240" s="10">
        <v>152.21</v>
      </c>
      <c r="AL1240" s="10">
        <v>35.18</v>
      </c>
      <c r="AM1240" s="10">
        <v>62.81</v>
      </c>
      <c r="AN1240" s="10">
        <v>10.29</v>
      </c>
      <c r="AO1240" s="10">
        <v>154.6</v>
      </c>
      <c r="AP1240" s="10">
        <v>121.313</v>
      </c>
    </row>
    <row r="1241" spans="1:42" x14ac:dyDescent="0.2">
      <c r="A1241" s="9">
        <v>45742</v>
      </c>
      <c r="B1241" s="3">
        <v>5776.65</v>
      </c>
      <c r="C1241" s="10">
        <v>272.06</v>
      </c>
      <c r="D1241" s="10">
        <v>92.28</v>
      </c>
      <c r="E1241" s="10">
        <v>118.27</v>
      </c>
      <c r="F1241" s="10">
        <v>70.02</v>
      </c>
      <c r="G1241" s="10">
        <v>124.01</v>
      </c>
      <c r="H1241" s="10">
        <v>317.7</v>
      </c>
      <c r="I1241" s="10">
        <v>179.27</v>
      </c>
      <c r="J1241" s="10">
        <v>19.440000000000001</v>
      </c>
      <c r="K1241" s="10">
        <v>251.03</v>
      </c>
      <c r="L1241" s="10">
        <v>573.91999999999996</v>
      </c>
      <c r="M1241" s="10">
        <v>113.76</v>
      </c>
      <c r="N1241" s="10">
        <v>13.76</v>
      </c>
      <c r="O1241" s="10">
        <v>48.1</v>
      </c>
      <c r="P1241" s="10">
        <v>123.97</v>
      </c>
      <c r="Q1241" s="10">
        <v>132.62</v>
      </c>
      <c r="R1241" s="10">
        <v>44.73</v>
      </c>
      <c r="S1241" s="10">
        <v>13.07</v>
      </c>
      <c r="T1241" s="10">
        <v>146.66</v>
      </c>
      <c r="U1241" s="10">
        <v>159.74</v>
      </c>
      <c r="V1241" s="10">
        <v>389.97</v>
      </c>
      <c r="W1241" s="10">
        <v>221.53</v>
      </c>
      <c r="X1241" s="10">
        <v>119.44</v>
      </c>
      <c r="Y1241" s="10">
        <v>12.1</v>
      </c>
      <c r="Z1241" s="10">
        <v>576.35</v>
      </c>
      <c r="AA1241" s="10">
        <v>50.07</v>
      </c>
      <c r="AB1241" s="10">
        <v>86.67</v>
      </c>
      <c r="AC1241" s="10">
        <v>500.28</v>
      </c>
      <c r="AD1241">
        <v>49.18</v>
      </c>
      <c r="AE1241" s="10">
        <v>24.8</v>
      </c>
      <c r="AF1241" s="10">
        <v>549.07000000000005</v>
      </c>
      <c r="AG1241" s="10">
        <v>483.62</v>
      </c>
      <c r="AH1241" s="10">
        <v>111.13</v>
      </c>
      <c r="AI1241">
        <v>56.92</v>
      </c>
      <c r="AJ1241" s="10">
        <v>25.15</v>
      </c>
      <c r="AK1241" s="10">
        <v>154.33000000000001</v>
      </c>
      <c r="AL1241" s="10">
        <v>35.03</v>
      </c>
      <c r="AM1241" s="10">
        <v>62.87</v>
      </c>
      <c r="AN1241" s="10">
        <v>10.3</v>
      </c>
      <c r="AO1241" s="10">
        <v>154.61000000000001</v>
      </c>
      <c r="AP1241" s="10">
        <v>120.489</v>
      </c>
    </row>
    <row r="1242" spans="1:42" x14ac:dyDescent="0.2">
      <c r="A1242" s="9">
        <v>45743</v>
      </c>
      <c r="B1242" s="3">
        <v>5712.2</v>
      </c>
      <c r="C1242" s="10">
        <v>273.13</v>
      </c>
      <c r="D1242" s="10">
        <v>90.09</v>
      </c>
      <c r="E1242" s="10">
        <v>117.89</v>
      </c>
      <c r="F1242" s="10">
        <v>70.739999999999995</v>
      </c>
      <c r="G1242" s="10">
        <v>119.31</v>
      </c>
      <c r="H1242" s="10">
        <v>303</v>
      </c>
      <c r="I1242" s="10">
        <v>171.99</v>
      </c>
      <c r="J1242" s="10">
        <v>18.420000000000002</v>
      </c>
      <c r="K1242" s="10">
        <v>248.12</v>
      </c>
      <c r="L1242" s="10">
        <v>558.91999999999996</v>
      </c>
      <c r="M1242" s="10">
        <v>111.43</v>
      </c>
      <c r="N1242" s="10">
        <v>13.48</v>
      </c>
      <c r="O1242" s="10">
        <v>48.47</v>
      </c>
      <c r="P1242" s="10">
        <v>123.44</v>
      </c>
      <c r="Q1242" s="10">
        <v>131.52000000000001</v>
      </c>
      <c r="R1242" s="10">
        <v>43.99</v>
      </c>
      <c r="S1242" s="10">
        <v>12.2</v>
      </c>
      <c r="T1242" s="10">
        <v>144.5</v>
      </c>
      <c r="U1242" s="10">
        <v>156.97999999999999</v>
      </c>
      <c r="V1242" s="10">
        <v>390.58</v>
      </c>
      <c r="W1242" s="10">
        <v>223.85</v>
      </c>
      <c r="X1242" s="10">
        <v>117.54</v>
      </c>
      <c r="Y1242" s="10">
        <v>13.02</v>
      </c>
      <c r="Z1242" s="10">
        <v>580.22</v>
      </c>
      <c r="AA1242" s="10">
        <v>50.92</v>
      </c>
      <c r="AB1242" s="10">
        <v>88.39</v>
      </c>
      <c r="AC1242" s="10">
        <v>502.55</v>
      </c>
      <c r="AD1242">
        <v>49.44</v>
      </c>
      <c r="AE1242" s="10">
        <v>23.65</v>
      </c>
      <c r="AF1242" s="10">
        <v>557.57000000000005</v>
      </c>
      <c r="AG1242" s="10">
        <v>479.72</v>
      </c>
      <c r="AH1242" s="10">
        <v>110.75</v>
      </c>
      <c r="AI1242">
        <v>57.68</v>
      </c>
      <c r="AJ1242" s="10">
        <v>24.84</v>
      </c>
      <c r="AK1242" s="10">
        <v>155.01</v>
      </c>
      <c r="AL1242" s="10">
        <v>35.200000000000003</v>
      </c>
      <c r="AM1242" s="10">
        <v>62.34</v>
      </c>
      <c r="AN1242" s="10">
        <v>9.9</v>
      </c>
      <c r="AO1242" s="10">
        <v>151.88</v>
      </c>
      <c r="AP1242" s="10">
        <v>119.4425</v>
      </c>
    </row>
    <row r="1243" spans="1:42" x14ac:dyDescent="0.2">
      <c r="A1243" s="9">
        <v>45744</v>
      </c>
      <c r="B1243" s="3">
        <v>5693.31</v>
      </c>
      <c r="C1243" s="10">
        <v>263.55</v>
      </c>
      <c r="D1243" s="10">
        <v>85.85</v>
      </c>
      <c r="E1243" s="10">
        <v>117.73</v>
      </c>
      <c r="F1243" s="10">
        <v>70.37</v>
      </c>
      <c r="G1243" s="10">
        <v>119.05</v>
      </c>
      <c r="H1243" s="10">
        <v>302.93</v>
      </c>
      <c r="I1243" s="10">
        <v>169.12</v>
      </c>
      <c r="J1243" s="10">
        <v>18.62</v>
      </c>
      <c r="K1243" s="10">
        <v>242.85</v>
      </c>
      <c r="L1243" s="10">
        <v>543.12</v>
      </c>
      <c r="M1243" s="10">
        <v>109.67</v>
      </c>
      <c r="N1243" s="10">
        <v>13.3</v>
      </c>
      <c r="O1243" s="10">
        <v>47.5</v>
      </c>
      <c r="P1243" s="10">
        <v>121.22</v>
      </c>
      <c r="Q1243" s="10">
        <v>129.46</v>
      </c>
      <c r="R1243" s="10">
        <v>41.92</v>
      </c>
      <c r="S1243" s="10">
        <v>11.85</v>
      </c>
      <c r="T1243" s="10">
        <v>138.11000000000001</v>
      </c>
      <c r="U1243" s="10">
        <v>150.63</v>
      </c>
      <c r="V1243" s="10">
        <v>378.8</v>
      </c>
      <c r="W1243" s="10">
        <v>217.9</v>
      </c>
      <c r="X1243" s="10">
        <v>114.86</v>
      </c>
      <c r="Y1243" s="10">
        <v>12.41</v>
      </c>
      <c r="Z1243" s="10">
        <v>561.16</v>
      </c>
      <c r="AA1243" s="10">
        <v>49.91</v>
      </c>
      <c r="AB1243" s="10">
        <v>85.85</v>
      </c>
      <c r="AC1243" s="10">
        <v>492.69</v>
      </c>
      <c r="AD1243">
        <v>47.56</v>
      </c>
      <c r="AE1243" s="10">
        <v>22.85</v>
      </c>
      <c r="AF1243" s="10">
        <v>540.61</v>
      </c>
      <c r="AG1243" s="10">
        <v>465.31</v>
      </c>
      <c r="AH1243" s="10">
        <v>110.45</v>
      </c>
      <c r="AI1243">
        <v>58.13</v>
      </c>
      <c r="AJ1243" s="10">
        <v>24.69</v>
      </c>
      <c r="AK1243" s="10">
        <v>155.16</v>
      </c>
      <c r="AL1243" s="10">
        <v>34.729999999999997</v>
      </c>
      <c r="AM1243" s="10">
        <v>61.03</v>
      </c>
      <c r="AN1243" s="10">
        <v>9.7200000000000006</v>
      </c>
      <c r="AO1243" s="10">
        <v>149.69999999999999</v>
      </c>
      <c r="AP1243" s="10">
        <v>118.396</v>
      </c>
    </row>
    <row r="1244" spans="1:42" x14ac:dyDescent="0.2">
      <c r="A1244" s="9">
        <v>45747</v>
      </c>
      <c r="B1244" s="3">
        <v>5580.94</v>
      </c>
      <c r="C1244" s="10">
        <v>259.16000000000003</v>
      </c>
      <c r="D1244" s="10">
        <v>84.4</v>
      </c>
      <c r="E1244" s="10">
        <v>118.93</v>
      </c>
      <c r="F1244" s="10">
        <v>71.62</v>
      </c>
      <c r="G1244" s="10">
        <v>117.44</v>
      </c>
      <c r="H1244" s="10">
        <v>305.27999999999997</v>
      </c>
      <c r="I1244" s="10">
        <v>167.43</v>
      </c>
      <c r="J1244" s="10">
        <v>17.88</v>
      </c>
      <c r="K1244" s="10">
        <v>245.3</v>
      </c>
      <c r="L1244" s="10">
        <v>546.29</v>
      </c>
      <c r="M1244" s="10">
        <v>108.38</v>
      </c>
      <c r="N1244" s="10">
        <v>13.11</v>
      </c>
      <c r="O1244" s="10">
        <v>46.56</v>
      </c>
      <c r="P1244" s="10">
        <v>120.89</v>
      </c>
      <c r="Q1244" s="10">
        <v>130.78</v>
      </c>
      <c r="R1244" s="10">
        <v>41.62</v>
      </c>
      <c r="S1244" s="10">
        <v>11.63</v>
      </c>
      <c r="T1244" s="10">
        <v>139.78</v>
      </c>
      <c r="U1244" s="10">
        <v>146.16</v>
      </c>
      <c r="V1244" s="10">
        <v>375.39</v>
      </c>
      <c r="W1244" s="10">
        <v>222.13</v>
      </c>
      <c r="X1244" s="10">
        <v>115.61</v>
      </c>
      <c r="Y1244" s="10">
        <v>12.45</v>
      </c>
      <c r="Z1244" s="10">
        <v>550.03</v>
      </c>
      <c r="AA1244" s="10">
        <v>50.21</v>
      </c>
      <c r="AB1244" s="10">
        <v>86.41</v>
      </c>
      <c r="AC1244" s="10">
        <v>484.82</v>
      </c>
      <c r="AD1244">
        <v>46.81</v>
      </c>
      <c r="AE1244" s="10">
        <v>22.07</v>
      </c>
      <c r="AF1244" s="10">
        <v>548.12</v>
      </c>
      <c r="AG1244" s="10">
        <v>469.35</v>
      </c>
      <c r="AH1244" s="10">
        <v>111.79</v>
      </c>
      <c r="AI1244">
        <v>58.96</v>
      </c>
      <c r="AJ1244" s="10">
        <v>24.25</v>
      </c>
      <c r="AK1244" s="10">
        <v>158.72999999999999</v>
      </c>
      <c r="AL1244" s="10">
        <v>34.950000000000003</v>
      </c>
      <c r="AM1244" s="10">
        <v>60.08</v>
      </c>
      <c r="AN1244" s="10">
        <v>10.029999999999999</v>
      </c>
      <c r="AO1244" s="10">
        <v>152.81</v>
      </c>
      <c r="AP1244" s="10">
        <v>117.8475</v>
      </c>
    </row>
    <row r="1245" spans="1:42" x14ac:dyDescent="0.2">
      <c r="A1245" s="9">
        <v>45748</v>
      </c>
      <c r="B1245" s="3">
        <v>5611.85</v>
      </c>
      <c r="C1245" s="10">
        <v>268.45999999999998</v>
      </c>
      <c r="D1245" s="10">
        <v>84.68</v>
      </c>
      <c r="E1245" s="10">
        <v>119.04</v>
      </c>
      <c r="F1245" s="10">
        <v>71.87</v>
      </c>
      <c r="G1245" s="10">
        <v>122.24</v>
      </c>
      <c r="H1245" s="10">
        <v>315.64</v>
      </c>
      <c r="I1245" s="10">
        <v>168.52</v>
      </c>
      <c r="J1245" s="10">
        <v>18.149999999999999</v>
      </c>
      <c r="K1245" s="10">
        <v>243.66</v>
      </c>
      <c r="L1245" s="10">
        <v>548.45000000000005</v>
      </c>
      <c r="M1245" s="10">
        <v>110.15</v>
      </c>
      <c r="N1245" s="10">
        <v>12.97</v>
      </c>
      <c r="O1245" s="10">
        <v>47.74</v>
      </c>
      <c r="P1245" s="10">
        <v>121.98</v>
      </c>
      <c r="Q1245" s="10">
        <v>131.01</v>
      </c>
      <c r="R1245" s="10">
        <v>42.16</v>
      </c>
      <c r="S1245" s="10">
        <v>11.91</v>
      </c>
      <c r="T1245" s="10">
        <v>142.80000000000001</v>
      </c>
      <c r="U1245" s="10">
        <v>149.54</v>
      </c>
      <c r="V1245" s="10">
        <v>382.19</v>
      </c>
      <c r="W1245" s="10">
        <v>223.19</v>
      </c>
      <c r="X1245" s="10">
        <v>117.84</v>
      </c>
      <c r="Y1245" s="10">
        <v>13.28</v>
      </c>
      <c r="Z1245" s="10">
        <v>551.73</v>
      </c>
      <c r="AA1245" s="10">
        <v>51.67</v>
      </c>
      <c r="AB1245" s="10">
        <v>87.2</v>
      </c>
      <c r="AC1245" s="10">
        <v>484.74</v>
      </c>
      <c r="AD1245">
        <v>48.3</v>
      </c>
      <c r="AE1245" s="10">
        <v>23.19</v>
      </c>
      <c r="AF1245" s="10">
        <v>548.51</v>
      </c>
      <c r="AG1245" s="10">
        <v>478.45</v>
      </c>
      <c r="AH1245" s="10">
        <v>111.45</v>
      </c>
      <c r="AI1245">
        <v>58.86</v>
      </c>
      <c r="AJ1245" s="10">
        <v>23.92</v>
      </c>
      <c r="AK1245" s="10">
        <v>158.09</v>
      </c>
      <c r="AL1245" s="10">
        <v>34.950000000000003</v>
      </c>
      <c r="AM1245" s="10">
        <v>60.23</v>
      </c>
      <c r="AN1245" s="10">
        <v>9.94</v>
      </c>
      <c r="AO1245" s="10">
        <v>152.99</v>
      </c>
      <c r="AP1245" s="10">
        <v>120.45</v>
      </c>
    </row>
    <row r="1246" spans="1:42" x14ac:dyDescent="0.2">
      <c r="A1246" s="9">
        <v>45749</v>
      </c>
      <c r="B1246" s="3">
        <v>5633.07</v>
      </c>
      <c r="C1246" s="10">
        <v>282.76</v>
      </c>
      <c r="D1246" s="10">
        <v>87.45</v>
      </c>
      <c r="E1246" s="10">
        <v>118.67</v>
      </c>
      <c r="F1246" s="10">
        <v>71.33</v>
      </c>
      <c r="G1246" s="10">
        <v>127.19</v>
      </c>
      <c r="H1246" s="10">
        <v>330.8</v>
      </c>
      <c r="I1246" s="10">
        <v>172.09</v>
      </c>
      <c r="J1246" s="10">
        <v>19.34</v>
      </c>
      <c r="K1246" s="10">
        <v>245.82</v>
      </c>
      <c r="L1246" s="10">
        <v>563.1</v>
      </c>
      <c r="M1246" s="10">
        <v>110.42</v>
      </c>
      <c r="N1246" s="10">
        <v>13.37</v>
      </c>
      <c r="O1246" s="10">
        <v>47.35</v>
      </c>
      <c r="P1246" s="10">
        <v>124.52</v>
      </c>
      <c r="Q1246" s="10">
        <v>133.29</v>
      </c>
      <c r="R1246" s="10">
        <v>42.68</v>
      </c>
      <c r="S1246" s="10">
        <v>12.31</v>
      </c>
      <c r="T1246" s="10">
        <v>147.66</v>
      </c>
      <c r="U1246" s="10">
        <v>153.91</v>
      </c>
      <c r="V1246" s="10">
        <v>382.14</v>
      </c>
      <c r="W1246" s="10">
        <v>223.89</v>
      </c>
      <c r="X1246" s="10">
        <v>120.9</v>
      </c>
      <c r="Y1246" s="10">
        <v>12.49</v>
      </c>
      <c r="Z1246" s="10">
        <v>565.41</v>
      </c>
      <c r="AA1246" s="10">
        <v>52.02</v>
      </c>
      <c r="AB1246" s="10">
        <v>90.35</v>
      </c>
      <c r="AC1246" s="10">
        <v>483.49</v>
      </c>
      <c r="AD1246">
        <v>49.41</v>
      </c>
      <c r="AE1246" s="10">
        <v>25.05</v>
      </c>
      <c r="AF1246" s="10">
        <v>547.38</v>
      </c>
      <c r="AG1246" s="10">
        <v>470.9</v>
      </c>
      <c r="AH1246" s="10">
        <v>112.34</v>
      </c>
      <c r="AI1246">
        <v>58.95</v>
      </c>
      <c r="AJ1246" s="10">
        <v>24.46</v>
      </c>
      <c r="AK1246" s="10">
        <v>156.16999999999999</v>
      </c>
      <c r="AL1246" s="10">
        <v>34.79</v>
      </c>
      <c r="AM1246" s="10">
        <v>59.9</v>
      </c>
      <c r="AN1246" s="10">
        <v>10.15</v>
      </c>
      <c r="AO1246" s="10">
        <v>158.58000000000001</v>
      </c>
      <c r="AP1246" s="10">
        <v>118.98050000000001</v>
      </c>
    </row>
    <row r="1247" spans="1:42" x14ac:dyDescent="0.2">
      <c r="A1247" s="9">
        <v>45750</v>
      </c>
      <c r="B1247" s="3">
        <v>5670.97</v>
      </c>
      <c r="C1247" s="10">
        <v>267.27999999999997</v>
      </c>
      <c r="D1247" s="10">
        <v>83.6</v>
      </c>
      <c r="E1247" s="10">
        <v>112.43</v>
      </c>
      <c r="F1247" s="10">
        <v>73.180000000000007</v>
      </c>
      <c r="G1247" s="10">
        <v>108.21</v>
      </c>
      <c r="H1247" s="10">
        <v>297.66000000000003</v>
      </c>
      <c r="I1247" s="10">
        <v>154.01</v>
      </c>
      <c r="J1247" s="10">
        <v>17.89</v>
      </c>
      <c r="K1247" s="10">
        <v>228.69</v>
      </c>
      <c r="L1247" s="10">
        <v>511.23</v>
      </c>
      <c r="M1247" s="10">
        <v>101.8</v>
      </c>
      <c r="N1247" s="10">
        <v>13.61</v>
      </c>
      <c r="O1247" s="10">
        <v>43.33</v>
      </c>
      <c r="P1247" s="10">
        <v>118.48</v>
      </c>
      <c r="Q1247" s="10">
        <v>123.84</v>
      </c>
      <c r="R1247" s="10">
        <v>38.26</v>
      </c>
      <c r="S1247" s="10">
        <v>10.64</v>
      </c>
      <c r="T1247" s="10">
        <v>133.1</v>
      </c>
      <c r="U1247" s="10">
        <v>139.9</v>
      </c>
      <c r="V1247" s="10">
        <v>373.11</v>
      </c>
      <c r="W1247" s="10">
        <v>203.19</v>
      </c>
      <c r="X1247" s="10">
        <v>102.55</v>
      </c>
      <c r="Y1247" s="10">
        <v>11.53</v>
      </c>
      <c r="Z1247" s="10">
        <v>558.41999999999996</v>
      </c>
      <c r="AA1247" s="10">
        <v>50.08</v>
      </c>
      <c r="AB1247" s="10">
        <v>84.18</v>
      </c>
      <c r="AC1247" s="10">
        <v>484.01</v>
      </c>
      <c r="AD1247">
        <v>46.57</v>
      </c>
      <c r="AE1247" s="10">
        <v>23.25</v>
      </c>
      <c r="AF1247" s="10">
        <v>530.54999999999995</v>
      </c>
      <c r="AG1247" s="10">
        <v>447.45</v>
      </c>
      <c r="AH1247" s="10">
        <v>101.59</v>
      </c>
      <c r="AI1247">
        <v>58.6</v>
      </c>
      <c r="AJ1247" s="10">
        <v>24.11</v>
      </c>
      <c r="AK1247" s="10">
        <v>162.07</v>
      </c>
      <c r="AL1247" s="10">
        <v>34.94</v>
      </c>
      <c r="AM1247" s="10">
        <v>58.43</v>
      </c>
      <c r="AN1247" s="10">
        <v>9.5399999999999991</v>
      </c>
      <c r="AO1247" s="10">
        <v>150.44</v>
      </c>
      <c r="AP1247" s="10">
        <v>118.3805</v>
      </c>
    </row>
    <row r="1248" spans="1:42" x14ac:dyDescent="0.2">
      <c r="A1248" s="9">
        <v>45751</v>
      </c>
      <c r="B1248" s="3">
        <v>5396.52</v>
      </c>
      <c r="C1248" s="10">
        <v>239.43</v>
      </c>
      <c r="D1248" s="10">
        <v>74.010000000000005</v>
      </c>
      <c r="E1248" s="10">
        <v>104.34</v>
      </c>
      <c r="F1248" s="10">
        <v>69.930000000000007</v>
      </c>
      <c r="G1248" s="10">
        <v>98.07</v>
      </c>
      <c r="H1248" s="10">
        <v>271.48</v>
      </c>
      <c r="I1248" s="10">
        <v>146.29</v>
      </c>
      <c r="J1248" s="10">
        <v>16.37</v>
      </c>
      <c r="K1248" s="10">
        <v>210.28</v>
      </c>
      <c r="L1248" s="10">
        <v>470.81</v>
      </c>
      <c r="M1248" s="10">
        <v>94.31</v>
      </c>
      <c r="N1248" s="10">
        <v>13</v>
      </c>
      <c r="O1248" s="10">
        <v>38.729999999999997</v>
      </c>
      <c r="P1248" s="10">
        <v>111.45</v>
      </c>
      <c r="Q1248" s="10">
        <v>118.08</v>
      </c>
      <c r="R1248" s="10">
        <v>34.51</v>
      </c>
      <c r="S1248" s="10">
        <v>9.57</v>
      </c>
      <c r="T1248" s="10">
        <v>125.04</v>
      </c>
      <c r="U1248" s="10">
        <v>130.53</v>
      </c>
      <c r="V1248" s="10">
        <v>359.84</v>
      </c>
      <c r="W1248" s="10">
        <v>188.38</v>
      </c>
      <c r="X1248" s="10">
        <v>92.79</v>
      </c>
      <c r="Y1248" s="10">
        <v>11.21</v>
      </c>
      <c r="Z1248" s="10">
        <v>503.3</v>
      </c>
      <c r="AA1248" s="10">
        <v>47.29</v>
      </c>
      <c r="AB1248" s="10">
        <v>75.19</v>
      </c>
      <c r="AC1248" s="10">
        <v>474.62</v>
      </c>
      <c r="AD1248">
        <v>47.71</v>
      </c>
      <c r="AE1248" s="10">
        <v>20.68</v>
      </c>
      <c r="AF1248" s="10">
        <v>489.77</v>
      </c>
      <c r="AG1248" s="10">
        <v>429.86</v>
      </c>
      <c r="AH1248" s="10">
        <v>98.23</v>
      </c>
      <c r="AI1248">
        <v>57.26</v>
      </c>
      <c r="AJ1248" s="10">
        <v>23.07</v>
      </c>
      <c r="AK1248" s="10">
        <v>150.62</v>
      </c>
      <c r="AL1248" s="10">
        <v>33.54</v>
      </c>
      <c r="AM1248" s="10">
        <v>54.67</v>
      </c>
      <c r="AN1248" s="10">
        <v>9.58</v>
      </c>
      <c r="AO1248" s="10">
        <v>139.58000000000001</v>
      </c>
      <c r="AP1248" s="10">
        <v>117.563</v>
      </c>
    </row>
    <row r="1249" spans="1:42" x14ac:dyDescent="0.2">
      <c r="A1249" s="9">
        <v>45754</v>
      </c>
      <c r="B1249" s="3">
        <v>5074.08</v>
      </c>
      <c r="C1249" s="10">
        <v>233.29</v>
      </c>
      <c r="D1249" s="10">
        <v>77.84</v>
      </c>
      <c r="E1249" s="10">
        <v>102.94</v>
      </c>
      <c r="F1249" s="10">
        <v>68.37</v>
      </c>
      <c r="G1249" s="10">
        <v>102.69</v>
      </c>
      <c r="H1249" s="10">
        <v>286.07</v>
      </c>
      <c r="I1249" s="10">
        <v>154.13999999999999</v>
      </c>
      <c r="J1249" s="10">
        <v>17.52</v>
      </c>
      <c r="K1249" s="10">
        <v>214.44</v>
      </c>
      <c r="L1249" s="10">
        <v>465.51</v>
      </c>
      <c r="M1249" s="10">
        <v>97.64</v>
      </c>
      <c r="N1249" s="10">
        <v>12.54</v>
      </c>
      <c r="O1249" s="10">
        <v>37.03</v>
      </c>
      <c r="P1249" s="10">
        <v>111.06</v>
      </c>
      <c r="Q1249" s="10">
        <v>117.15</v>
      </c>
      <c r="R1249" s="10">
        <v>35.409999999999997</v>
      </c>
      <c r="S1249" s="10">
        <v>9.86</v>
      </c>
      <c r="T1249" s="10">
        <v>124.65</v>
      </c>
      <c r="U1249" s="10">
        <v>131.04</v>
      </c>
      <c r="V1249" s="10">
        <v>357.86</v>
      </c>
      <c r="W1249" s="10">
        <v>181.46</v>
      </c>
      <c r="X1249" s="10">
        <v>97.54</v>
      </c>
      <c r="Y1249" s="10">
        <v>11.21</v>
      </c>
      <c r="Z1249" s="10">
        <v>518.97</v>
      </c>
      <c r="AA1249" s="10">
        <v>46.67</v>
      </c>
      <c r="AB1249" s="10">
        <v>79.3</v>
      </c>
      <c r="AC1249" s="10">
        <v>474.56</v>
      </c>
      <c r="AD1249">
        <v>44.27</v>
      </c>
      <c r="AE1249" s="10">
        <v>22.75</v>
      </c>
      <c r="AF1249" s="10">
        <v>485.52</v>
      </c>
      <c r="AG1249" s="10">
        <v>423.35</v>
      </c>
      <c r="AH1249" s="10">
        <v>94.52</v>
      </c>
      <c r="AI1249">
        <v>56.1</v>
      </c>
      <c r="AJ1249" s="10">
        <v>21.81</v>
      </c>
      <c r="AK1249" s="10">
        <v>151.22999999999999</v>
      </c>
      <c r="AL1249" s="10">
        <v>32.869999999999997</v>
      </c>
      <c r="AM1249" s="10">
        <v>54.56</v>
      </c>
      <c r="AN1249" s="10">
        <v>9.24</v>
      </c>
      <c r="AO1249" s="10">
        <v>141.18</v>
      </c>
      <c r="AP1249" s="10">
        <v>115.89</v>
      </c>
    </row>
    <row r="1250" spans="1:42" x14ac:dyDescent="0.2">
      <c r="A1250" s="9">
        <v>45755</v>
      </c>
      <c r="B1250" s="3">
        <v>5062.25</v>
      </c>
      <c r="C1250" s="10">
        <v>221.86</v>
      </c>
      <c r="D1250" s="10">
        <v>77.319999999999993</v>
      </c>
      <c r="E1250" s="10">
        <v>100.77</v>
      </c>
      <c r="F1250" s="10">
        <v>68.42</v>
      </c>
      <c r="G1250" s="10">
        <v>102.19</v>
      </c>
      <c r="H1250" s="10">
        <v>286.89</v>
      </c>
      <c r="I1250" s="10">
        <v>156.03</v>
      </c>
      <c r="J1250" s="10">
        <v>17.18</v>
      </c>
      <c r="K1250" s="10">
        <v>216.87</v>
      </c>
      <c r="L1250" s="10">
        <v>462.22</v>
      </c>
      <c r="M1250" s="10">
        <v>96.3</v>
      </c>
      <c r="N1250" s="10">
        <v>11.72</v>
      </c>
      <c r="O1250" s="10">
        <v>34.979999999999997</v>
      </c>
      <c r="P1250" s="10">
        <v>110.79</v>
      </c>
      <c r="Q1250" s="10">
        <v>113.94</v>
      </c>
      <c r="R1250" s="10">
        <v>34.17</v>
      </c>
      <c r="S1250" s="10">
        <v>9.5</v>
      </c>
      <c r="T1250" s="10">
        <v>120.07</v>
      </c>
      <c r="U1250" s="10">
        <v>133.51</v>
      </c>
      <c r="V1250" s="10">
        <v>354.56</v>
      </c>
      <c r="W1250" s="10">
        <v>172.42</v>
      </c>
      <c r="X1250" s="10">
        <v>94.51</v>
      </c>
      <c r="Y1250" s="10">
        <v>10.8</v>
      </c>
      <c r="Z1250" s="10">
        <v>518.35</v>
      </c>
      <c r="AA1250" s="10">
        <v>45.98</v>
      </c>
      <c r="AB1250" s="10">
        <v>78.459999999999994</v>
      </c>
      <c r="AC1250" s="10">
        <v>472.37</v>
      </c>
      <c r="AD1250">
        <v>43.59</v>
      </c>
      <c r="AE1250" s="10">
        <v>21.28</v>
      </c>
      <c r="AF1250" s="10">
        <v>479.92</v>
      </c>
      <c r="AG1250" s="10">
        <v>412.99</v>
      </c>
      <c r="AH1250" s="10">
        <v>89.76</v>
      </c>
      <c r="AI1250">
        <v>56.31</v>
      </c>
      <c r="AJ1250" s="10">
        <v>21.4</v>
      </c>
      <c r="AK1250" s="10">
        <v>149.22999999999999</v>
      </c>
      <c r="AL1250" s="10">
        <v>32.79</v>
      </c>
      <c r="AM1250" s="10">
        <v>52.32</v>
      </c>
      <c r="AN1250" s="10">
        <v>8.69</v>
      </c>
      <c r="AO1250" s="10">
        <v>138.96</v>
      </c>
      <c r="AP1250" s="10">
        <v>115.79949999999999</v>
      </c>
    </row>
    <row r="1251" spans="1:42" x14ac:dyDescent="0.2">
      <c r="A1251" s="9">
        <v>45756</v>
      </c>
      <c r="B1251" s="3">
        <v>4982.7700000000004</v>
      </c>
      <c r="C1251" s="10">
        <v>272.2</v>
      </c>
      <c r="D1251" s="10">
        <v>92.01</v>
      </c>
      <c r="E1251" s="10">
        <v>105.8</v>
      </c>
      <c r="F1251" s="10">
        <v>69.95</v>
      </c>
      <c r="G1251" s="10">
        <v>118.02</v>
      </c>
      <c r="H1251" s="10">
        <v>326.81</v>
      </c>
      <c r="I1251" s="10">
        <v>185.15</v>
      </c>
      <c r="J1251" s="10">
        <v>20.59</v>
      </c>
      <c r="K1251" s="10">
        <v>234.34</v>
      </c>
      <c r="L1251" s="10">
        <v>516.87</v>
      </c>
      <c r="M1251" s="10">
        <v>114.33</v>
      </c>
      <c r="N1251" s="10">
        <v>12.52</v>
      </c>
      <c r="O1251" s="10">
        <v>38.39</v>
      </c>
      <c r="P1251" s="10">
        <v>118.54</v>
      </c>
      <c r="Q1251" s="10">
        <v>121.27</v>
      </c>
      <c r="R1251" s="10">
        <v>42.21</v>
      </c>
      <c r="S1251" s="10">
        <v>11.39</v>
      </c>
      <c r="T1251" s="10">
        <v>137.36000000000001</v>
      </c>
      <c r="U1251" s="10">
        <v>151.15</v>
      </c>
      <c r="V1251" s="10">
        <v>390.49</v>
      </c>
      <c r="W1251" s="10">
        <v>198.85</v>
      </c>
      <c r="X1251" s="10">
        <v>110.46</v>
      </c>
      <c r="Y1251" s="10">
        <v>11.77</v>
      </c>
      <c r="Z1251" s="10">
        <v>569.05999999999995</v>
      </c>
      <c r="AA1251" s="10">
        <v>50.93</v>
      </c>
      <c r="AB1251" s="10">
        <v>91.95</v>
      </c>
      <c r="AC1251" s="10">
        <v>482.3</v>
      </c>
      <c r="AD1251">
        <v>46.83</v>
      </c>
      <c r="AE1251" s="10">
        <v>26.37</v>
      </c>
      <c r="AF1251" s="10">
        <v>515.42999999999995</v>
      </c>
      <c r="AG1251" s="10">
        <v>452.59</v>
      </c>
      <c r="AH1251" s="10">
        <v>98.22</v>
      </c>
      <c r="AI1251">
        <v>58.38</v>
      </c>
      <c r="AJ1251" s="10">
        <v>22.74</v>
      </c>
      <c r="AK1251" s="10">
        <v>151.80000000000001</v>
      </c>
      <c r="AL1251" s="10">
        <v>33.56</v>
      </c>
      <c r="AM1251" s="10">
        <v>55.61</v>
      </c>
      <c r="AN1251" s="10">
        <v>9.5</v>
      </c>
      <c r="AO1251" s="10">
        <v>148.54</v>
      </c>
      <c r="AP1251" s="10">
        <v>114.30200000000001</v>
      </c>
    </row>
    <row r="1252" spans="1:42" x14ac:dyDescent="0.2">
      <c r="A1252" s="9">
        <v>45757</v>
      </c>
      <c r="B1252" s="3">
        <v>5456.9</v>
      </c>
      <c r="C1252" s="10">
        <v>252.4</v>
      </c>
      <c r="D1252" s="10">
        <v>88.59</v>
      </c>
      <c r="E1252" s="10">
        <v>99.93</v>
      </c>
      <c r="F1252" s="10">
        <v>70.760000000000005</v>
      </c>
      <c r="G1252" s="10">
        <v>109.26</v>
      </c>
      <c r="H1252" s="10">
        <v>309.95</v>
      </c>
      <c r="I1252" s="10">
        <v>172.3</v>
      </c>
      <c r="J1252" s="10">
        <v>19.63</v>
      </c>
      <c r="K1252" s="10">
        <v>227.11</v>
      </c>
      <c r="L1252" s="10">
        <v>489.8</v>
      </c>
      <c r="M1252" s="10">
        <v>107.57</v>
      </c>
      <c r="N1252" s="10">
        <v>12.25</v>
      </c>
      <c r="O1252" s="10">
        <v>35.28</v>
      </c>
      <c r="P1252" s="10">
        <v>114.85</v>
      </c>
      <c r="Q1252" s="10">
        <v>116.65</v>
      </c>
      <c r="R1252" s="10">
        <v>40.51</v>
      </c>
      <c r="S1252" s="10">
        <v>10.52</v>
      </c>
      <c r="T1252" s="10">
        <v>127.45</v>
      </c>
      <c r="U1252" s="10">
        <v>144.44999999999999</v>
      </c>
      <c r="V1252" s="10">
        <v>381.35</v>
      </c>
      <c r="W1252" s="10">
        <v>190.42</v>
      </c>
      <c r="X1252" s="10">
        <v>101.87</v>
      </c>
      <c r="Y1252" s="10">
        <v>11.46</v>
      </c>
      <c r="Z1252" s="10">
        <v>553.02</v>
      </c>
      <c r="AA1252" s="10">
        <v>50.27</v>
      </c>
      <c r="AB1252" s="10">
        <v>88.77</v>
      </c>
      <c r="AC1252" s="10">
        <v>475.49</v>
      </c>
      <c r="AD1252">
        <v>45.17</v>
      </c>
      <c r="AE1252" s="10">
        <v>25.89</v>
      </c>
      <c r="AF1252" s="10">
        <v>499.34</v>
      </c>
      <c r="AG1252" s="10">
        <v>444.19</v>
      </c>
      <c r="AH1252" s="10">
        <v>94.89</v>
      </c>
      <c r="AI1252">
        <v>59.81</v>
      </c>
      <c r="AJ1252" s="10">
        <v>21.45</v>
      </c>
      <c r="AK1252" s="10">
        <v>151.16999999999999</v>
      </c>
      <c r="AL1252" s="10">
        <v>33.69</v>
      </c>
      <c r="AM1252" s="10">
        <v>54.87</v>
      </c>
      <c r="AN1252" s="10">
        <v>9.14</v>
      </c>
      <c r="AO1252" s="10">
        <v>145.09</v>
      </c>
      <c r="AP1252" s="10">
        <v>123.7</v>
      </c>
    </row>
    <row r="1253" spans="1:42" x14ac:dyDescent="0.2">
      <c r="A1253" s="9">
        <v>45758</v>
      </c>
      <c r="B1253" s="3">
        <v>5268.05</v>
      </c>
      <c r="C1253" s="10">
        <v>252.31</v>
      </c>
      <c r="D1253" s="10">
        <v>88.55</v>
      </c>
      <c r="E1253" s="10">
        <v>103.14</v>
      </c>
      <c r="F1253" s="10">
        <v>71.430000000000007</v>
      </c>
      <c r="G1253" s="10">
        <v>111.71</v>
      </c>
      <c r="H1253" s="10">
        <v>321.43</v>
      </c>
      <c r="I1253" s="10">
        <v>181.94</v>
      </c>
      <c r="J1253" s="10">
        <v>19.63</v>
      </c>
      <c r="K1253" s="10">
        <v>236.2</v>
      </c>
      <c r="L1253" s="10">
        <v>494.44</v>
      </c>
      <c r="M1253" s="10">
        <v>110.93</v>
      </c>
      <c r="N1253" s="10">
        <v>12.57</v>
      </c>
      <c r="O1253" s="10">
        <v>38.15</v>
      </c>
      <c r="P1253" s="10">
        <v>116.54</v>
      </c>
      <c r="Q1253" s="10">
        <v>115.95</v>
      </c>
      <c r="R1253" s="10">
        <v>43.68</v>
      </c>
      <c r="S1253" s="10">
        <v>10.71</v>
      </c>
      <c r="T1253" s="10">
        <v>127.18</v>
      </c>
      <c r="U1253" s="10">
        <v>144.96</v>
      </c>
      <c r="V1253" s="10">
        <v>388.45</v>
      </c>
      <c r="W1253" s="10">
        <v>198.15</v>
      </c>
      <c r="X1253" s="10">
        <v>101.44</v>
      </c>
      <c r="Y1253" s="10">
        <v>11.47</v>
      </c>
      <c r="Z1253" s="10">
        <v>543.66</v>
      </c>
      <c r="AA1253" s="10">
        <v>49.76</v>
      </c>
      <c r="AB1253" s="10">
        <v>90.07</v>
      </c>
      <c r="AC1253" s="10">
        <v>484.22</v>
      </c>
      <c r="AD1253">
        <v>47.67</v>
      </c>
      <c r="AE1253" s="10">
        <v>26.09</v>
      </c>
      <c r="AF1253" s="10">
        <v>509.75</v>
      </c>
      <c r="AG1253" s="10">
        <v>459.13</v>
      </c>
      <c r="AH1253" s="10">
        <v>96.23</v>
      </c>
      <c r="AI1253">
        <v>60.96</v>
      </c>
      <c r="AJ1253" s="10">
        <v>22.05</v>
      </c>
      <c r="AK1253" s="10">
        <v>153.88999999999999</v>
      </c>
      <c r="AL1253" s="10">
        <v>31.55</v>
      </c>
      <c r="AM1253" s="10">
        <v>56.86</v>
      </c>
      <c r="AN1253" s="10">
        <v>9.33</v>
      </c>
      <c r="AO1253" s="10">
        <v>144.35</v>
      </c>
      <c r="AP1253" s="10">
        <v>118.63549999999999</v>
      </c>
    </row>
    <row r="1254" spans="1:42" x14ac:dyDescent="0.2">
      <c r="A1254" s="9">
        <v>45761</v>
      </c>
      <c r="B1254" s="3">
        <v>5363.36</v>
      </c>
      <c r="C1254" s="10">
        <v>252.35</v>
      </c>
      <c r="D1254" s="10">
        <v>92.62</v>
      </c>
      <c r="E1254" s="10">
        <v>103.39</v>
      </c>
      <c r="F1254" s="10">
        <v>72.45</v>
      </c>
      <c r="G1254" s="10">
        <v>112.69</v>
      </c>
      <c r="H1254" s="10">
        <v>322.3</v>
      </c>
      <c r="I1254" s="10">
        <v>178.36</v>
      </c>
      <c r="J1254" s="10">
        <v>19.13</v>
      </c>
      <c r="K1254" s="10">
        <v>234.72</v>
      </c>
      <c r="L1254" s="10">
        <v>503.98</v>
      </c>
      <c r="M1254" s="10">
        <v>110.71</v>
      </c>
      <c r="N1254" s="10">
        <v>12.42</v>
      </c>
      <c r="O1254" s="10">
        <v>40.86</v>
      </c>
      <c r="P1254" s="10">
        <v>117.88</v>
      </c>
      <c r="Q1254" s="10">
        <v>119.01</v>
      </c>
      <c r="R1254" s="10">
        <v>44.14</v>
      </c>
      <c r="S1254" s="10">
        <v>10.82</v>
      </c>
      <c r="T1254" s="10">
        <v>130.47</v>
      </c>
      <c r="U1254" s="10">
        <v>144.55000000000001</v>
      </c>
      <c r="V1254" s="10">
        <v>387.81</v>
      </c>
      <c r="W1254" s="10">
        <v>202.52</v>
      </c>
      <c r="X1254" s="10">
        <v>103.13</v>
      </c>
      <c r="Y1254" s="10">
        <v>12.03</v>
      </c>
      <c r="Z1254" s="10">
        <v>549.16999999999996</v>
      </c>
      <c r="AA1254" s="10">
        <v>49.46</v>
      </c>
      <c r="AB1254" s="10">
        <v>89.04</v>
      </c>
      <c r="AC1254" s="10">
        <v>495.83</v>
      </c>
      <c r="AD1254">
        <v>48.28</v>
      </c>
      <c r="AE1254" s="10">
        <v>25.35</v>
      </c>
      <c r="AF1254" s="10">
        <v>512.46</v>
      </c>
      <c r="AG1254" s="10">
        <v>467.67</v>
      </c>
      <c r="AH1254" s="10">
        <v>98.3</v>
      </c>
      <c r="AI1254">
        <v>60.59</v>
      </c>
      <c r="AJ1254" s="10">
        <v>22.8</v>
      </c>
      <c r="AK1254" s="10">
        <v>157.59</v>
      </c>
      <c r="AL1254" s="10">
        <v>31.84</v>
      </c>
      <c r="AM1254" s="10">
        <v>57.01</v>
      </c>
      <c r="AN1254" s="10">
        <v>9.7100000000000009</v>
      </c>
      <c r="AO1254" s="10">
        <v>148.13</v>
      </c>
      <c r="AP1254" s="10">
        <v>115.70399999999999</v>
      </c>
    </row>
    <row r="1255" spans="1:42" x14ac:dyDescent="0.2">
      <c r="A1255" s="9">
        <v>45762</v>
      </c>
      <c r="B1255" s="3">
        <v>5405.97</v>
      </c>
      <c r="C1255" s="10">
        <v>254.11</v>
      </c>
      <c r="D1255" s="10">
        <v>98.4</v>
      </c>
      <c r="E1255" s="10">
        <v>103.1</v>
      </c>
      <c r="F1255" s="10">
        <v>71.86</v>
      </c>
      <c r="G1255" s="10">
        <v>115.75</v>
      </c>
      <c r="H1255" s="10">
        <v>328.56</v>
      </c>
      <c r="I1255" s="10">
        <v>178.95</v>
      </c>
      <c r="J1255" s="10">
        <v>21.07</v>
      </c>
      <c r="K1255" s="10">
        <v>233.13</v>
      </c>
      <c r="L1255" s="10">
        <v>507.89</v>
      </c>
      <c r="M1255" s="10">
        <v>112.2</v>
      </c>
      <c r="N1255" s="10">
        <v>12.45</v>
      </c>
      <c r="O1255" s="10">
        <v>40.380000000000003</v>
      </c>
      <c r="P1255" s="10">
        <v>117.51</v>
      </c>
      <c r="Q1255" s="10">
        <v>118.68</v>
      </c>
      <c r="R1255" s="10">
        <v>44.08</v>
      </c>
      <c r="S1255" s="10">
        <v>10.94</v>
      </c>
      <c r="T1255" s="10">
        <v>133.54</v>
      </c>
      <c r="U1255" s="10">
        <v>146.54</v>
      </c>
      <c r="V1255" s="10">
        <v>385.73</v>
      </c>
      <c r="W1255" s="10">
        <v>202.14</v>
      </c>
      <c r="X1255" s="10">
        <v>104.23</v>
      </c>
      <c r="Y1255" s="10">
        <v>11.91</v>
      </c>
      <c r="Z1255" s="10">
        <v>572.39</v>
      </c>
      <c r="AA1255" s="10">
        <v>48.8</v>
      </c>
      <c r="AB1255" s="10">
        <v>88.33</v>
      </c>
      <c r="AC1255" s="10">
        <v>500.49</v>
      </c>
      <c r="AD1255">
        <v>47.74</v>
      </c>
      <c r="AE1255" s="10">
        <v>25.4</v>
      </c>
      <c r="AF1255" s="10">
        <v>517.38</v>
      </c>
      <c r="AG1255" s="10">
        <v>461.26</v>
      </c>
      <c r="AH1255" s="10">
        <v>98.48</v>
      </c>
      <c r="AI1255">
        <v>60.94</v>
      </c>
      <c r="AJ1255" s="10">
        <v>23.23</v>
      </c>
      <c r="AK1255" s="10">
        <v>160.09</v>
      </c>
      <c r="AL1255" s="10">
        <v>32.26</v>
      </c>
      <c r="AM1255" s="10">
        <v>57.26</v>
      </c>
      <c r="AN1255" s="10">
        <v>9.4499999999999993</v>
      </c>
      <c r="AO1255" s="10">
        <v>149.65</v>
      </c>
      <c r="AP1255" s="10">
        <v>118.8</v>
      </c>
    </row>
    <row r="1256" spans="1:42" x14ac:dyDescent="0.2">
      <c r="A1256" s="9">
        <v>45763</v>
      </c>
      <c r="B1256" s="3">
        <v>5396.63</v>
      </c>
      <c r="C1256" s="10">
        <v>241.55</v>
      </c>
      <c r="D1256" s="10">
        <v>92.71</v>
      </c>
      <c r="E1256" s="10">
        <v>104.19</v>
      </c>
      <c r="F1256" s="10">
        <v>71.680000000000007</v>
      </c>
      <c r="G1256" s="10">
        <v>115.87</v>
      </c>
      <c r="H1256" s="10">
        <v>328.16</v>
      </c>
      <c r="I1256" s="10">
        <v>174.61</v>
      </c>
      <c r="J1256" s="10">
        <v>19.975000000000001</v>
      </c>
      <c r="K1256" s="10">
        <v>229.61</v>
      </c>
      <c r="L1256" s="10">
        <v>499.05</v>
      </c>
      <c r="M1256" s="10">
        <v>104.49</v>
      </c>
      <c r="N1256" s="10">
        <v>12.35</v>
      </c>
      <c r="O1256" s="10">
        <v>44.73</v>
      </c>
      <c r="P1256" s="10">
        <v>116.58</v>
      </c>
      <c r="Q1256" s="10">
        <v>117.21</v>
      </c>
      <c r="R1256" s="10">
        <v>40.659999999999997</v>
      </c>
      <c r="S1256" s="10">
        <v>10.66</v>
      </c>
      <c r="T1256" s="10">
        <v>129.38</v>
      </c>
      <c r="U1256" s="10">
        <v>146.08000000000001</v>
      </c>
      <c r="V1256" s="10">
        <v>371.61</v>
      </c>
      <c r="W1256" s="10">
        <v>194.27</v>
      </c>
      <c r="X1256" s="10">
        <v>102.05</v>
      </c>
      <c r="Y1256" s="10">
        <v>11.49</v>
      </c>
      <c r="Z1256" s="10">
        <v>563.07000000000005</v>
      </c>
      <c r="AA1256" s="10">
        <v>48.08</v>
      </c>
      <c r="AB1256" s="10">
        <v>85.56</v>
      </c>
      <c r="AC1256" s="10">
        <v>485.89</v>
      </c>
      <c r="AD1256">
        <v>47.96</v>
      </c>
      <c r="AE1256" s="10">
        <v>24.57</v>
      </c>
      <c r="AF1256" s="10">
        <v>513.42999999999995</v>
      </c>
      <c r="AG1256" s="10">
        <v>452.42</v>
      </c>
      <c r="AH1256" s="10">
        <v>100.29</v>
      </c>
      <c r="AI1256">
        <v>62.93</v>
      </c>
      <c r="AJ1256" s="10">
        <v>22.19</v>
      </c>
      <c r="AK1256" s="10">
        <v>160.47999999999999</v>
      </c>
      <c r="AL1256" s="10">
        <v>32.270000000000003</v>
      </c>
      <c r="AM1256" s="10">
        <v>57.16</v>
      </c>
      <c r="AN1256" s="10">
        <v>9.4</v>
      </c>
      <c r="AO1256" s="10">
        <v>147.96</v>
      </c>
      <c r="AP1256" s="10">
        <v>120.511</v>
      </c>
    </row>
    <row r="1257" spans="1:42" x14ac:dyDescent="0.2">
      <c r="A1257" s="9">
        <v>45764</v>
      </c>
      <c r="B1257" s="3">
        <v>5275.7</v>
      </c>
      <c r="C1257" s="10">
        <v>241.37</v>
      </c>
      <c r="D1257" s="10">
        <v>93.78</v>
      </c>
      <c r="E1257" s="10">
        <v>106.92</v>
      </c>
      <c r="F1257" s="10">
        <v>73</v>
      </c>
      <c r="G1257" s="10">
        <v>115.42</v>
      </c>
      <c r="H1257" s="10">
        <v>323.55</v>
      </c>
      <c r="I1257" s="10">
        <v>170.99</v>
      </c>
      <c r="J1257" s="10">
        <v>19.739999999999998</v>
      </c>
      <c r="K1257" s="10">
        <v>231.96</v>
      </c>
      <c r="L1257" s="10">
        <v>509.49</v>
      </c>
      <c r="M1257" s="10">
        <v>101.49</v>
      </c>
      <c r="N1257" s="10">
        <v>12.03</v>
      </c>
      <c r="O1257" s="10">
        <v>47.81</v>
      </c>
      <c r="P1257" s="10">
        <v>117.22</v>
      </c>
      <c r="Q1257" s="10">
        <v>117.62</v>
      </c>
      <c r="R1257" s="10">
        <v>41.18</v>
      </c>
      <c r="S1257" s="10">
        <v>10.98</v>
      </c>
      <c r="T1257" s="10">
        <v>130.38999999999999</v>
      </c>
      <c r="U1257" s="10">
        <v>143.43</v>
      </c>
      <c r="V1257" s="10">
        <v>367.78</v>
      </c>
      <c r="W1257" s="10">
        <v>196.98</v>
      </c>
      <c r="X1257" s="10">
        <v>103.37</v>
      </c>
      <c r="Y1257" s="10">
        <v>11.6</v>
      </c>
      <c r="Z1257" s="10">
        <v>574.25</v>
      </c>
      <c r="AA1257" s="10">
        <v>48.17</v>
      </c>
      <c r="AB1257" s="10">
        <v>86</v>
      </c>
      <c r="AC1257" s="10">
        <v>489.1</v>
      </c>
      <c r="AD1257">
        <v>48.26</v>
      </c>
      <c r="AE1257" s="10">
        <v>25.74</v>
      </c>
      <c r="AF1257" s="10">
        <v>517.33000000000004</v>
      </c>
      <c r="AG1257" s="10">
        <v>452.07</v>
      </c>
      <c r="AH1257" s="10">
        <v>102.1</v>
      </c>
      <c r="AI1257">
        <v>62.63</v>
      </c>
      <c r="AJ1257" s="10">
        <v>22.52</v>
      </c>
      <c r="AK1257" s="10">
        <v>163.21</v>
      </c>
      <c r="AL1257" s="10">
        <v>32.020000000000003</v>
      </c>
      <c r="AM1257" s="10">
        <v>58.17</v>
      </c>
      <c r="AN1257" s="10">
        <v>9.6300000000000008</v>
      </c>
      <c r="AO1257" s="10">
        <v>149.22</v>
      </c>
      <c r="AP1257" s="10">
        <v>119.9725</v>
      </c>
    </row>
    <row r="1258" spans="1:42" x14ac:dyDescent="0.2">
      <c r="A1258" s="9">
        <v>45768</v>
      </c>
      <c r="B1258" s="3">
        <v>5282.7</v>
      </c>
      <c r="C1258" s="10">
        <v>227.5</v>
      </c>
      <c r="D1258" s="10">
        <v>90.8</v>
      </c>
      <c r="E1258" s="10">
        <v>105.35</v>
      </c>
      <c r="F1258" s="10">
        <v>72.77</v>
      </c>
      <c r="G1258" s="10">
        <v>106.52</v>
      </c>
      <c r="H1258" s="10">
        <v>313.08</v>
      </c>
      <c r="I1258" s="10">
        <v>166.21</v>
      </c>
      <c r="J1258" s="10">
        <v>18.649999999999999</v>
      </c>
      <c r="K1258" s="10">
        <v>228.99</v>
      </c>
      <c r="L1258" s="10">
        <v>501.36</v>
      </c>
      <c r="M1258" s="10">
        <v>96.91</v>
      </c>
      <c r="N1258" s="10">
        <v>11.64</v>
      </c>
      <c r="O1258" s="10">
        <v>45.36</v>
      </c>
      <c r="P1258" s="10">
        <v>115.68</v>
      </c>
      <c r="Q1258" s="10">
        <v>115.56</v>
      </c>
      <c r="R1258" s="10">
        <v>39.85</v>
      </c>
      <c r="S1258" s="10">
        <v>10.69</v>
      </c>
      <c r="T1258" s="10" t="s">
        <v>335</v>
      </c>
      <c r="U1258" s="10">
        <v>137</v>
      </c>
      <c r="V1258" s="10">
        <v>359.12</v>
      </c>
      <c r="W1258" s="10">
        <v>193.16</v>
      </c>
      <c r="X1258" s="10">
        <v>97.95</v>
      </c>
      <c r="Y1258" s="10">
        <v>11.15</v>
      </c>
      <c r="Z1258" s="10">
        <v>558.82000000000005</v>
      </c>
      <c r="AA1258" s="10">
        <v>46.53</v>
      </c>
      <c r="AB1258" s="10">
        <v>80.37</v>
      </c>
      <c r="AC1258" s="10">
        <v>477.52</v>
      </c>
      <c r="AD1258">
        <v>49.72</v>
      </c>
      <c r="AE1258" s="10">
        <v>24.03</v>
      </c>
      <c r="AF1258" s="10">
        <v>509.32</v>
      </c>
      <c r="AG1258" s="10">
        <v>441.56</v>
      </c>
      <c r="AH1258" s="10">
        <v>98.63</v>
      </c>
      <c r="AI1258">
        <v>64.59</v>
      </c>
      <c r="AJ1258" s="10">
        <v>22.02</v>
      </c>
      <c r="AK1258" s="10">
        <v>162.18</v>
      </c>
      <c r="AL1258" s="10">
        <v>31.25</v>
      </c>
      <c r="AM1258" s="10">
        <v>58.47</v>
      </c>
      <c r="AN1258" s="10">
        <v>9.4700000000000006</v>
      </c>
      <c r="AO1258" s="10">
        <v>143.09</v>
      </c>
      <c r="AP1258" s="10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96B0-3E31-4E60-94E3-EE71E2B6478E}">
  <dimension ref="A3:AP11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19.5" bestFit="1" customWidth="1"/>
    <col min="2" max="2" width="12.5" bestFit="1" customWidth="1"/>
    <col min="3" max="3" width="13.6640625" bestFit="1" customWidth="1"/>
    <col min="4" max="4" width="12.5" bestFit="1" customWidth="1"/>
    <col min="5" max="5" width="13.33203125" bestFit="1" customWidth="1"/>
    <col min="6" max="6" width="10.33203125" bestFit="1" customWidth="1"/>
    <col min="7" max="7" width="13.83203125" bestFit="1" customWidth="1"/>
    <col min="8" max="8" width="13.33203125" bestFit="1" customWidth="1"/>
    <col min="9" max="9" width="13.5" bestFit="1" customWidth="1"/>
    <col min="10" max="10" width="14.1640625" bestFit="1" customWidth="1"/>
    <col min="11" max="11" width="12.1640625" bestFit="1" customWidth="1"/>
    <col min="12" max="13" width="12.5" bestFit="1" customWidth="1"/>
    <col min="14" max="14" width="13" bestFit="1" customWidth="1"/>
    <col min="15" max="15" width="12.6640625" bestFit="1" customWidth="1"/>
    <col min="16" max="16" width="13.1640625" bestFit="1" customWidth="1"/>
    <col min="17" max="17" width="11.83203125" bestFit="1" customWidth="1"/>
    <col min="18" max="18" width="12.5" bestFit="1" customWidth="1"/>
    <col min="19" max="19" width="12.6640625" bestFit="1" customWidth="1"/>
    <col min="20" max="20" width="11.6640625" bestFit="1" customWidth="1"/>
    <col min="21" max="21" width="11.5" bestFit="1" customWidth="1"/>
    <col min="22" max="22" width="13.1640625" bestFit="1" customWidth="1"/>
    <col min="23" max="23" width="14.5" bestFit="1" customWidth="1"/>
    <col min="24" max="24" width="11.6640625" bestFit="1" customWidth="1"/>
    <col min="25" max="25" width="11.83203125" bestFit="1" customWidth="1"/>
    <col min="26" max="26" width="13.5" bestFit="1" customWidth="1"/>
    <col min="27" max="27" width="14" bestFit="1" customWidth="1"/>
    <col min="28" max="28" width="13.83203125" bestFit="1" customWidth="1"/>
    <col min="29" max="29" width="14.1640625" bestFit="1" customWidth="1"/>
    <col min="30" max="30" width="10" bestFit="1" customWidth="1"/>
    <col min="31" max="31" width="11.5" bestFit="1" customWidth="1"/>
    <col min="32" max="32" width="13.5" bestFit="1" customWidth="1"/>
    <col min="33" max="33" width="12.33203125" bestFit="1" customWidth="1"/>
    <col min="34" max="34" width="12.5" bestFit="1" customWidth="1"/>
    <col min="35" max="35" width="13.83203125" bestFit="1" customWidth="1"/>
    <col min="36" max="36" width="13.5" bestFit="1" customWidth="1"/>
    <col min="37" max="38" width="14" bestFit="1" customWidth="1"/>
    <col min="39" max="39" width="14.5" bestFit="1" customWidth="1"/>
    <col min="40" max="40" width="13.6640625" bestFit="1" customWidth="1"/>
    <col min="41" max="41" width="13.5" bestFit="1" customWidth="1"/>
    <col min="42" max="42" width="13.6640625" bestFit="1" customWidth="1"/>
  </cols>
  <sheetData>
    <row r="3" spans="1:42" x14ac:dyDescent="0.2">
      <c r="A3" s="15" t="s">
        <v>282</v>
      </c>
      <c r="B3" t="s">
        <v>285</v>
      </c>
      <c r="C3" t="s">
        <v>286</v>
      </c>
      <c r="D3" t="s">
        <v>287</v>
      </c>
      <c r="E3" t="s">
        <v>288</v>
      </c>
      <c r="F3" t="s">
        <v>289</v>
      </c>
      <c r="G3" t="s">
        <v>290</v>
      </c>
      <c r="H3" t="s">
        <v>291</v>
      </c>
      <c r="I3" t="s">
        <v>292</v>
      </c>
      <c r="J3" t="s">
        <v>293</v>
      </c>
      <c r="K3" t="s">
        <v>294</v>
      </c>
      <c r="L3" t="s">
        <v>295</v>
      </c>
      <c r="M3" t="s">
        <v>296</v>
      </c>
      <c r="N3" t="s">
        <v>297</v>
      </c>
      <c r="O3" t="s">
        <v>298</v>
      </c>
      <c r="P3" t="s">
        <v>299</v>
      </c>
      <c r="Q3" t="s">
        <v>300</v>
      </c>
      <c r="R3" t="s">
        <v>301</v>
      </c>
      <c r="S3" t="s">
        <v>302</v>
      </c>
      <c r="T3" t="s">
        <v>303</v>
      </c>
      <c r="U3" t="s">
        <v>304</v>
      </c>
      <c r="V3" t="s">
        <v>305</v>
      </c>
      <c r="W3" t="s">
        <v>306</v>
      </c>
      <c r="X3" t="s">
        <v>307</v>
      </c>
      <c r="Y3" t="s">
        <v>308</v>
      </c>
      <c r="Z3" t="s">
        <v>309</v>
      </c>
      <c r="AA3" t="s">
        <v>310</v>
      </c>
      <c r="AB3" t="s">
        <v>311</v>
      </c>
      <c r="AC3" t="s">
        <v>312</v>
      </c>
      <c r="AD3" t="s">
        <v>313</v>
      </c>
      <c r="AE3" t="s">
        <v>314</v>
      </c>
      <c r="AF3" t="s">
        <v>315</v>
      </c>
      <c r="AG3" t="s">
        <v>316</v>
      </c>
      <c r="AH3" t="s">
        <v>317</v>
      </c>
      <c r="AI3" t="s">
        <v>318</v>
      </c>
      <c r="AJ3" t="s">
        <v>319</v>
      </c>
      <c r="AK3" t="s">
        <v>320</v>
      </c>
      <c r="AL3" t="s">
        <v>321</v>
      </c>
      <c r="AM3" t="s">
        <v>322</v>
      </c>
      <c r="AN3" t="s">
        <v>323</v>
      </c>
      <c r="AO3" t="s">
        <v>324</v>
      </c>
      <c r="AP3" t="s">
        <v>325</v>
      </c>
    </row>
    <row r="4" spans="1:42" x14ac:dyDescent="0.2">
      <c r="A4" s="16" t="s">
        <v>326</v>
      </c>
      <c r="B4">
        <v>3301.5281034482759</v>
      </c>
      <c r="C4" s="10">
        <v>244.20234285714272</v>
      </c>
      <c r="D4" s="10">
        <v>43.242342857142823</v>
      </c>
      <c r="E4" s="10">
        <v>118.10471371428571</v>
      </c>
      <c r="F4" s="10">
        <v>7.0201714285714312</v>
      </c>
      <c r="H4" s="10">
        <v>23.516091428571421</v>
      </c>
      <c r="J4">
        <v>201.65640000000005</v>
      </c>
      <c r="K4">
        <v>35.247314285714282</v>
      </c>
      <c r="M4" s="10">
        <v>18.921428571428564</v>
      </c>
      <c r="N4" s="10">
        <v>2.8391999999999995</v>
      </c>
      <c r="P4" s="10">
        <v>41.041657142857119</v>
      </c>
      <c r="Q4" s="10">
        <v>317.04308571428555</v>
      </c>
      <c r="R4" s="10">
        <v>101.98057142857142</v>
      </c>
      <c r="S4" s="10">
        <v>33.85</v>
      </c>
      <c r="T4" s="10">
        <v>206.33417142857141</v>
      </c>
      <c r="U4" s="10">
        <v>55.282285714285713</v>
      </c>
      <c r="V4">
        <v>11.276250000000001</v>
      </c>
      <c r="X4" s="10">
        <v>48.688628571428573</v>
      </c>
      <c r="Y4" s="10">
        <v>75.950971428571393</v>
      </c>
      <c r="Z4" s="10">
        <v>259.62839999999989</v>
      </c>
      <c r="AB4" s="10">
        <v>3.9106000000000014</v>
      </c>
      <c r="AC4" s="10">
        <v>13.601971428571433</v>
      </c>
      <c r="AD4" s="10">
        <v>76.977506857142828</v>
      </c>
      <c r="AE4" s="10">
        <v>198.74680000000006</v>
      </c>
      <c r="AF4">
        <v>10.708255172413795</v>
      </c>
      <c r="AG4" s="10">
        <v>59.932971428571413</v>
      </c>
      <c r="AH4" s="10">
        <v>97.796857142857192</v>
      </c>
      <c r="AI4" s="10">
        <v>48.726171428571405</v>
      </c>
      <c r="AJ4">
        <v>17.436129032258062</v>
      </c>
      <c r="AK4" s="10">
        <v>33.961960000000012</v>
      </c>
      <c r="AL4" s="10">
        <v>11.338982285714284</v>
      </c>
      <c r="AM4">
        <v>276.99652777777789</v>
      </c>
      <c r="AN4" s="10">
        <v>204.62571428571425</v>
      </c>
      <c r="AO4" s="10">
        <v>104.53327142857144</v>
      </c>
    </row>
    <row r="5" spans="1:42" x14ac:dyDescent="0.2">
      <c r="A5" s="16" t="s">
        <v>327</v>
      </c>
      <c r="B5">
        <v>4121.4950289017324</v>
      </c>
      <c r="C5" s="10">
        <v>270.17734104046224</v>
      </c>
      <c r="D5" s="10">
        <v>53.687398843930637</v>
      </c>
      <c r="E5" s="10">
        <v>232.36466416184967</v>
      </c>
      <c r="F5" s="10">
        <v>12.669479768786134</v>
      </c>
      <c r="H5" s="10">
        <v>30.592448554913304</v>
      </c>
      <c r="J5">
        <v>173.92552023121385</v>
      </c>
      <c r="K5">
        <v>34.381791907514454</v>
      </c>
      <c r="M5" s="10">
        <v>18.60971098265896</v>
      </c>
      <c r="N5" s="10">
        <v>3.3234294797687847</v>
      </c>
      <c r="P5" s="10">
        <v>56.19543352601157</v>
      </c>
      <c r="Q5" s="10">
        <v>362.85757225433542</v>
      </c>
      <c r="R5" s="10">
        <v>151.48907514450869</v>
      </c>
      <c r="S5" s="10">
        <v>53.353063583815057</v>
      </c>
      <c r="T5" s="10">
        <v>348.02566473988463</v>
      </c>
      <c r="U5" s="10">
        <v>87.538612716762984</v>
      </c>
      <c r="V5">
        <v>18.073872832369943</v>
      </c>
      <c r="W5">
        <v>47.41666666666665</v>
      </c>
      <c r="X5" s="10">
        <v>53.445028901734105</v>
      </c>
      <c r="Y5" s="10">
        <v>92.942369942196521</v>
      </c>
      <c r="Z5" s="10">
        <v>210.50670520231225</v>
      </c>
      <c r="AA5">
        <v>22.607384615384618</v>
      </c>
      <c r="AB5" s="10">
        <v>4.8379190751445096</v>
      </c>
      <c r="AC5" s="10">
        <v>19.830895953757221</v>
      </c>
      <c r="AD5" s="10">
        <v>107.85015433526014</v>
      </c>
      <c r="AE5" s="10">
        <v>349.8013294797687</v>
      </c>
      <c r="AF5">
        <v>10.709175144508668</v>
      </c>
      <c r="AG5" s="10">
        <v>83.177630057803484</v>
      </c>
      <c r="AH5" s="10">
        <v>114.61375722543359</v>
      </c>
      <c r="AI5" s="10">
        <v>81.402716763005756</v>
      </c>
      <c r="AJ5">
        <v>24.761502890173411</v>
      </c>
      <c r="AK5" s="10">
        <v>46.735254335260095</v>
      </c>
      <c r="AL5" s="10">
        <v>16.212413872832375</v>
      </c>
      <c r="AM5">
        <v>256.44202312138731</v>
      </c>
      <c r="AN5" s="10">
        <v>255.06147398843947</v>
      </c>
      <c r="AO5" s="10">
        <v>133.88583815028903</v>
      </c>
      <c r="AP5">
        <v>10.738000000000005</v>
      </c>
    </row>
    <row r="6" spans="1:42" x14ac:dyDescent="0.2">
      <c r="A6" s="16" t="s">
        <v>328</v>
      </c>
      <c r="B6">
        <v>4481.1313142857125</v>
      </c>
      <c r="C6" s="10">
        <v>197.76491428571421</v>
      </c>
      <c r="D6" s="10">
        <v>55.68840000000003</v>
      </c>
      <c r="E6" s="10">
        <v>314.20050000000003</v>
      </c>
      <c r="F6" s="10">
        <v>17.467942857142855</v>
      </c>
      <c r="H6" s="10">
        <v>32.667538285714265</v>
      </c>
      <c r="I6">
        <v>69.308906249999993</v>
      </c>
      <c r="J6">
        <v>125.75351428571427</v>
      </c>
      <c r="K6">
        <v>35.032171428571417</v>
      </c>
      <c r="M6" s="10">
        <v>21.399714285714289</v>
      </c>
      <c r="N6" s="10">
        <v>6.6725714285714277</v>
      </c>
      <c r="P6" s="10">
        <v>71.462228571428597</v>
      </c>
      <c r="Q6" s="10">
        <v>351.96731428571434</v>
      </c>
      <c r="R6" s="10">
        <v>151.13942857142854</v>
      </c>
      <c r="S6" s="10">
        <v>65.364228571428569</v>
      </c>
      <c r="T6" s="10">
        <v>366.78365714285724</v>
      </c>
      <c r="U6" s="10">
        <v>124.63331428571425</v>
      </c>
      <c r="V6">
        <v>13.661542857142845</v>
      </c>
      <c r="W6">
        <v>22.283228571428584</v>
      </c>
      <c r="X6" s="10">
        <v>58.958057142857143</v>
      </c>
      <c r="Y6" s="10">
        <v>97.962228571428525</v>
      </c>
      <c r="Z6" s="10">
        <v>221.82205714285718</v>
      </c>
      <c r="AA6">
        <v>10.409599999999996</v>
      </c>
      <c r="AB6" s="10">
        <v>6.8113714285714275</v>
      </c>
      <c r="AC6" s="10">
        <v>26.157828571428571</v>
      </c>
      <c r="AD6" s="10">
        <v>114.33648685714293</v>
      </c>
      <c r="AE6" s="10">
        <v>370.04268571428577</v>
      </c>
      <c r="AF6">
        <v>11.213542857142864</v>
      </c>
      <c r="AG6" s="10">
        <v>70.830057142857143</v>
      </c>
      <c r="AH6" s="10">
        <v>149.78228571428565</v>
      </c>
      <c r="AI6" s="10">
        <v>96.927657142857129</v>
      </c>
      <c r="AJ6">
        <v>17.522914285714286</v>
      </c>
      <c r="AK6" s="10">
        <v>57.113828571428584</v>
      </c>
      <c r="AL6" s="10">
        <v>24.84232571428571</v>
      </c>
      <c r="AM6">
        <v>284.03211428571416</v>
      </c>
      <c r="AN6" s="10">
        <v>305.65571428571434</v>
      </c>
      <c r="AO6" s="10">
        <v>161.23822857142861</v>
      </c>
      <c r="AP6">
        <v>13.491942857142861</v>
      </c>
    </row>
    <row r="7" spans="1:42" x14ac:dyDescent="0.2">
      <c r="A7" s="16" t="s">
        <v>329</v>
      </c>
      <c r="B7">
        <v>3920.3159883720887</v>
      </c>
      <c r="C7" s="10">
        <v>95.690290697674413</v>
      </c>
      <c r="D7" s="10">
        <v>71.386395348837183</v>
      </c>
      <c r="E7" s="10">
        <v>225.45389302325569</v>
      </c>
      <c r="F7" s="10">
        <v>13.200406976744182</v>
      </c>
      <c r="H7" s="10">
        <v>29.601874418604634</v>
      </c>
      <c r="I7">
        <v>29.978197674418578</v>
      </c>
      <c r="J7">
        <v>107.52970930232556</v>
      </c>
      <c r="K7">
        <v>33.43627906976743</v>
      </c>
      <c r="M7" s="10">
        <v>23.756686046511618</v>
      </c>
      <c r="N7" s="10">
        <v>10.788139534883724</v>
      </c>
      <c r="P7" s="10">
        <v>99.175755813953486</v>
      </c>
      <c r="Q7" s="10">
        <v>334.64715116279069</v>
      </c>
      <c r="R7" s="10">
        <v>122.22395348837209</v>
      </c>
      <c r="S7" s="10">
        <v>49.952558139534915</v>
      </c>
      <c r="T7" s="10">
        <v>331.77732558139536</v>
      </c>
      <c r="U7" s="10">
        <v>93.309825581395401</v>
      </c>
      <c r="V7">
        <v>5.7597965116279086</v>
      </c>
      <c r="W7">
        <v>9.4589825581395335</v>
      </c>
      <c r="X7" s="10">
        <v>61.470872093023253</v>
      </c>
      <c r="Y7" s="10">
        <v>96.873023255813948</v>
      </c>
      <c r="Z7" s="10">
        <v>291.10633720930252</v>
      </c>
      <c r="AA7">
        <v>4.4166279069767436</v>
      </c>
      <c r="AB7" s="10">
        <v>12.866075581395346</v>
      </c>
      <c r="AC7" s="10">
        <v>30.743313953488375</v>
      </c>
      <c r="AD7" s="10">
        <v>104.4293697674419</v>
      </c>
      <c r="AE7" s="10">
        <v>371.75319767441835</v>
      </c>
      <c r="AF7">
        <v>4.6129360465116305</v>
      </c>
      <c r="AG7" s="10">
        <v>63.066860465116314</v>
      </c>
      <c r="AH7" s="10">
        <v>118.1078488372093</v>
      </c>
      <c r="AI7" s="10">
        <v>77.068372093023285</v>
      </c>
      <c r="AJ7">
        <v>8.1908139534883695</v>
      </c>
      <c r="AK7" s="10">
        <v>51.699261627906985</v>
      </c>
      <c r="AL7" s="10">
        <v>15.670668604651171</v>
      </c>
      <c r="AM7">
        <v>152.53273255813957</v>
      </c>
      <c r="AN7" s="10">
        <v>252.11872093023268</v>
      </c>
      <c r="AO7" s="10">
        <v>146.91430232558142</v>
      </c>
      <c r="AP7">
        <v>5.1063953488372107</v>
      </c>
    </row>
    <row r="8" spans="1:42" x14ac:dyDescent="0.2">
      <c r="A8" s="16" t="s">
        <v>330</v>
      </c>
      <c r="B8">
        <v>4245.4505172413783</v>
      </c>
      <c r="C8" s="10">
        <v>141.26959770114945</v>
      </c>
      <c r="D8" s="10">
        <v>98.849827586206885</v>
      </c>
      <c r="E8" s="10">
        <v>217.99126436781614</v>
      </c>
      <c r="F8" s="10">
        <v>12.730344827586205</v>
      </c>
      <c r="G8">
        <v>43.110666666666674</v>
      </c>
      <c r="H8" s="10">
        <v>37.249444827586217</v>
      </c>
      <c r="I8">
        <v>18.230229885057479</v>
      </c>
      <c r="J8">
        <v>146.38152011494248</v>
      </c>
      <c r="K8">
        <v>36.673620689655181</v>
      </c>
      <c r="M8" s="10">
        <v>26.233160919540218</v>
      </c>
      <c r="N8" s="10">
        <v>22.234885057471249</v>
      </c>
      <c r="P8" s="10">
        <v>109.75844827586212</v>
      </c>
      <c r="Q8" s="10">
        <v>381.06683908045972</v>
      </c>
      <c r="R8" s="10">
        <v>141.85431034482767</v>
      </c>
      <c r="S8" s="10">
        <v>56.020689655172383</v>
      </c>
      <c r="T8" s="10">
        <v>335.56080459770118</v>
      </c>
      <c r="U8" s="10">
        <v>93.977701149425243</v>
      </c>
      <c r="V8">
        <v>7.2955747126436785</v>
      </c>
      <c r="W8">
        <v>10.07683908045977</v>
      </c>
      <c r="X8" s="10">
        <v>60.820229885057486</v>
      </c>
      <c r="Y8" s="10">
        <v>96.759195402298857</v>
      </c>
      <c r="Z8" s="10">
        <v>331.6254310344828</v>
      </c>
      <c r="AA8">
        <v>6.4195977011494278</v>
      </c>
      <c r="AB8" s="10">
        <v>14.353678160919538</v>
      </c>
      <c r="AC8" s="10">
        <v>31.500574712643687</v>
      </c>
      <c r="AD8" s="10">
        <v>102.89597298850575</v>
      </c>
      <c r="AE8" s="10">
        <v>401.01954022988508</v>
      </c>
      <c r="AF8">
        <v>5.0929885057471251</v>
      </c>
      <c r="AG8" s="10">
        <v>66.156264367816121</v>
      </c>
      <c r="AH8" s="10">
        <v>122.94568965517242</v>
      </c>
      <c r="AI8" s="10">
        <v>79.569310344827585</v>
      </c>
      <c r="AJ8">
        <v>12.15063218390805</v>
      </c>
      <c r="AK8" s="10">
        <v>74.106086206896592</v>
      </c>
      <c r="AL8" s="10">
        <v>34.709994252873535</v>
      </c>
      <c r="AM8">
        <v>158.93011494252872</v>
      </c>
      <c r="AN8" s="10">
        <v>305.22793103448288</v>
      </c>
      <c r="AO8" s="10">
        <v>171.40591954022995</v>
      </c>
      <c r="AP8">
        <v>10.081149425287354</v>
      </c>
    </row>
    <row r="9" spans="1:42" x14ac:dyDescent="0.2">
      <c r="A9" s="16" t="s">
        <v>331</v>
      </c>
      <c r="B9">
        <v>4856.1427745664741</v>
      </c>
      <c r="C9" s="10">
        <v>231.54502890173427</v>
      </c>
      <c r="D9" s="10">
        <v>86.733468208092518</v>
      </c>
      <c r="E9" s="10">
        <v>203.71213872832385</v>
      </c>
      <c r="F9" s="10">
        <v>11.856011560693648</v>
      </c>
      <c r="G9">
        <v>52.605838150289003</v>
      </c>
      <c r="H9" s="10">
        <v>50.726128323699427</v>
      </c>
      <c r="I9">
        <v>14.708092485549127</v>
      </c>
      <c r="J9">
        <v>166.88480924855492</v>
      </c>
      <c r="K9">
        <v>40.041445086705203</v>
      </c>
      <c r="L9">
        <v>34.270096153846168</v>
      </c>
      <c r="M9" s="10">
        <v>53.799132947976865</v>
      </c>
      <c r="N9" s="10">
        <v>35.627861271676302</v>
      </c>
      <c r="O9">
        <v>153.28865384615386</v>
      </c>
      <c r="P9" s="10">
        <v>108.49884393063577</v>
      </c>
      <c r="Q9" s="10">
        <v>437.35520231213877</v>
      </c>
      <c r="R9" s="10">
        <v>174.39924855491338</v>
      </c>
      <c r="S9" s="10">
        <v>85.648208092485561</v>
      </c>
      <c r="T9" s="10">
        <v>382.36624277456667</v>
      </c>
      <c r="U9" s="10">
        <v>118.3692485549133</v>
      </c>
      <c r="V9">
        <v>7.7233526011560656</v>
      </c>
      <c r="W9">
        <v>13.947976878612719</v>
      </c>
      <c r="X9" s="10">
        <v>59.337630057803466</v>
      </c>
      <c r="Y9" s="10">
        <v>93.489479768786111</v>
      </c>
      <c r="Z9" s="10">
        <v>404.01913294797669</v>
      </c>
      <c r="AA9">
        <v>12.62705202312139</v>
      </c>
      <c r="AB9" s="10">
        <v>14.746098265895947</v>
      </c>
      <c r="AC9" s="10">
        <v>31.155780346820812</v>
      </c>
      <c r="AD9" s="10">
        <v>116.59977976878615</v>
      </c>
      <c r="AE9" s="10">
        <v>384.08242774566452</v>
      </c>
      <c r="AF9">
        <v>4.4104046242774562</v>
      </c>
      <c r="AG9" s="10">
        <v>67.462601156069383</v>
      </c>
      <c r="AH9" s="10">
        <v>118.76953757225441</v>
      </c>
      <c r="AI9" s="10">
        <v>85.201676300578015</v>
      </c>
      <c r="AJ9">
        <v>20.26947976878613</v>
      </c>
      <c r="AK9" s="10">
        <v>116.37792485549122</v>
      </c>
      <c r="AL9" s="10">
        <v>69.456349710982678</v>
      </c>
      <c r="AM9">
        <v>173.18861271676309</v>
      </c>
      <c r="AN9" s="10">
        <v>390.77101156069352</v>
      </c>
      <c r="AO9" s="10">
        <v>182.36173410404621</v>
      </c>
      <c r="AP9">
        <v>10.813583815028903</v>
      </c>
    </row>
    <row r="10" spans="1:42" x14ac:dyDescent="0.2">
      <c r="A10" s="16" t="s">
        <v>332</v>
      </c>
      <c r="B10">
        <v>5749.6345614035063</v>
      </c>
      <c r="C10" s="10">
        <v>402.69397660818731</v>
      </c>
      <c r="D10" s="10">
        <v>126.79000000000002</v>
      </c>
      <c r="E10" s="10">
        <v>288.37105263157895</v>
      </c>
      <c r="F10" s="10">
        <v>10.913450292397664</v>
      </c>
      <c r="G10">
        <v>117.08011695906433</v>
      </c>
      <c r="H10" s="10">
        <v>58.31622105263159</v>
      </c>
      <c r="I10">
        <v>12.927602339181286</v>
      </c>
      <c r="J10">
        <v>158.62285672514619</v>
      </c>
      <c r="K10">
        <v>48.828654970760226</v>
      </c>
      <c r="L10">
        <v>43.354707602339182</v>
      </c>
      <c r="M10" s="10">
        <v>119.85140350877192</v>
      </c>
      <c r="N10" s="10">
        <v>49.875964912280693</v>
      </c>
      <c r="O10">
        <v>268.25005847953207</v>
      </c>
      <c r="P10" s="10">
        <v>114.64701754385969</v>
      </c>
      <c r="Q10" s="10">
        <v>496.70742690058461</v>
      </c>
      <c r="R10" s="10">
        <v>226.75374269005835</v>
      </c>
      <c r="S10" s="10">
        <v>134.30023391812867</v>
      </c>
      <c r="T10" s="10">
        <v>535.29467836257288</v>
      </c>
      <c r="U10" s="10">
        <v>157.0830994152046</v>
      </c>
      <c r="V10">
        <v>10.822105263157898</v>
      </c>
      <c r="W10">
        <v>30.355263157894726</v>
      </c>
      <c r="X10" s="10">
        <v>65.965029239766096</v>
      </c>
      <c r="Y10" s="10">
        <v>121.22140350877187</v>
      </c>
      <c r="Z10" s="10">
        <v>466.4218128654972</v>
      </c>
      <c r="AA10">
        <v>16.827485380116965</v>
      </c>
      <c r="AB10" s="10">
        <v>20.090935672514632</v>
      </c>
      <c r="AC10" s="10">
        <v>28.188508771929822</v>
      </c>
      <c r="AD10" s="10">
        <v>130.77596959064331</v>
      </c>
      <c r="AE10" s="10">
        <v>407.18812865497068</v>
      </c>
      <c r="AF10">
        <v>14.098479532163738</v>
      </c>
      <c r="AG10" s="10">
        <v>63.651754385964907</v>
      </c>
      <c r="AH10" s="10">
        <v>118.00777777777775</v>
      </c>
      <c r="AI10" s="10">
        <v>120.76216374269005</v>
      </c>
      <c r="AJ10">
        <v>50.224853801169566</v>
      </c>
      <c r="AK10" s="10">
        <v>181.77440350877197</v>
      </c>
      <c r="AL10" s="10">
        <v>128.86307017543862</v>
      </c>
      <c r="AM10">
        <v>139.32146198830409</v>
      </c>
      <c r="AN10" s="10">
        <v>427.47941520467816</v>
      </c>
      <c r="AO10" s="10">
        <v>228.97690058479537</v>
      </c>
      <c r="AP10">
        <v>19.783274853801174</v>
      </c>
    </row>
    <row r="11" spans="1:42" x14ac:dyDescent="0.2">
      <c r="A11" s="16" t="s">
        <v>333</v>
      </c>
      <c r="B11">
        <v>5655.9604545454549</v>
      </c>
      <c r="C11" s="10">
        <v>571.3115909090908</v>
      </c>
      <c r="D11" s="10">
        <v>150.14750000000001</v>
      </c>
      <c r="E11" s="10">
        <v>267.83568181818191</v>
      </c>
      <c r="F11" s="10">
        <v>9.6331818181818143</v>
      </c>
      <c r="G11">
        <v>89.005454545454526</v>
      </c>
      <c r="H11" s="10">
        <v>50.408409090909096</v>
      </c>
      <c r="I11">
        <v>11.767045454545455</v>
      </c>
      <c r="J11">
        <v>123.38033720930234</v>
      </c>
      <c r="K11">
        <v>57.168181818181822</v>
      </c>
      <c r="L11">
        <v>48.667045454545452</v>
      </c>
      <c r="M11" s="10">
        <v>124.86318181818181</v>
      </c>
      <c r="N11" s="10">
        <v>46.148181818181818</v>
      </c>
      <c r="O11">
        <v>317.95477272727271</v>
      </c>
      <c r="P11" s="10">
        <v>110.28500000000004</v>
      </c>
      <c r="Q11" s="10">
        <v>537.13340909090903</v>
      </c>
      <c r="R11" s="10">
        <v>242.73954545454546</v>
      </c>
      <c r="S11" s="10">
        <v>116.21909090909089</v>
      </c>
      <c r="T11" s="10">
        <v>556.58886363636361</v>
      </c>
      <c r="U11" s="10">
        <v>144.04795454545453</v>
      </c>
      <c r="V11">
        <v>12.42090909090909</v>
      </c>
      <c r="W11">
        <v>43.926818181818192</v>
      </c>
      <c r="X11" s="10">
        <v>70.587045454545446</v>
      </c>
      <c r="Y11" s="10">
        <v>154.35613636363635</v>
      </c>
      <c r="Z11" s="10">
        <v>489.50250000000017</v>
      </c>
      <c r="AA11">
        <v>13.859318181818189</v>
      </c>
      <c r="AB11" s="10">
        <v>22.568409090909093</v>
      </c>
      <c r="AC11" s="10">
        <v>33.469545454545447</v>
      </c>
      <c r="AD11" s="10">
        <v>121.99613636363638</v>
      </c>
      <c r="AE11" s="10">
        <v>470.5947727272727</v>
      </c>
      <c r="AF11">
        <v>19.662045454545453</v>
      </c>
      <c r="AG11" s="10">
        <v>60.635909090909102</v>
      </c>
      <c r="AH11" s="10">
        <v>111.33000000000001</v>
      </c>
      <c r="AI11" s="10">
        <v>129.35999999999999</v>
      </c>
      <c r="AJ11">
        <v>88.931818181818215</v>
      </c>
      <c r="AK11" s="10">
        <v>186.53772727272724</v>
      </c>
      <c r="AL11" s="10">
        <v>115.20613636363636</v>
      </c>
      <c r="AM11">
        <v>157.0038636363636</v>
      </c>
      <c r="AN11" s="10">
        <v>386.8770454545454</v>
      </c>
      <c r="AO11" s="10">
        <v>219.09409090909085</v>
      </c>
      <c r="AP11">
        <v>24.709545454545449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79A2-E852-47CD-A328-AEFFFBA02942}">
  <dimension ref="A1:AS62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9.5" bestFit="1" customWidth="1"/>
    <col min="2" max="2" width="20.5" bestFit="1" customWidth="1"/>
    <col min="3" max="3" width="14.6640625" customWidth="1"/>
    <col min="4" max="6" width="15.5" bestFit="1" customWidth="1"/>
    <col min="7" max="7" width="14" bestFit="1" customWidth="1"/>
    <col min="8" max="8" width="14.5" bestFit="1" customWidth="1"/>
    <col min="9" max="9" width="15" bestFit="1" customWidth="1"/>
    <col min="10" max="10" width="16.33203125" bestFit="1" customWidth="1"/>
    <col min="11" max="11" width="15.83203125" bestFit="1" customWidth="1"/>
    <col min="12" max="12" width="14.6640625" bestFit="1" customWidth="1"/>
    <col min="13" max="13" width="13.83203125" bestFit="1" customWidth="1"/>
    <col min="14" max="14" width="16.1640625" bestFit="1" customWidth="1"/>
    <col min="15" max="15" width="16.33203125" bestFit="1" customWidth="1"/>
    <col min="16" max="16" width="15.1640625" bestFit="1" customWidth="1"/>
    <col min="17" max="17" width="12.1640625" bestFit="1" customWidth="1"/>
    <col min="18" max="18" width="16.5" bestFit="1" customWidth="1"/>
    <col min="19" max="19" width="15.5" bestFit="1" customWidth="1"/>
    <col min="20" max="20" width="13.6640625" bestFit="1" customWidth="1"/>
    <col min="21" max="21" width="16.83203125" bestFit="1" customWidth="1"/>
    <col min="22" max="22" width="16" bestFit="1" customWidth="1"/>
    <col min="23" max="23" width="15.6640625" bestFit="1" customWidth="1"/>
    <col min="24" max="24" width="15" bestFit="1" customWidth="1"/>
    <col min="25" max="25" width="15.5" bestFit="1" customWidth="1"/>
    <col min="26" max="26" width="15.83203125" bestFit="1" customWidth="1"/>
    <col min="27" max="27" width="15.5" bestFit="1" customWidth="1"/>
    <col min="28" max="28" width="16" bestFit="1" customWidth="1"/>
    <col min="29" max="29" width="15.6640625" bestFit="1" customWidth="1"/>
    <col min="30" max="30" width="14.5" bestFit="1" customWidth="1"/>
    <col min="31" max="31" width="16" bestFit="1" customWidth="1"/>
    <col min="32" max="32" width="14" bestFit="1" customWidth="1"/>
    <col min="33" max="33" width="13.83203125" bestFit="1" customWidth="1"/>
    <col min="34" max="34" width="14.6640625" bestFit="1" customWidth="1"/>
    <col min="35" max="35" width="14.5" bestFit="1" customWidth="1"/>
    <col min="36" max="36" width="16" bestFit="1" customWidth="1"/>
    <col min="37" max="37" width="14" bestFit="1" customWidth="1"/>
    <col min="38" max="38" width="16.5" bestFit="1" customWidth="1"/>
    <col min="39" max="39" width="14.5" bestFit="1" customWidth="1"/>
    <col min="40" max="40" width="12.5" bestFit="1" customWidth="1"/>
    <col min="41" max="41" width="14.83203125" bestFit="1" customWidth="1"/>
    <col min="42" max="42" width="16" bestFit="1" customWidth="1"/>
    <col min="43" max="43" width="16.33203125" bestFit="1" customWidth="1"/>
  </cols>
  <sheetData>
    <row r="1" spans="1:45" x14ac:dyDescent="0.2">
      <c r="A1" t="s">
        <v>334</v>
      </c>
      <c r="B1" t="s">
        <v>282</v>
      </c>
      <c r="C1" t="s">
        <v>283</v>
      </c>
      <c r="D1" t="s">
        <v>18</v>
      </c>
      <c r="E1" s="27" t="s">
        <v>23</v>
      </c>
      <c r="F1" s="27" t="s">
        <v>27</v>
      </c>
      <c r="G1" s="27" t="s">
        <v>31</v>
      </c>
      <c r="H1" s="27" t="s">
        <v>32</v>
      </c>
      <c r="I1" s="27" t="s">
        <v>39</v>
      </c>
      <c r="J1" s="27" t="s">
        <v>40</v>
      </c>
      <c r="K1" s="27" t="s">
        <v>42</v>
      </c>
      <c r="L1" s="27" t="s">
        <v>44</v>
      </c>
      <c r="M1" s="27" t="s">
        <v>46</v>
      </c>
      <c r="N1" s="27" t="s">
        <v>48</v>
      </c>
      <c r="O1" s="27" t="s">
        <v>50</v>
      </c>
      <c r="P1" s="27" t="s">
        <v>52</v>
      </c>
      <c r="Q1" s="27" t="s">
        <v>54</v>
      </c>
      <c r="R1" s="27" t="s">
        <v>56</v>
      </c>
      <c r="S1" s="27" t="s">
        <v>58</v>
      </c>
      <c r="T1" s="27" t="s">
        <v>60</v>
      </c>
      <c r="U1" s="27" t="s">
        <v>62</v>
      </c>
      <c r="V1" s="27" t="s">
        <v>63</v>
      </c>
      <c r="W1" s="27" t="s">
        <v>65</v>
      </c>
      <c r="X1" s="27" t="s">
        <v>66</v>
      </c>
      <c r="Y1" s="27" t="s">
        <v>68</v>
      </c>
      <c r="Z1" s="27" t="s">
        <v>69</v>
      </c>
      <c r="AA1" s="27" t="s">
        <v>70</v>
      </c>
      <c r="AB1" s="27" t="s">
        <v>72</v>
      </c>
      <c r="AC1" s="27" t="s">
        <v>74</v>
      </c>
      <c r="AD1" s="27" t="s">
        <v>76</v>
      </c>
      <c r="AE1" s="27" t="s">
        <v>78</v>
      </c>
      <c r="AF1" s="27" t="s">
        <v>79</v>
      </c>
      <c r="AG1" s="27" t="s">
        <v>80</v>
      </c>
      <c r="AH1" s="27" t="s">
        <v>81</v>
      </c>
      <c r="AI1" s="27" t="s">
        <v>82</v>
      </c>
      <c r="AJ1" s="27" t="s">
        <v>83</v>
      </c>
      <c r="AK1" s="27" t="s">
        <v>84</v>
      </c>
      <c r="AL1" s="27" t="s">
        <v>85</v>
      </c>
      <c r="AM1" s="27" t="s">
        <v>86</v>
      </c>
      <c r="AN1" s="27" t="s">
        <v>87</v>
      </c>
      <c r="AO1" s="27" t="s">
        <v>88</v>
      </c>
      <c r="AP1" s="27" t="s">
        <v>89</v>
      </c>
      <c r="AQ1" s="27" t="s">
        <v>90</v>
      </c>
    </row>
    <row r="2" spans="1:45" x14ac:dyDescent="0.2">
      <c r="A2" s="22">
        <v>8</v>
      </c>
      <c r="B2" t="s">
        <v>333</v>
      </c>
      <c r="C2" s="56">
        <v>5655.9604545454549</v>
      </c>
      <c r="D2" s="3">
        <v>571.3115909090908</v>
      </c>
      <c r="E2" s="3">
        <v>150.14750000000001</v>
      </c>
      <c r="F2" s="3">
        <v>267.83568181818191</v>
      </c>
      <c r="G2" s="3">
        <v>9.6331818181818143</v>
      </c>
      <c r="H2" s="3">
        <v>89.005454545454526</v>
      </c>
      <c r="I2" s="3">
        <v>50.408409090909096</v>
      </c>
      <c r="J2" s="3">
        <v>11.767045454545455</v>
      </c>
      <c r="K2" s="3">
        <v>123.38033720930234</v>
      </c>
      <c r="L2" s="3">
        <v>57.168181818181822</v>
      </c>
      <c r="M2" s="3">
        <v>48.667045454545452</v>
      </c>
      <c r="N2" s="3">
        <v>124.86318181818181</v>
      </c>
      <c r="O2" s="3">
        <v>46.148181818181818</v>
      </c>
      <c r="P2" s="3">
        <v>317.95477272727271</v>
      </c>
      <c r="Q2" s="3">
        <v>110.28500000000004</v>
      </c>
      <c r="R2" s="3">
        <v>537.13340909090903</v>
      </c>
      <c r="S2" s="3">
        <v>242.73954545454546</v>
      </c>
      <c r="T2" s="3">
        <v>116.21909090909089</v>
      </c>
      <c r="U2" s="3">
        <v>556.58886363636361</v>
      </c>
      <c r="V2" s="3">
        <v>144.04795454545453</v>
      </c>
      <c r="W2" s="3">
        <v>12.42090909090909</v>
      </c>
      <c r="X2" s="3">
        <v>43.926818181818192</v>
      </c>
      <c r="Y2" s="3">
        <v>70.587045454545446</v>
      </c>
      <c r="Z2" s="3">
        <v>154.35613636363635</v>
      </c>
      <c r="AA2" s="3">
        <v>489.50250000000017</v>
      </c>
      <c r="AB2" s="3">
        <v>13.859318181818189</v>
      </c>
      <c r="AC2" s="3">
        <v>22.568409090909093</v>
      </c>
      <c r="AD2" s="3">
        <v>33.469545454545447</v>
      </c>
      <c r="AE2" s="3">
        <v>121.99613636363638</v>
      </c>
      <c r="AF2" s="3">
        <v>470.5947727272727</v>
      </c>
      <c r="AG2" s="3">
        <v>19.662045454545453</v>
      </c>
      <c r="AH2" s="3">
        <v>60.635909090909102</v>
      </c>
      <c r="AI2" s="3">
        <v>111.33000000000001</v>
      </c>
      <c r="AJ2" s="3">
        <v>129.35999999999999</v>
      </c>
      <c r="AK2" s="3">
        <v>88.931818181818215</v>
      </c>
      <c r="AL2" s="3">
        <v>186.53772727272724</v>
      </c>
      <c r="AM2" s="3">
        <v>115.20613636363636</v>
      </c>
      <c r="AN2" s="3">
        <v>157.0038636363636</v>
      </c>
      <c r="AO2" s="3">
        <v>386.8770454545454</v>
      </c>
      <c r="AP2" s="3">
        <v>219.09409090909085</v>
      </c>
      <c r="AQ2" s="3">
        <v>24.709545454545449</v>
      </c>
    </row>
    <row r="3" spans="1:45" x14ac:dyDescent="0.2">
      <c r="A3" s="22">
        <v>7</v>
      </c>
      <c r="B3" t="s">
        <v>332</v>
      </c>
      <c r="C3" s="56">
        <v>5749.6345614035063</v>
      </c>
      <c r="D3" s="3">
        <v>402.69397660818731</v>
      </c>
      <c r="E3" s="3">
        <v>126.79000000000002</v>
      </c>
      <c r="F3" s="3">
        <v>288.37105263157895</v>
      </c>
      <c r="G3" s="3">
        <v>10.913450292397664</v>
      </c>
      <c r="H3" s="3">
        <v>117.08011695906433</v>
      </c>
      <c r="I3" s="3">
        <v>58.31622105263159</v>
      </c>
      <c r="J3" s="3">
        <v>12.927602339181286</v>
      </c>
      <c r="K3" s="3">
        <v>158.62285672514619</v>
      </c>
      <c r="L3" s="3">
        <v>48.828654970760226</v>
      </c>
      <c r="M3" s="3">
        <v>43.354707602339182</v>
      </c>
      <c r="N3" s="3">
        <v>119.85140350877192</v>
      </c>
      <c r="O3" s="3">
        <v>49.875964912280693</v>
      </c>
      <c r="P3" s="3">
        <v>268.25005847953207</v>
      </c>
      <c r="Q3" s="3">
        <v>114.64701754385969</v>
      </c>
      <c r="R3" s="3">
        <v>496.70742690058461</v>
      </c>
      <c r="S3" s="3">
        <v>226.75374269005835</v>
      </c>
      <c r="T3" s="3">
        <v>134.30023391812867</v>
      </c>
      <c r="U3" s="3">
        <v>535.29467836257288</v>
      </c>
      <c r="V3" s="3">
        <v>157.0830994152046</v>
      </c>
      <c r="W3" s="3">
        <v>10.822105263157898</v>
      </c>
      <c r="X3" s="3">
        <v>30.355263157894726</v>
      </c>
      <c r="Y3" s="3">
        <v>65.965029239766096</v>
      </c>
      <c r="Z3" s="3">
        <v>121.22140350877187</v>
      </c>
      <c r="AA3" s="3">
        <v>466.4218128654972</v>
      </c>
      <c r="AB3" s="3">
        <v>16.827485380116965</v>
      </c>
      <c r="AC3" s="3">
        <v>20.090935672514632</v>
      </c>
      <c r="AD3" s="3">
        <v>28.188508771929822</v>
      </c>
      <c r="AE3" s="3">
        <v>130.77596959064331</v>
      </c>
      <c r="AF3" s="3">
        <v>407.18812865497068</v>
      </c>
      <c r="AG3" s="3">
        <v>14.098479532163738</v>
      </c>
      <c r="AH3" s="3">
        <v>63.651754385964907</v>
      </c>
      <c r="AI3" s="3">
        <v>118.00777777777775</v>
      </c>
      <c r="AJ3" s="3">
        <v>120.76216374269005</v>
      </c>
      <c r="AK3" s="3">
        <v>50.224853801169566</v>
      </c>
      <c r="AL3" s="3">
        <v>181.77440350877197</v>
      </c>
      <c r="AM3" s="3">
        <v>128.86307017543862</v>
      </c>
      <c r="AN3" s="3">
        <v>139.32146198830409</v>
      </c>
      <c r="AO3" s="3">
        <v>427.47941520467816</v>
      </c>
      <c r="AP3" s="3">
        <v>228.97690058479537</v>
      </c>
      <c r="AQ3" s="3">
        <v>19.783274853801174</v>
      </c>
    </row>
    <row r="4" spans="1:45" x14ac:dyDescent="0.2">
      <c r="A4" s="22">
        <v>6</v>
      </c>
      <c r="B4" t="s">
        <v>331</v>
      </c>
      <c r="C4" s="56">
        <v>4856.1427745664741</v>
      </c>
      <c r="D4" s="3">
        <v>231.54502890173427</v>
      </c>
      <c r="E4" s="3">
        <v>86.733468208092518</v>
      </c>
      <c r="F4" s="3">
        <v>203.71213872832385</v>
      </c>
      <c r="G4" s="3">
        <v>11.856011560693648</v>
      </c>
      <c r="H4" s="3">
        <v>52.605838150289003</v>
      </c>
      <c r="I4" s="3">
        <v>50.726128323699427</v>
      </c>
      <c r="J4" s="3">
        <v>14.708092485549127</v>
      </c>
      <c r="K4" s="3">
        <v>166.88480924855492</v>
      </c>
      <c r="L4" s="3">
        <v>40.041445086705203</v>
      </c>
      <c r="M4" s="3">
        <v>34.270096153846168</v>
      </c>
      <c r="N4" s="3">
        <v>53.799132947976865</v>
      </c>
      <c r="O4" s="3">
        <v>35.627861271676302</v>
      </c>
      <c r="P4" s="3">
        <v>153.28865384615386</v>
      </c>
      <c r="Q4" s="3">
        <v>108.49884393063577</v>
      </c>
      <c r="R4" s="3">
        <v>437.35520231213877</v>
      </c>
      <c r="S4" s="3">
        <v>174.39924855491338</v>
      </c>
      <c r="T4" s="3">
        <v>85.648208092485561</v>
      </c>
      <c r="U4" s="3">
        <v>382.36624277456667</v>
      </c>
      <c r="V4" s="3">
        <v>118.3692485549133</v>
      </c>
      <c r="W4" s="3">
        <v>7.7233526011560656</v>
      </c>
      <c r="X4" s="3">
        <v>13.947976878612719</v>
      </c>
      <c r="Y4" s="3">
        <v>59.337630057803466</v>
      </c>
      <c r="Z4" s="3">
        <v>93.489479768786111</v>
      </c>
      <c r="AA4" s="3">
        <v>404.01913294797669</v>
      </c>
      <c r="AB4" s="3">
        <v>12.62705202312139</v>
      </c>
      <c r="AC4" s="3">
        <v>14.746098265895947</v>
      </c>
      <c r="AD4" s="3">
        <v>31.155780346820812</v>
      </c>
      <c r="AE4" s="3">
        <v>116.59977976878615</v>
      </c>
      <c r="AF4" s="3">
        <v>384.08242774566452</v>
      </c>
      <c r="AG4" s="3">
        <v>4.4104046242774562</v>
      </c>
      <c r="AH4" s="3">
        <v>67.462601156069383</v>
      </c>
      <c r="AI4" s="3">
        <v>118.76953757225441</v>
      </c>
      <c r="AJ4" s="3">
        <v>85.201676300578015</v>
      </c>
      <c r="AK4" s="3">
        <v>20.26947976878613</v>
      </c>
      <c r="AL4" s="3">
        <v>116.37792485549122</v>
      </c>
      <c r="AM4" s="3">
        <v>69.456349710982678</v>
      </c>
      <c r="AN4" s="3">
        <v>173.18861271676309</v>
      </c>
      <c r="AO4" s="3">
        <v>390.77101156069352</v>
      </c>
      <c r="AP4" s="3">
        <v>182.36173410404621</v>
      </c>
      <c r="AQ4" s="3">
        <v>10.813583815028903</v>
      </c>
    </row>
    <row r="5" spans="1:45" x14ac:dyDescent="0.2">
      <c r="A5" s="22">
        <v>5</v>
      </c>
      <c r="B5" t="s">
        <v>330</v>
      </c>
      <c r="C5" s="56">
        <v>4245.4505172413783</v>
      </c>
      <c r="D5" s="3">
        <v>141.26959770114945</v>
      </c>
      <c r="E5" s="3">
        <v>98.849827586206885</v>
      </c>
      <c r="F5" s="3">
        <v>217.99126436781614</v>
      </c>
      <c r="G5" s="3">
        <v>12.730344827586205</v>
      </c>
      <c r="H5" s="3">
        <v>43.110666666666674</v>
      </c>
      <c r="I5" s="3">
        <v>37.249444827586217</v>
      </c>
      <c r="J5" s="3">
        <v>18.230229885057479</v>
      </c>
      <c r="K5" s="3">
        <v>146.38152011494248</v>
      </c>
      <c r="L5" s="3">
        <v>36.673620689655181</v>
      </c>
      <c r="M5" s="3"/>
      <c r="N5" s="3">
        <v>26.233160919540218</v>
      </c>
      <c r="O5" s="3">
        <v>22.234885057471249</v>
      </c>
      <c r="P5" s="3"/>
      <c r="Q5" s="3">
        <v>109.75844827586212</v>
      </c>
      <c r="R5" s="3">
        <v>381.06683908045972</v>
      </c>
      <c r="S5" s="3">
        <v>141.85431034482767</v>
      </c>
      <c r="T5" s="3">
        <v>56.020689655172383</v>
      </c>
      <c r="U5" s="3">
        <v>335.56080459770118</v>
      </c>
      <c r="V5" s="3">
        <v>93.977701149425243</v>
      </c>
      <c r="W5" s="3">
        <v>7.2955747126436785</v>
      </c>
      <c r="X5" s="3">
        <v>10.07683908045977</v>
      </c>
      <c r="Y5" s="3">
        <v>60.820229885057486</v>
      </c>
      <c r="Z5" s="3">
        <v>96.759195402298857</v>
      </c>
      <c r="AA5" s="3">
        <v>331.6254310344828</v>
      </c>
      <c r="AB5" s="3">
        <v>6.4195977011494278</v>
      </c>
      <c r="AC5" s="3">
        <v>14.353678160919538</v>
      </c>
      <c r="AD5" s="3">
        <v>31.500574712643687</v>
      </c>
      <c r="AE5" s="3">
        <v>102.89597298850575</v>
      </c>
      <c r="AF5" s="3">
        <v>401.01954022988508</v>
      </c>
      <c r="AG5" s="3">
        <v>5.0929885057471251</v>
      </c>
      <c r="AH5" s="3">
        <v>66.156264367816121</v>
      </c>
      <c r="AI5" s="3">
        <v>122.94568965517242</v>
      </c>
      <c r="AJ5" s="3">
        <v>79.569310344827585</v>
      </c>
      <c r="AK5" s="3">
        <v>12.15063218390805</v>
      </c>
      <c r="AL5" s="3">
        <v>74.106086206896592</v>
      </c>
      <c r="AM5" s="3">
        <v>34.709994252873535</v>
      </c>
      <c r="AN5" s="3">
        <v>158.93011494252872</v>
      </c>
      <c r="AO5" s="3">
        <v>305.22793103448288</v>
      </c>
      <c r="AP5" s="3">
        <v>171.40591954022995</v>
      </c>
      <c r="AQ5" s="3">
        <v>10.081149425287354</v>
      </c>
    </row>
    <row r="6" spans="1:45" x14ac:dyDescent="0.2">
      <c r="A6" s="22">
        <v>4</v>
      </c>
      <c r="B6" t="s">
        <v>329</v>
      </c>
      <c r="C6" s="56">
        <v>3920.3159883720887</v>
      </c>
      <c r="D6" s="3">
        <v>95.690290697674413</v>
      </c>
      <c r="E6" s="3">
        <v>71.386395348837183</v>
      </c>
      <c r="F6" s="3">
        <v>225.45389302325569</v>
      </c>
      <c r="G6" s="3">
        <v>13.200406976744182</v>
      </c>
      <c r="H6" s="3"/>
      <c r="I6" s="3">
        <v>29.601874418604634</v>
      </c>
      <c r="J6" s="3">
        <v>29.978197674418578</v>
      </c>
      <c r="K6" s="3">
        <v>107.52970930232556</v>
      </c>
      <c r="L6" s="3">
        <v>33.43627906976743</v>
      </c>
      <c r="M6" s="3"/>
      <c r="N6" s="3">
        <v>23.756686046511618</v>
      </c>
      <c r="O6" s="3">
        <v>10.788139534883724</v>
      </c>
      <c r="P6" s="3"/>
      <c r="Q6" s="3">
        <v>99.175755813953486</v>
      </c>
      <c r="R6" s="3">
        <v>334.64715116279069</v>
      </c>
      <c r="S6" s="3">
        <v>122.22395348837209</v>
      </c>
      <c r="T6" s="3">
        <v>49.952558139534915</v>
      </c>
      <c r="U6" s="3">
        <v>331.77732558139536</v>
      </c>
      <c r="V6" s="3">
        <v>93.309825581395401</v>
      </c>
      <c r="W6" s="3">
        <v>5.7597965116279086</v>
      </c>
      <c r="X6" s="3">
        <v>9.4589825581395335</v>
      </c>
      <c r="Y6" s="3">
        <v>61.470872093023253</v>
      </c>
      <c r="Z6" s="3">
        <v>96.873023255813948</v>
      </c>
      <c r="AA6" s="3">
        <v>291.10633720930252</v>
      </c>
      <c r="AB6" s="3">
        <v>4.4166279069767436</v>
      </c>
      <c r="AC6" s="3">
        <v>12.866075581395346</v>
      </c>
      <c r="AD6" s="3">
        <v>30.743313953488375</v>
      </c>
      <c r="AE6" s="3">
        <v>104.4293697674419</v>
      </c>
      <c r="AF6" s="3">
        <v>371.75319767441835</v>
      </c>
      <c r="AG6" s="3">
        <v>4.6129360465116305</v>
      </c>
      <c r="AH6" s="3">
        <v>63.066860465116314</v>
      </c>
      <c r="AI6" s="3">
        <v>118.1078488372093</v>
      </c>
      <c r="AJ6" s="3">
        <v>77.068372093023285</v>
      </c>
      <c r="AK6" s="3">
        <v>8.1908139534883695</v>
      </c>
      <c r="AL6" s="3">
        <v>51.699261627906985</v>
      </c>
      <c r="AM6" s="3">
        <v>15.670668604651171</v>
      </c>
      <c r="AN6" s="3">
        <v>152.53273255813957</v>
      </c>
      <c r="AO6" s="3">
        <v>252.11872093023268</v>
      </c>
      <c r="AP6" s="3">
        <v>146.91430232558142</v>
      </c>
      <c r="AQ6" s="3">
        <v>5.1063953488372107</v>
      </c>
    </row>
    <row r="7" spans="1:45" x14ac:dyDescent="0.2">
      <c r="A7" s="22">
        <v>3</v>
      </c>
      <c r="B7" t="s">
        <v>328</v>
      </c>
      <c r="C7" s="56">
        <v>4481.1313142857125</v>
      </c>
      <c r="D7" s="3">
        <v>197.76491428571421</v>
      </c>
      <c r="E7" s="3">
        <v>55.68840000000003</v>
      </c>
      <c r="F7" s="3">
        <v>314.20050000000003</v>
      </c>
      <c r="G7" s="3">
        <v>17.467942857142855</v>
      </c>
      <c r="H7" s="3"/>
      <c r="I7" s="3">
        <v>32.667538285714265</v>
      </c>
      <c r="J7" s="3">
        <v>69.308906249999993</v>
      </c>
      <c r="K7" s="3">
        <v>125.75351428571427</v>
      </c>
      <c r="L7" s="3">
        <v>35.032171428571417</v>
      </c>
      <c r="M7" s="3"/>
      <c r="N7" s="3">
        <v>21.399714285714289</v>
      </c>
      <c r="O7" s="3">
        <v>6.6725714285714277</v>
      </c>
      <c r="P7" s="3"/>
      <c r="Q7" s="3">
        <v>71.462228571428597</v>
      </c>
      <c r="R7" s="3">
        <v>351.96731428571434</v>
      </c>
      <c r="S7" s="3">
        <v>151.13942857142854</v>
      </c>
      <c r="T7" s="3">
        <v>65.364228571428569</v>
      </c>
      <c r="U7" s="3">
        <v>366.78365714285724</v>
      </c>
      <c r="V7" s="3">
        <v>124.63331428571425</v>
      </c>
      <c r="W7" s="3">
        <v>13.661542857142845</v>
      </c>
      <c r="X7" s="3">
        <v>22.283228571428584</v>
      </c>
      <c r="Y7" s="3">
        <v>58.958057142857143</v>
      </c>
      <c r="Z7" s="3">
        <v>97.962228571428525</v>
      </c>
      <c r="AA7" s="3">
        <v>221.82205714285718</v>
      </c>
      <c r="AB7" s="3">
        <v>10.409599999999996</v>
      </c>
      <c r="AC7" s="3">
        <v>6.8113714285714275</v>
      </c>
      <c r="AD7" s="3">
        <v>26.157828571428571</v>
      </c>
      <c r="AE7" s="3">
        <v>114.33648685714293</v>
      </c>
      <c r="AF7" s="3">
        <v>370.04268571428577</v>
      </c>
      <c r="AG7" s="3">
        <v>11.213542857142864</v>
      </c>
      <c r="AH7" s="3">
        <v>70.830057142857143</v>
      </c>
      <c r="AI7" s="3">
        <v>149.78228571428565</v>
      </c>
      <c r="AJ7" s="3">
        <v>96.927657142857129</v>
      </c>
      <c r="AK7" s="3">
        <v>17.522914285714286</v>
      </c>
      <c r="AL7" s="3">
        <v>57.113828571428584</v>
      </c>
      <c r="AM7" s="3">
        <v>24.84232571428571</v>
      </c>
      <c r="AN7" s="3">
        <v>284.03211428571416</v>
      </c>
      <c r="AO7" s="3">
        <v>305.65571428571434</v>
      </c>
      <c r="AP7" s="3">
        <v>161.23822857142861</v>
      </c>
      <c r="AQ7" s="3">
        <v>13.491942857142861</v>
      </c>
    </row>
    <row r="8" spans="1:45" x14ac:dyDescent="0.2">
      <c r="A8" s="22">
        <v>2</v>
      </c>
      <c r="B8" t="s">
        <v>327</v>
      </c>
      <c r="C8" s="56">
        <v>4121.4950289017324</v>
      </c>
      <c r="D8" s="3">
        <v>270.17734104046224</v>
      </c>
      <c r="E8" s="3">
        <v>53.687398843930637</v>
      </c>
      <c r="F8" s="3">
        <v>232.36466416184967</v>
      </c>
      <c r="G8" s="3">
        <v>12.669479768786134</v>
      </c>
      <c r="H8" s="3"/>
      <c r="I8" s="3">
        <v>30.592448554913304</v>
      </c>
      <c r="J8" s="3"/>
      <c r="K8" s="3">
        <v>173.92552023121385</v>
      </c>
      <c r="L8" s="3">
        <v>34.381791907514454</v>
      </c>
      <c r="M8" s="3"/>
      <c r="N8" s="3">
        <v>18.60971098265896</v>
      </c>
      <c r="O8" s="3">
        <v>3.3234294797687847</v>
      </c>
      <c r="P8" s="3"/>
      <c r="Q8" s="3">
        <v>56.19543352601157</v>
      </c>
      <c r="R8" s="3">
        <v>362.85757225433542</v>
      </c>
      <c r="S8" s="3">
        <v>151.48907514450869</v>
      </c>
      <c r="T8" s="3">
        <v>53.353063583815057</v>
      </c>
      <c r="U8" s="3">
        <v>348.02566473988463</v>
      </c>
      <c r="V8" s="3">
        <v>87.538612716762984</v>
      </c>
      <c r="W8" s="3">
        <v>18.073872832369943</v>
      </c>
      <c r="X8" s="3">
        <v>47.41666666666665</v>
      </c>
      <c r="Y8" s="3">
        <v>53.445028901734105</v>
      </c>
      <c r="Z8" s="3">
        <v>92.942369942196521</v>
      </c>
      <c r="AA8" s="3">
        <v>210.50670520231225</v>
      </c>
      <c r="AB8" s="3">
        <v>22.607384615384618</v>
      </c>
      <c r="AC8" s="3">
        <v>4.8379190751445096</v>
      </c>
      <c r="AD8" s="3">
        <v>19.830895953757221</v>
      </c>
      <c r="AE8" s="3">
        <v>107.85015433526014</v>
      </c>
      <c r="AF8" s="3">
        <v>349.8013294797687</v>
      </c>
      <c r="AG8" s="3">
        <v>10.709175144508668</v>
      </c>
      <c r="AH8" s="3">
        <v>83.177630057803484</v>
      </c>
      <c r="AI8" s="3">
        <v>114.61375722543359</v>
      </c>
      <c r="AJ8" s="3">
        <v>81.402716763005756</v>
      </c>
      <c r="AK8" s="3">
        <v>24.761502890173411</v>
      </c>
      <c r="AL8" s="3">
        <v>46.735254335260095</v>
      </c>
      <c r="AM8" s="3">
        <v>16.212413872832375</v>
      </c>
      <c r="AN8" s="3">
        <v>256.44202312138731</v>
      </c>
      <c r="AO8" s="3">
        <v>255.06147398843947</v>
      </c>
      <c r="AP8" s="3">
        <v>133.88583815028903</v>
      </c>
      <c r="AQ8" s="3">
        <v>10.738000000000005</v>
      </c>
    </row>
    <row r="9" spans="1:45" x14ac:dyDescent="0.2">
      <c r="A9" s="22">
        <v>1</v>
      </c>
      <c r="B9" t="s">
        <v>326</v>
      </c>
      <c r="C9" s="56">
        <v>3301.5281034482759</v>
      </c>
      <c r="D9" s="3">
        <v>244.20234285714272</v>
      </c>
      <c r="E9" s="3">
        <v>43.242342857142823</v>
      </c>
      <c r="F9" s="3">
        <v>118.10471371428571</v>
      </c>
      <c r="G9" s="3">
        <v>7.0201714285714312</v>
      </c>
      <c r="H9" s="3"/>
      <c r="I9" s="3">
        <v>23.516091428571421</v>
      </c>
      <c r="J9" s="3"/>
      <c r="K9" s="3">
        <v>201.65640000000005</v>
      </c>
      <c r="L9" s="3">
        <v>35.247314285714282</v>
      </c>
      <c r="M9" s="3"/>
      <c r="N9" s="3">
        <v>18.921428571428564</v>
      </c>
      <c r="O9" s="3">
        <v>2.8391999999999995</v>
      </c>
      <c r="P9" s="3"/>
      <c r="Q9" s="3">
        <v>41.041657142857119</v>
      </c>
      <c r="R9" s="3">
        <v>317.04308571428555</v>
      </c>
      <c r="S9" s="3">
        <v>101.98057142857142</v>
      </c>
      <c r="T9" s="3">
        <v>33.85</v>
      </c>
      <c r="U9" s="3">
        <v>206.33417142857141</v>
      </c>
      <c r="V9" s="3">
        <v>55.282285714285713</v>
      </c>
      <c r="W9" s="3">
        <v>11.276250000000001</v>
      </c>
      <c r="X9" s="3"/>
      <c r="Y9" s="3">
        <v>48.688628571428573</v>
      </c>
      <c r="Z9" s="3">
        <v>75.950971428571393</v>
      </c>
      <c r="AA9" s="3">
        <v>259.62839999999989</v>
      </c>
      <c r="AB9" s="3"/>
      <c r="AC9" s="3">
        <v>3.9106000000000014</v>
      </c>
      <c r="AD9" s="3">
        <v>13.601971428571433</v>
      </c>
      <c r="AE9" s="3">
        <v>76.977506857142828</v>
      </c>
      <c r="AF9" s="3">
        <v>198.74680000000006</v>
      </c>
      <c r="AG9" s="3">
        <v>10.708255172413795</v>
      </c>
      <c r="AH9" s="3">
        <v>59.932971428571413</v>
      </c>
      <c r="AI9" s="3">
        <v>97.796857142857192</v>
      </c>
      <c r="AJ9" s="3">
        <v>48.726171428571405</v>
      </c>
      <c r="AK9" s="3">
        <v>17.436129032258062</v>
      </c>
      <c r="AL9" s="3">
        <v>33.961960000000012</v>
      </c>
      <c r="AM9" s="3">
        <v>11.338982285714284</v>
      </c>
      <c r="AN9" s="3">
        <v>276.99652777777789</v>
      </c>
      <c r="AO9" s="3">
        <v>204.62571428571425</v>
      </c>
      <c r="AP9" s="3">
        <v>104.53327142857144</v>
      </c>
      <c r="AQ9" s="3"/>
    </row>
    <row r="10" spans="1:45" x14ac:dyDescent="0.2">
      <c r="A10" s="3"/>
      <c r="C10" s="18"/>
      <c r="D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2">
      <c r="A11" s="3"/>
      <c r="C11" s="18"/>
      <c r="D11" s="1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2">
      <c r="A12" s="1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5" x14ac:dyDescent="0.2">
      <c r="A13" s="1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5" x14ac:dyDescent="0.2">
      <c r="A14" s="1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R14" t="s">
        <v>335</v>
      </c>
    </row>
    <row r="15" spans="1:45" x14ac:dyDescent="0.2">
      <c r="A15" s="1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5" x14ac:dyDescent="0.2">
      <c r="A16" s="1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x14ac:dyDescent="0.2">
      <c r="A17" s="1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x14ac:dyDescent="0.2">
      <c r="A18" s="1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2">
      <c r="A19" s="1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x14ac:dyDescent="0.2">
      <c r="A20" s="1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x14ac:dyDescent="0.2">
      <c r="A21" s="1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x14ac:dyDescent="0.2">
      <c r="A22" s="1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x14ac:dyDescent="0.2">
      <c r="A23" s="1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x14ac:dyDescent="0.2">
      <c r="A24" s="1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x14ac:dyDescent="0.2">
      <c r="A25" s="1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x14ac:dyDescent="0.2">
      <c r="A26" s="1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x14ac:dyDescent="0.2">
      <c r="A27" s="1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x14ac:dyDescent="0.2">
      <c r="A28" s="1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x14ac:dyDescent="0.2">
      <c r="A29" s="1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x14ac:dyDescent="0.2">
      <c r="A30" s="1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x14ac:dyDescent="0.2">
      <c r="A31" s="1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x14ac:dyDescent="0.2">
      <c r="A32" s="1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2">
      <c r="A33" s="1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x14ac:dyDescent="0.2">
      <c r="A34" s="1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2">
      <c r="A35" s="1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">
      <c r="A36" s="1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">
      <c r="A37" s="1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">
      <c r="A38" s="1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">
      <c r="A39" s="1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">
      <c r="A40" s="1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">
      <c r="A41" s="1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2">
      <c r="A42" s="1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2">
      <c r="A43" s="1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2">
      <c r="A44" s="1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2">
      <c r="A45" s="1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2">
      <c r="A46" s="1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2">
      <c r="A47" s="1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2">
      <c r="A48" s="1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2">
      <c r="A49" s="1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x14ac:dyDescent="0.2">
      <c r="A50" s="1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2">
      <c r="A51" s="1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x14ac:dyDescent="0.2">
      <c r="A52" s="1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x14ac:dyDescent="0.2">
      <c r="A53" s="1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2">
      <c r="A54" s="1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x14ac:dyDescent="0.2">
      <c r="A55" s="1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x14ac:dyDescent="0.2">
      <c r="A56" s="1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x14ac:dyDescent="0.2">
      <c r="A57" s="1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x14ac:dyDescent="0.2">
      <c r="A58" s="1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x14ac:dyDescent="0.2">
      <c r="A59" s="1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x14ac:dyDescent="0.2">
      <c r="A60" s="1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x14ac:dyDescent="0.2">
      <c r="A61" s="1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x14ac:dyDescent="0.2">
      <c r="A62" s="1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CBB0-AA4F-42C2-B394-CD61F5D607D4}">
  <dimension ref="A1:AR62"/>
  <sheetViews>
    <sheetView topLeftCell="A10" workbookViewId="0">
      <selection activeCell="B21" sqref="B21"/>
    </sheetView>
  </sheetViews>
  <sheetFormatPr baseColWidth="10" defaultColWidth="8.83203125" defaultRowHeight="15" x14ac:dyDescent="0.2"/>
  <cols>
    <col min="1" max="1" width="20.5" bestFit="1" customWidth="1"/>
    <col min="2" max="2" width="15" bestFit="1" customWidth="1"/>
    <col min="3" max="3" width="13.33203125" bestFit="1" customWidth="1"/>
    <col min="4" max="4" width="13.5" bestFit="1" customWidth="1"/>
    <col min="5" max="5" width="13.1640625" bestFit="1" customWidth="1"/>
    <col min="6" max="6" width="11.6640625" bestFit="1" customWidth="1"/>
    <col min="7" max="7" width="12.5" bestFit="1" customWidth="1"/>
    <col min="8" max="8" width="12.6640625" bestFit="1" customWidth="1"/>
    <col min="9" max="9" width="14" bestFit="1" customWidth="1"/>
    <col min="10" max="10" width="13.5" bestFit="1" customWidth="1"/>
    <col min="11" max="11" width="12.5" bestFit="1" customWidth="1"/>
    <col min="12" max="12" width="11.6640625" bestFit="1" customWidth="1"/>
    <col min="13" max="14" width="14" bestFit="1" customWidth="1"/>
    <col min="15" max="15" width="13" bestFit="1" customWidth="1"/>
    <col min="16" max="16" width="10.6640625" bestFit="1" customWidth="1"/>
    <col min="17" max="17" width="14.5" bestFit="1" customWidth="1"/>
    <col min="18" max="18" width="13.1640625" bestFit="1" customWidth="1"/>
    <col min="19" max="19" width="11.5" bestFit="1" customWidth="1"/>
    <col min="20" max="20" width="14.5" bestFit="1" customWidth="1"/>
    <col min="21" max="21" width="13.6640625" bestFit="1" customWidth="1"/>
    <col min="22" max="22" width="13.5" bestFit="1" customWidth="1"/>
    <col min="23" max="23" width="12.6640625" bestFit="1" customWidth="1"/>
    <col min="24" max="24" width="13.5" bestFit="1" customWidth="1"/>
    <col min="25" max="25" width="13.6640625" bestFit="1" customWidth="1"/>
    <col min="26" max="26" width="13.33203125" bestFit="1" customWidth="1"/>
    <col min="27" max="27" width="13.83203125" bestFit="1" customWidth="1"/>
    <col min="28" max="28" width="13.5" bestFit="1" customWidth="1"/>
    <col min="29" max="29" width="12.5" bestFit="1" customWidth="1"/>
    <col min="30" max="30" width="13.6640625" bestFit="1" customWidth="1"/>
    <col min="31" max="31" width="11.83203125" bestFit="1" customWidth="1"/>
    <col min="32" max="32" width="11.6640625" bestFit="1" customWidth="1"/>
    <col min="33" max="33" width="12.5" bestFit="1" customWidth="1"/>
    <col min="34" max="34" width="12.1640625" bestFit="1" customWidth="1"/>
    <col min="35" max="35" width="13.83203125" bestFit="1" customWidth="1"/>
    <col min="36" max="36" width="11.83203125" bestFit="1" customWidth="1"/>
    <col min="37" max="37" width="14.1640625" bestFit="1" customWidth="1"/>
    <col min="38" max="38" width="12.33203125" bestFit="1" customWidth="1"/>
    <col min="39" max="39" width="11.6640625" bestFit="1" customWidth="1"/>
    <col min="40" max="40" width="12.5" bestFit="1" customWidth="1"/>
    <col min="41" max="41" width="13.83203125" bestFit="1" customWidth="1"/>
    <col min="42" max="43" width="11.6640625" bestFit="1" customWidth="1"/>
  </cols>
  <sheetData>
    <row r="1" spans="1:43" x14ac:dyDescent="0.2">
      <c r="A1" s="17" t="s">
        <v>282</v>
      </c>
      <c r="B1" s="17" t="s">
        <v>283</v>
      </c>
      <c r="C1" s="17" t="s">
        <v>18</v>
      </c>
      <c r="D1" s="27" t="s">
        <v>23</v>
      </c>
      <c r="E1" s="27" t="s">
        <v>27</v>
      </c>
      <c r="F1" s="27" t="s">
        <v>31</v>
      </c>
      <c r="G1" s="27" t="s">
        <v>32</v>
      </c>
      <c r="H1" s="27" t="s">
        <v>39</v>
      </c>
      <c r="I1" s="27" t="s">
        <v>40</v>
      </c>
      <c r="J1" s="27" t="s">
        <v>42</v>
      </c>
      <c r="K1" s="27" t="s">
        <v>44</v>
      </c>
      <c r="L1" s="27" t="s">
        <v>46</v>
      </c>
      <c r="M1" s="27" t="s">
        <v>48</v>
      </c>
      <c r="N1" s="27" t="s">
        <v>50</v>
      </c>
      <c r="O1" s="27" t="s">
        <v>52</v>
      </c>
      <c r="P1" s="27" t="s">
        <v>54</v>
      </c>
      <c r="Q1" s="27" t="s">
        <v>56</v>
      </c>
      <c r="R1" s="27" t="s">
        <v>58</v>
      </c>
      <c r="S1" s="27" t="s">
        <v>60</v>
      </c>
      <c r="T1" s="27" t="s">
        <v>62</v>
      </c>
      <c r="U1" s="27" t="s">
        <v>63</v>
      </c>
      <c r="V1" s="27" t="s">
        <v>65</v>
      </c>
      <c r="W1" s="27" t="s">
        <v>66</v>
      </c>
      <c r="X1" s="27" t="s">
        <v>68</v>
      </c>
      <c r="Y1" s="27" t="s">
        <v>69</v>
      </c>
      <c r="Z1" s="27" t="s">
        <v>70</v>
      </c>
      <c r="AA1" s="27" t="s">
        <v>72</v>
      </c>
      <c r="AB1" s="27" t="s">
        <v>74</v>
      </c>
      <c r="AC1" s="27" t="s">
        <v>76</v>
      </c>
      <c r="AD1" s="27" t="s">
        <v>78</v>
      </c>
      <c r="AE1" s="27" t="s">
        <v>79</v>
      </c>
      <c r="AF1" s="27" t="s">
        <v>80</v>
      </c>
      <c r="AG1" s="27" t="s">
        <v>81</v>
      </c>
      <c r="AH1" s="27" t="s">
        <v>82</v>
      </c>
      <c r="AI1" s="27" t="s">
        <v>83</v>
      </c>
      <c r="AJ1" s="27" t="s">
        <v>84</v>
      </c>
      <c r="AK1" s="27" t="s">
        <v>85</v>
      </c>
      <c r="AL1" s="27" t="s">
        <v>86</v>
      </c>
      <c r="AM1" s="27" t="s">
        <v>87</v>
      </c>
      <c r="AN1" s="27" t="s">
        <v>88</v>
      </c>
      <c r="AO1" s="27" t="s">
        <v>89</v>
      </c>
      <c r="AP1" s="57" t="s">
        <v>90</v>
      </c>
      <c r="AQ1" s="1"/>
    </row>
    <row r="2" spans="1:43" x14ac:dyDescent="0.2">
      <c r="A2" s="44" t="s">
        <v>333</v>
      </c>
    </row>
    <row r="3" spans="1:43" x14ac:dyDescent="0.2">
      <c r="A3" s="44" t="s">
        <v>332</v>
      </c>
      <c r="B3" s="4">
        <f>('Pivot Table Adjusted Data'!C2-Table5[[#This Row],[SPX]])/Table5[[#This Row],[SPX]]</f>
        <v>-1.6292184461056455E-2</v>
      </c>
      <c r="C3" s="4">
        <f>('Pivot Table Adjusted Data'!D2-Table5[[#This Row],[SPOT]])/Table5[[#This Row],[SPOT]]</f>
        <v>0.41872395440611432</v>
      </c>
      <c r="D3" s="4">
        <f>('Pivot Table Adjusted Data'!E2-Table5[[#This Row],[TKO]])/Table5[[#This Row],[TKO]]</f>
        <v>0.1842219417935167</v>
      </c>
      <c r="E3" s="4">
        <f>('Pivot Table Adjusted Data'!F2-Table5[[#This Row],[TSLA]])/Table5[[#This Row],[TSLA]]</f>
        <v>-7.1211623448324754E-2</v>
      </c>
      <c r="F3" s="4">
        <f>('Pivot Table Adjusted Data'!G2-Table5[[#This Row],[F]])/Table5[[#This Row],[F]]</f>
        <v>-0.11731106477918245</v>
      </c>
      <c r="G3" s="4">
        <f>('Pivot Table Adjusted Data'!H2-Table5[[#This Row],[CAVA]])/Table5[[#This Row],[CAVA]]</f>
        <v>-0.23979018079923659</v>
      </c>
      <c r="H3" s="4">
        <f>('Pivot Table Adjusted Data'!I2-Table5[[#This Row],[CMG]])/Table5[[#This Row],[CMG]]</f>
        <v>-0.13560227015714085</v>
      </c>
      <c r="I3" s="4">
        <f>('Pivot Table Adjusted Data'!J2-Table5[[#This Row],[RIVN]])/Table5[[#This Row],[RIVN]]</f>
        <v>-8.9773560029641958E-2</v>
      </c>
      <c r="J3" s="4">
        <f>('Pivot Table Adjusted Data'!K2-Table5[[#This Row],[AMZN]])/Table5[[#This Row],[AMZN]]</f>
        <v>-0.22217806590704856</v>
      </c>
      <c r="K3" s="4">
        <f>('Pivot Table Adjusted Data'!L2-Table5[[#This Row],[IAU]])/Table5[[#This Row],[IAU]]</f>
        <v>0.17079165609651761</v>
      </c>
      <c r="L3" s="4">
        <f>('Pivot Table Adjusted Data'!M2-Table5[[#This Row],[IBIT]])/Table5[[#This Row],[IBIT]]</f>
        <v>0.12253197278903213</v>
      </c>
      <c r="M3" s="4">
        <f>('Pivot Table Adjusted Data'!N2-Table5[[#This Row],[VST]])/Table5[[#This Row],[VST]]</f>
        <v>4.1816600913172276E-2</v>
      </c>
      <c r="N3" s="4">
        <f>('Pivot Table Adjusted Data'!O2-Table5[[#This Row],[VIST]])/Table5[[#This Row],[VIST]]</f>
        <v>-7.4741072190886132E-2</v>
      </c>
      <c r="O3" s="4">
        <f>('Pivot Table Adjusted Data'!P2-Table5[[#This Row],[GEV]])/Table5[[#This Row],[GEV]]</f>
        <v>0.18529246379095643</v>
      </c>
      <c r="P3" s="4">
        <f>('Pivot Table Adjusted Data'!Q2-Table5[[#This Row],[XOM]])/Table5[[#This Row],[XOM]]</f>
        <v>-3.804737041843155E-2</v>
      </c>
      <c r="Q3" s="4">
        <f>('Pivot Table Adjusted Data'!R2-Table5[[#This Row],[MA]])/Table5[[#This Row],[MA]]</f>
        <v>8.1387915704380295E-2</v>
      </c>
      <c r="R3" s="4">
        <f>('Pivot Table Adjusted Data'!S2-Table5[[#This Row],[JPM]])/Table5[[#This Row],[JPM]]</f>
        <v>7.0498517796628149E-2</v>
      </c>
      <c r="S3" s="4">
        <f>('Pivot Table Adjusted Data'!T2-Table5[[#This Row],[KKR]])/Table5[[#This Row],[KKR]]</f>
        <v>-0.13463225253993449</v>
      </c>
      <c r="T3" s="4">
        <f>('Pivot Table Adjusted Data'!U2-Table5[[#This Row],[GS]])/Table5[[#This Row],[GS]]</f>
        <v>3.9780304446380976E-2</v>
      </c>
      <c r="U3" s="4">
        <f>('Pivot Table Adjusted Data'!V2-Table5[[#This Row],[BX]])/Table5[[#This Row],[BX]]</f>
        <v>-8.2982478180516184E-2</v>
      </c>
      <c r="V3" s="4">
        <f>('Pivot Table Adjusted Data'!W2-Table5[[#This Row],[SOFI]])/Table5[[#This Row],[SOFI]]</f>
        <v>0.14773500985931642</v>
      </c>
      <c r="W3" s="4">
        <f>('Pivot Table Adjusted Data'!X2-Table5[[#This Row],[HOOD]])/Table5[[#This Row],[HOOD]]</f>
        <v>0.44709067265634322</v>
      </c>
      <c r="X3" s="4">
        <f>('Pivot Table Adjusted Data'!Y2-Table5[[#This Row],[KO]])/Table5[[#This Row],[KO]]</f>
        <v>7.0067674767178484E-2</v>
      </c>
      <c r="Y3" s="4">
        <f>('Pivot Table Adjusted Data'!Z2-Table5[[#This Row],[PM]])/Table5[[#This Row],[PM]]</f>
        <v>0.27334061391614539</v>
      </c>
      <c r="Z3" s="4">
        <f>('Pivot Table Adjusted Data'!AA2-Table5[[#This Row],[VRTX]])/Table5[[#This Row],[VRTX]]</f>
        <v>4.9484579189607455E-2</v>
      </c>
      <c r="AA3" s="4">
        <f>('Pivot Table Adjusted Data'!AB2-Table5[[#This Row],[OSCR]])/Table5[[#This Row],[OSCR]]</f>
        <v>-0.17638804201879774</v>
      </c>
      <c r="AB3" s="4">
        <f>('Pivot Table Adjusted Data'!AC2-Table5[[#This Row],[CPRX]])/Table5[[#This Row],[CPRX]]</f>
        <v>0.12331299342039918</v>
      </c>
      <c r="AC3" s="4">
        <f>('Pivot Table Adjusted Data'!AD2-Table5[[#This Row],[OPCH]])/Table5[[#This Row],[OPCH]]</f>
        <v>0.18734714650370199</v>
      </c>
      <c r="AD3" s="4">
        <f>('Pivot Table Adjusted Data'!AE2-Table5[[#This Row],[J]])/Table5[[#This Row],[J]]</f>
        <v>-6.713644146160555E-2</v>
      </c>
      <c r="AE3" s="4">
        <f>('Pivot Table Adjusted Data'!AF2-Table5[[#This Row],[DE]])/Table5[[#This Row],[DE]]</f>
        <v>0.15571830220529193</v>
      </c>
      <c r="AF3" s="4">
        <f>('Pivot Table Adjusted Data'!AG2-Table5[[#This Row],[RKLB]])/Table5[[#This Row],[RKLB]]</f>
        <v>0.39462169730354296</v>
      </c>
      <c r="AG3" s="4">
        <f>('Pivot Table Adjusted Data'!AH2-Table5[[#This Row],[RIO]])/Table5[[#This Row],[RIO]]</f>
        <v>-4.7380395468263677E-2</v>
      </c>
      <c r="AH3" s="4">
        <f>('Pivot Table Adjusted Data'!AI2-Table5[[#This Row],[PLD]])/Table5[[#This Row],[PLD]]</f>
        <v>-5.6587607219862744E-2</v>
      </c>
      <c r="AI3" s="4">
        <f>('Pivot Table Adjusted Data'!AJ2-Table5[[#This Row],[CBRE]])/Table5[[#This Row],[CBRE]]</f>
        <v>7.1196440928546864E-2</v>
      </c>
      <c r="AJ3" s="4">
        <f>('Pivot Table Adjusted Data'!AK2-Table5[[#This Row],[PLTR]])/Table5[[#This Row],[PLTR]]</f>
        <v>0.7706735102481731</v>
      </c>
      <c r="AK3" s="4">
        <f>('Pivot Table Adjusted Data'!AL2-Table5[[#This Row],[AVGO]])/Table5[[#This Row],[AVGO]]</f>
        <v>2.6204590261386305E-2</v>
      </c>
      <c r="AL3" s="4">
        <f>('Pivot Table Adjusted Data'!AM2-Table5[[#This Row],[NVDA]])/Table5[[#This Row],[NVDA]]</f>
        <v>-0.1059801989290589</v>
      </c>
      <c r="AM3" s="4">
        <f>('Pivot Table Adjusted Data'!AN2-Table5[[#This Row],[SNOW]])/Table5[[#This Row],[SNOW]]</f>
        <v>0.12691800240758264</v>
      </c>
      <c r="AN3" s="4">
        <f>('Pivot Table Adjusted Data'!AO2-Table5[[#This Row],[MSFT]])/Table5[[#This Row],[MSFT]]</f>
        <v>-9.4980876987239851E-2</v>
      </c>
      <c r="AO3" s="4">
        <f>('Pivot Table Adjusted Data'!AP2-Table5[[#This Row],[APPL]])/Table5[[#This Row],[APPL]]</f>
        <v>-4.3160727787232372E-2</v>
      </c>
      <c r="AP3" s="4">
        <f>('Pivot Table Adjusted Data'!AQ2-Table5[[#This Row],[IONQ]])/Table5[[#This Row],[IONQ]]</f>
        <v>0.24901188691708123</v>
      </c>
      <c r="AQ3" s="4"/>
    </row>
    <row r="4" spans="1:43" x14ac:dyDescent="0.2">
      <c r="A4" s="44" t="s">
        <v>331</v>
      </c>
      <c r="B4" s="4">
        <f>('Pivot Table Adjusted Data'!C3-Table5[[#This Row],[SPX]])/Table5[[#This Row],[SPX]]</f>
        <v>0.18399207525705366</v>
      </c>
      <c r="C4" s="4">
        <f>('Pivot Table Adjusted Data'!D3-Table5[[#This Row],[SPOT]])/Table5[[#This Row],[SPOT]]</f>
        <v>0.73916053615250443</v>
      </c>
      <c r="D4" s="4">
        <f>('Pivot Table Adjusted Data'!E3-Table5[[#This Row],[TKO]])/Table5[[#This Row],[TKO]]</f>
        <v>0.46183477519661892</v>
      </c>
      <c r="E4" s="4">
        <f>('Pivot Table Adjusted Data'!F3-Table5[[#This Row],[TSLA]])/Table5[[#This Row],[TSLA]]</f>
        <v>0.41558109610816352</v>
      </c>
      <c r="F4" s="4">
        <f>('Pivot Table Adjusted Data'!G3-Table5[[#This Row],[F]])/Table5[[#This Row],[F]]</f>
        <v>-7.9500704218344959E-2</v>
      </c>
      <c r="G4" s="4">
        <f>('Pivot Table Adjusted Data'!H3-Table5[[#This Row],[CAVA]])/Table5[[#This Row],[CAVA]]</f>
        <v>1.2256107131033538</v>
      </c>
      <c r="H4" s="4">
        <f>('Pivot Table Adjusted Data'!I3-Table5[[#This Row],[CMG]])/Table5[[#This Row],[CMG]]</f>
        <v>0.14962885951983929</v>
      </c>
      <c r="I4" s="4">
        <f>('Pivot Table Adjusted Data'!J3-Table5[[#This Row],[RIVN]])/Table5[[#This Row],[RIVN]]</f>
        <v>-0.12105513669547519</v>
      </c>
      <c r="J4" s="4">
        <f>('Pivot Table Adjusted Data'!K3-Table5[[#This Row],[AMZN]])/Table5[[#This Row],[AMZN]]</f>
        <v>-4.9506917739310444E-2</v>
      </c>
      <c r="K4" s="4">
        <f>('Pivot Table Adjusted Data'!L3-Table5[[#This Row],[IAU]])/Table5[[#This Row],[IAU]]</f>
        <v>0.21945286602487293</v>
      </c>
      <c r="L4" s="4">
        <f>('Pivot Table Adjusted Data'!M3-Table5[[#This Row],[IBIT]])/Table5[[#This Row],[IBIT]]</f>
        <v>0.2650885894136436</v>
      </c>
      <c r="M4" s="4">
        <f>('Pivot Table Adjusted Data'!N3-Table5[[#This Row],[VST]])/Table5[[#This Row],[VST]]</f>
        <v>1.2277571578089712</v>
      </c>
      <c r="N4" s="4">
        <f>('Pivot Table Adjusted Data'!O3-Table5[[#This Row],[VIST]])/Table5[[#This Row],[VIST]]</f>
        <v>0.39991464915497055</v>
      </c>
      <c r="O4" s="4">
        <f>('Pivot Table Adjusted Data'!P3-Table5[[#This Row],[GEV]])/Table5[[#This Row],[GEV]]</f>
        <v>0.74996682238959256</v>
      </c>
      <c r="P4" s="4">
        <f>('Pivot Table Adjusted Data'!Q3-Table5[[#This Row],[XOM]])/Table5[[#This Row],[XOM]]</f>
        <v>5.6665798366980734E-2</v>
      </c>
      <c r="Q4" s="4">
        <f>('Pivot Table Adjusted Data'!R3-Table5[[#This Row],[MA]])/Table5[[#This Row],[MA]]</f>
        <v>0.13570714210022447</v>
      </c>
      <c r="R4" s="4">
        <f>('Pivot Table Adjusted Data'!S3-Table5[[#This Row],[JPM]])/Table5[[#This Row],[JPM]]</f>
        <v>0.30019908095337927</v>
      </c>
      <c r="S4" s="4">
        <f>('Pivot Table Adjusted Data'!T3-Table5[[#This Row],[KKR]])/Table5[[#This Row],[KKR]]</f>
        <v>0.56804487693551231</v>
      </c>
      <c r="T4" s="4">
        <f>('Pivot Table Adjusted Data'!U3-Table5[[#This Row],[GS]])/Table5[[#This Row],[GS]]</f>
        <v>0.39995276381699024</v>
      </c>
      <c r="U4" s="4">
        <f>('Pivot Table Adjusted Data'!V3-Table5[[#This Row],[BX]])/Table5[[#This Row],[BX]]</f>
        <v>0.32706003740770018</v>
      </c>
      <c r="V4" s="4">
        <f>('Pivot Table Adjusted Data'!W3-Table5[[#This Row],[SOFI]])/Table5[[#This Row],[SOFI]]</f>
        <v>0.40121859275698446</v>
      </c>
      <c r="W4" s="4">
        <f>('Pivot Table Adjusted Data'!X3-Table5[[#This Row],[HOOD]])/Table5[[#This Row],[HOOD]]</f>
        <v>1.1763201518092774</v>
      </c>
      <c r="X4" s="4">
        <f>('Pivot Table Adjusted Data'!Y3-Table5[[#This Row],[KO]])/Table5[[#This Row],[KO]]</f>
        <v>0.11168965082539666</v>
      </c>
      <c r="Y4" s="4">
        <f>('Pivot Table Adjusted Data'!Z3-Table5[[#This Row],[PM]])/Table5[[#This Row],[PM]]</f>
        <v>0.29663149060804572</v>
      </c>
      <c r="Z4" s="4">
        <f>('Pivot Table Adjusted Data'!AA3-Table5[[#This Row],[VRTX]])/Table5[[#This Row],[VRTX]]</f>
        <v>0.15445476421423776</v>
      </c>
      <c r="AA4" s="4">
        <f>('Pivot Table Adjusted Data'!AB3-Table5[[#This Row],[OSCR]])/Table5[[#This Row],[OSCR]]</f>
        <v>0.33265352429879619</v>
      </c>
      <c r="AB4" s="4">
        <f>('Pivot Table Adjusted Data'!AC3-Table5[[#This Row],[CPRX]])/Table5[[#This Row],[CPRX]]</f>
        <v>0.36245773697168177</v>
      </c>
      <c r="AC4" s="4">
        <f>('Pivot Table Adjusted Data'!AD3-Table5[[#This Row],[OPCH]])/Table5[[#This Row],[OPCH]]</f>
        <v>-9.5239841270538916E-2</v>
      </c>
      <c r="AD4" s="4">
        <f>('Pivot Table Adjusted Data'!AE3-Table5[[#This Row],[J]])/Table5[[#This Row],[J]]</f>
        <v>0.12157990220880453</v>
      </c>
      <c r="AE4" s="4">
        <f>('Pivot Table Adjusted Data'!AF3-Table5[[#This Row],[DE]])/Table5[[#This Row],[DE]]</f>
        <v>6.0158182827896846E-2</v>
      </c>
      <c r="AF4" s="4">
        <f>('Pivot Table Adjusted Data'!AG3-Table5[[#This Row],[RKLB]])/Table5[[#This Row],[RKLB]]</f>
        <v>2.1966408375679252</v>
      </c>
      <c r="AG4" s="4">
        <f>('Pivot Table Adjusted Data'!AH3-Table5[[#This Row],[RIO]])/Table5[[#This Row],[RIO]]</f>
        <v>-5.6488286914528896E-2</v>
      </c>
      <c r="AH4" s="4">
        <f>('Pivot Table Adjusted Data'!AI3-Table5[[#This Row],[PLD]])/Table5[[#This Row],[PLD]]</f>
        <v>-6.4137640850309569E-3</v>
      </c>
      <c r="AI4" s="4">
        <f>('Pivot Table Adjusted Data'!AJ3-Table5[[#This Row],[CBRE]])/Table5[[#This Row],[CBRE]]</f>
        <v>0.41736840149318505</v>
      </c>
      <c r="AJ4" s="4">
        <f>('Pivot Table Adjusted Data'!AK3-Table5[[#This Row],[PLTR]])/Table5[[#This Row],[PLTR]]</f>
        <v>1.4778560858040888</v>
      </c>
      <c r="AK4" s="4">
        <f>('Pivot Table Adjusted Data'!AL3-Table5[[#This Row],[AVGO]])/Table5[[#This Row],[AVGO]]</f>
        <v>0.56193198782745835</v>
      </c>
      <c r="AL4" s="4">
        <f>('Pivot Table Adjusted Data'!AM3-Table5[[#This Row],[NVDA]])/Table5[[#This Row],[NVDA]]</f>
        <v>0.8553101438767714</v>
      </c>
      <c r="AM4" s="4">
        <f>('Pivot Table Adjusted Data'!AN3-Table5[[#This Row],[SNOW]])/Table5[[#This Row],[SNOW]]</f>
        <v>-0.19555067851860541</v>
      </c>
      <c r="AN4" s="4">
        <f>('Pivot Table Adjusted Data'!AO3-Table5[[#This Row],[MSFT]])/Table5[[#This Row],[MSFT]]</f>
        <v>9.3938400132025104E-2</v>
      </c>
      <c r="AO4" s="4">
        <f>('Pivot Table Adjusted Data'!AP3-Table5[[#This Row],[APPL]])/Table5[[#This Row],[APPL]]</f>
        <v>0.2556192323448348</v>
      </c>
      <c r="AP4" s="4">
        <f>('Pivot Table Adjusted Data'!AQ3-Table5[[#This Row],[IONQ]])/Table5[[#This Row],[IONQ]]</f>
        <v>0.82948365613128583</v>
      </c>
      <c r="AQ4" s="4"/>
    </row>
    <row r="5" spans="1:43" x14ac:dyDescent="0.2">
      <c r="A5" s="44" t="s">
        <v>330</v>
      </c>
      <c r="B5" s="4">
        <f>('Pivot Table Adjusted Data'!C4-Table5[[#This Row],[SPX]])/Table5[[#This Row],[SPX]]</f>
        <v>0.14384627846797124</v>
      </c>
      <c r="C5" s="4">
        <f>('Pivot Table Adjusted Data'!D4-Table5[[#This Row],[SPOT]])/Table5[[#This Row],[SPOT]]</f>
        <v>0.63902943499251064</v>
      </c>
      <c r="D5" s="4">
        <f>('Pivot Table Adjusted Data'!E4-Table5[[#This Row],[TKO]])/Table5[[#This Row],[TKO]]</f>
        <v>-0.12257339920545331</v>
      </c>
      <c r="E5" s="4">
        <f>('Pivot Table Adjusted Data'!F4-Table5[[#This Row],[TSLA]])/Table5[[#This Row],[TSLA]]</f>
        <v>-6.5503201153047849E-2</v>
      </c>
      <c r="F5" s="4">
        <f>('Pivot Table Adjusted Data'!G4-Table5[[#This Row],[F]])/Table5[[#This Row],[F]]</f>
        <v>-6.8681035646254218E-2</v>
      </c>
      <c r="G5" s="4">
        <f>('Pivot Table Adjusted Data'!H4-Table5[[#This Row],[CAVA]])/Table5[[#This Row],[CAVA]]</f>
        <v>0.22025109370354576</v>
      </c>
      <c r="H5" s="4">
        <f>('Pivot Table Adjusted Data'!I4-Table5[[#This Row],[CMG]])/Table5[[#This Row],[CMG]]</f>
        <v>0.36179555315500006</v>
      </c>
      <c r="I5" s="4">
        <f>('Pivot Table Adjusted Data'!J4-Table5[[#This Row],[RIVN]])/Table5[[#This Row],[RIVN]]</f>
        <v>-0.19320312589120417</v>
      </c>
      <c r="J5" s="4">
        <f>('Pivot Table Adjusted Data'!K4-Table5[[#This Row],[AMZN]])/Table5[[#This Row],[AMZN]]</f>
        <v>0.1400674697018636</v>
      </c>
      <c r="K5" s="4">
        <f>('Pivot Table Adjusted Data'!L4-Table5[[#This Row],[IAU]])/Table5[[#This Row],[IAU]]</f>
        <v>9.1832339804943527E-2</v>
      </c>
      <c r="L5" s="4"/>
      <c r="M5" s="4">
        <f>('Pivot Table Adjusted Data'!N4-Table5[[#This Row],[VST]])/Table5[[#This Row],[VST]]</f>
        <v>1.0508063482317018</v>
      </c>
      <c r="N5" s="4">
        <f>('Pivot Table Adjusted Data'!O4-Table5[[#This Row],[VIST]])/Table5[[#This Row],[VIST]]</f>
        <v>0.6023406992924758</v>
      </c>
      <c r="O5" s="4"/>
      <c r="P5" s="4">
        <f>('Pivot Table Adjusted Data'!Q4-Table5[[#This Row],[XOM]])/Table5[[#This Row],[XOM]]</f>
        <v>-1.1476149353537827E-2</v>
      </c>
      <c r="Q5" s="4">
        <f>('Pivot Table Adjusted Data'!R4-Table5[[#This Row],[MA]])/Table5[[#This Row],[MA]]</f>
        <v>0.14771257285862691</v>
      </c>
      <c r="R5" s="4">
        <f>('Pivot Table Adjusted Data'!S4-Table5[[#This Row],[JPM]])/Table5[[#This Row],[JPM]]</f>
        <v>0.22942509206081646</v>
      </c>
      <c r="S5" s="4">
        <f>('Pivot Table Adjusted Data'!T4-Table5[[#This Row],[KKR]])/Table5[[#This Row],[KKR]]</f>
        <v>0.52886743486524845</v>
      </c>
      <c r="T5" s="4">
        <f>('Pivot Table Adjusted Data'!U4-Table5[[#This Row],[GS]])/Table5[[#This Row],[GS]]</f>
        <v>0.13948422323334167</v>
      </c>
      <c r="U5" s="4">
        <f>('Pivot Table Adjusted Data'!V4-Table5[[#This Row],[BX]])/Table5[[#This Row],[BX]]</f>
        <v>0.25954611686771645</v>
      </c>
      <c r="V5" s="4">
        <f>('Pivot Table Adjusted Data'!W4-Table5[[#This Row],[SOFI]])/Table5[[#This Row],[SOFI]]</f>
        <v>5.8635255666838935E-2</v>
      </c>
      <c r="W5" s="4">
        <f>('Pivot Table Adjusted Data'!X4-Table5[[#This Row],[HOOD]])/Table5[[#This Row],[HOOD]]</f>
        <v>0.38416191498577779</v>
      </c>
      <c r="X5" s="4">
        <f>('Pivot Table Adjusted Data'!Y4-Table5[[#This Row],[KO]])/Table5[[#This Row],[KO]]</f>
        <v>-2.4376754741899955E-2</v>
      </c>
      <c r="Y5" s="4">
        <f>('Pivot Table Adjusted Data'!Z4-Table5[[#This Row],[PM]])/Table5[[#This Row],[PM]]</f>
        <v>-3.3792298705235639E-2</v>
      </c>
      <c r="Z5" s="4">
        <f>('Pivot Table Adjusted Data'!AA4-Table5[[#This Row],[VRTX]])/Table5[[#This Row],[VRTX]]</f>
        <v>0.21829960895238551</v>
      </c>
      <c r="AA5" s="4">
        <f>('Pivot Table Adjusted Data'!AB4-Table5[[#This Row],[OSCR]])/Table5[[#This Row],[OSCR]]</f>
        <v>0.96695378915418928</v>
      </c>
      <c r="AB5" s="4">
        <f>('Pivot Table Adjusted Data'!AC4-Table5[[#This Row],[CPRX]])/Table5[[#This Row],[CPRX]]</f>
        <v>2.7339341218116722E-2</v>
      </c>
      <c r="AC5" s="4">
        <f>('Pivot Table Adjusted Data'!AD4-Table5[[#This Row],[OPCH]])/Table5[[#This Row],[OPCH]]</f>
        <v>-1.0945653181511037E-2</v>
      </c>
      <c r="AD5" s="4">
        <f>('Pivot Table Adjusted Data'!AE4-Table5[[#This Row],[J]])/Table5[[#This Row],[J]]</f>
        <v>0.13318117689417466</v>
      </c>
      <c r="AE5" s="4">
        <f>('Pivot Table Adjusted Data'!AF4-Table5[[#This Row],[DE]])/Table5[[#This Row],[DE]]</f>
        <v>-4.2235130174732474E-2</v>
      </c>
      <c r="AF5" s="4">
        <f>('Pivot Table Adjusted Data'!AG4-Table5[[#This Row],[RKLB]])/Table5[[#This Row],[RKLB]]</f>
        <v>-0.13402423364973531</v>
      </c>
      <c r="AG5" s="4">
        <f>('Pivot Table Adjusted Data'!AH4-Table5[[#This Row],[RIO]])/Table5[[#This Row],[RIO]]</f>
        <v>1.9746229638818179E-2</v>
      </c>
      <c r="AH5" s="4">
        <f>('Pivot Table Adjusted Data'!AI4-Table5[[#This Row],[PLD]])/Table5[[#This Row],[PLD]]</f>
        <v>-3.3967454203810837E-2</v>
      </c>
      <c r="AI5" s="4">
        <f>('Pivot Table Adjusted Data'!AJ4-Table5[[#This Row],[CBRE]])/Table5[[#This Row],[CBRE]]</f>
        <v>7.0785657577545694E-2</v>
      </c>
      <c r="AJ5" s="4">
        <f>('Pivot Table Adjusted Data'!AK4-Table5[[#This Row],[PLTR]])/Table5[[#This Row],[PLTR]]</f>
        <v>0.66818314158422565</v>
      </c>
      <c r="AK5" s="4">
        <f>('Pivot Table Adjusted Data'!AL4-Table5[[#This Row],[AVGO]])/Table5[[#This Row],[AVGO]]</f>
        <v>0.57042330545666631</v>
      </c>
      <c r="AL5" s="4">
        <f>('Pivot Table Adjusted Data'!AM4-Table5[[#This Row],[NVDA]])/Table5[[#This Row],[NVDA]]</f>
        <v>1.0010475716293903</v>
      </c>
      <c r="AM5" s="4">
        <f>('Pivot Table Adjusted Data'!AN4-Table5[[#This Row],[SNOW]])/Table5[[#This Row],[SNOW]]</f>
        <v>8.9715519172627781E-2</v>
      </c>
      <c r="AN5" s="4">
        <f>('Pivot Table Adjusted Data'!AO4-Table5[[#This Row],[MSFT]])/Table5[[#This Row],[MSFT]]</f>
        <v>0.28025967425814147</v>
      </c>
      <c r="AO5" s="4">
        <f>('Pivot Table Adjusted Data'!AP4-Table5[[#This Row],[APPL]])/Table5[[#This Row],[APPL]]</f>
        <v>6.3917364074727118E-2</v>
      </c>
      <c r="AP5" s="4">
        <f>('Pivot Table Adjusted Data'!AQ4-Table5[[#This Row],[IONQ]])/Table5[[#This Row],[IONQ]]</f>
        <v>7.2653857099303082E-2</v>
      </c>
      <c r="AQ5" s="4"/>
    </row>
    <row r="6" spans="1:43" x14ac:dyDescent="0.2">
      <c r="A6" s="44" t="s">
        <v>329</v>
      </c>
      <c r="B6" s="4">
        <f>('Pivot Table Adjusted Data'!C5-Table5[[#This Row],[SPX]])/Table5[[#This Row],[SPX]]</f>
        <v>8.2935796459688377E-2</v>
      </c>
      <c r="C6" s="4">
        <f>('Pivot Table Adjusted Data'!D5-Table5[[#This Row],[SPOT]])/Table5[[#This Row],[SPOT]]</f>
        <v>0.47632112590690212</v>
      </c>
      <c r="D6" s="4">
        <f>('Pivot Table Adjusted Data'!E5-Table5[[#This Row],[TKO]])/Table5[[#This Row],[TKO]]</f>
        <v>0.38471521223570304</v>
      </c>
      <c r="E6" s="4">
        <f>('Pivot Table Adjusted Data'!F5-Table5[[#This Row],[TSLA]])/Table5[[#This Row],[TSLA]]</f>
        <v>-3.3100464823953034E-2</v>
      </c>
      <c r="F6" s="4">
        <f>('Pivot Table Adjusted Data'!G5-Table5[[#This Row],[F]])/Table5[[#This Row],[F]]</f>
        <v>-3.5609670973486586E-2</v>
      </c>
      <c r="G6" s="4"/>
      <c r="H6" s="4">
        <f>('Pivot Table Adjusted Data'!I5-Table5[[#This Row],[CMG]])/Table5[[#This Row],[CMG]]</f>
        <v>0.25834750532470074</v>
      </c>
      <c r="I6" s="4">
        <f>('Pivot Table Adjusted Data'!J5-Table5[[#This Row],[RIVN]])/Table5[[#This Row],[RIVN]]</f>
        <v>-0.39188372553117301</v>
      </c>
      <c r="J6" s="4">
        <f>('Pivot Table Adjusted Data'!K5-Table5[[#This Row],[AMZN]])/Table5[[#This Row],[AMZN]]</f>
        <v>0.36131233930320561</v>
      </c>
      <c r="K6" s="4">
        <f>('Pivot Table Adjusted Data'!L5-Table5[[#This Row],[IAU]])/Table5[[#This Row],[IAU]]</f>
        <v>9.6821228616162172E-2</v>
      </c>
      <c r="L6" s="4"/>
      <c r="M6" s="4">
        <f>('Pivot Table Adjusted Data'!N5-Table5[[#This Row],[VST]])/Table5[[#This Row],[VST]]</f>
        <v>0.10424327989939659</v>
      </c>
      <c r="N6" s="4">
        <f>('Pivot Table Adjusted Data'!O5-Table5[[#This Row],[VIST]])/Table5[[#This Row],[VIST]]</f>
        <v>1.061049079461216</v>
      </c>
      <c r="O6" s="4"/>
      <c r="P6" s="4">
        <f>('Pivot Table Adjusted Data'!Q5-Table5[[#This Row],[XOM]])/Table5[[#This Row],[XOM]]</f>
        <v>0.10670644629884141</v>
      </c>
      <c r="Q6" s="4">
        <f>('Pivot Table Adjusted Data'!R5-Table5[[#This Row],[MA]])/Table5[[#This Row],[MA]]</f>
        <v>0.13871233553423543</v>
      </c>
      <c r="R6" s="4">
        <f>('Pivot Table Adjusted Data'!S5-Table5[[#This Row],[JPM]])/Table5[[#This Row],[JPM]]</f>
        <v>0.16060973562210237</v>
      </c>
      <c r="S6" s="4">
        <f>('Pivot Table Adjusted Data'!T5-Table5[[#This Row],[KKR]])/Table5[[#This Row],[KKR]]</f>
        <v>0.12147789305779016</v>
      </c>
      <c r="T6" s="4">
        <f>('Pivot Table Adjusted Data'!U5-Table5[[#This Row],[GS]])/Table5[[#This Row],[GS]]</f>
        <v>1.1403669644017348E-2</v>
      </c>
      <c r="U6" s="4">
        <f>('Pivot Table Adjusted Data'!V5-Table5[[#This Row],[BX]])/Table5[[#This Row],[BX]]</f>
        <v>7.1576124365085808E-3</v>
      </c>
      <c r="V6" s="4">
        <f>('Pivot Table Adjusted Data'!W5-Table5[[#This Row],[SOFI]])/Table5[[#This Row],[SOFI]]</f>
        <v>0.26663757962895607</v>
      </c>
      <c r="W6" s="4">
        <f>('Pivot Table Adjusted Data'!X5-Table5[[#This Row],[HOOD]])/Table5[[#This Row],[HOOD]]</f>
        <v>6.5319554034758837E-2</v>
      </c>
      <c r="X6" s="4">
        <f>('Pivot Table Adjusted Data'!Y5-Table5[[#This Row],[KO]])/Table5[[#This Row],[KO]]</f>
        <v>-1.0584561204551587E-2</v>
      </c>
      <c r="Y6" s="4">
        <f>('Pivot Table Adjusted Data'!Z5-Table5[[#This Row],[PM]])/Table5[[#This Row],[PM]]</f>
        <v>-1.1750211740011818E-3</v>
      </c>
      <c r="Z6" s="4">
        <f>('Pivot Table Adjusted Data'!AA5-Table5[[#This Row],[VRTX]])/Table5[[#This Row],[VRTX]]</f>
        <v>0.13919000944334461</v>
      </c>
      <c r="AA6" s="4">
        <f>('Pivot Table Adjusted Data'!AB5-Table5[[#This Row],[OSCR]])/Table5[[#This Row],[OSCR]]</f>
        <v>0.45350657478043038</v>
      </c>
      <c r="AB6" s="4">
        <f>('Pivot Table Adjusted Data'!AC5-Table5[[#This Row],[CPRX]])/Table5[[#This Row],[CPRX]]</f>
        <v>0.11562209238653161</v>
      </c>
      <c r="AC6" s="4">
        <f>('Pivot Table Adjusted Data'!AD5-Table5[[#This Row],[OPCH]])/Table5[[#This Row],[OPCH]]</f>
        <v>2.4631721885967562E-2</v>
      </c>
      <c r="AD6" s="4">
        <f>('Pivot Table Adjusted Data'!AE5-Table5[[#This Row],[J]])/Table5[[#This Row],[J]]</f>
        <v>-1.4683577832088193E-2</v>
      </c>
      <c r="AE6" s="4">
        <f>('Pivot Table Adjusted Data'!AF5-Table5[[#This Row],[DE]])/Table5[[#This Row],[DE]]</f>
        <v>7.8725193861273024E-2</v>
      </c>
      <c r="AF6" s="4">
        <f>('Pivot Table Adjusted Data'!AG5-Table5[[#This Row],[RKLB]])/Table5[[#This Row],[RKLB]]</f>
        <v>0.1040665759063617</v>
      </c>
      <c r="AG6" s="4">
        <f>('Pivot Table Adjusted Data'!AH5-Table5[[#This Row],[RIO]])/Table5[[#This Row],[RIO]]</f>
        <v>4.8986169279960044E-2</v>
      </c>
      <c r="AH6" s="4">
        <f>('Pivot Table Adjusted Data'!AI5-Table5[[#This Row],[PLD]])/Table5[[#This Row],[PLD]]</f>
        <v>4.0961213548400301E-2</v>
      </c>
      <c r="AI6" s="4">
        <f>('Pivot Table Adjusted Data'!AJ5-Table5[[#This Row],[CBRE]])/Table5[[#This Row],[CBRE]]</f>
        <v>3.2450902800770336E-2</v>
      </c>
      <c r="AJ6" s="4">
        <f>('Pivot Table Adjusted Data'!AK5-Table5[[#This Row],[PLTR]])/Table5[[#This Row],[PLTR]]</f>
        <v>0.48344624269401709</v>
      </c>
      <c r="AK6" s="4">
        <f>('Pivot Table Adjusted Data'!AL5-Table5[[#This Row],[AVGO]])/Table5[[#This Row],[AVGO]]</f>
        <v>0.43340705212111819</v>
      </c>
      <c r="AL6" s="4">
        <f>('Pivot Table Adjusted Data'!AM5-Table5[[#This Row],[NVDA]])/Table5[[#This Row],[NVDA]]</f>
        <v>1.2149657508915319</v>
      </c>
      <c r="AM6" s="4">
        <f>('Pivot Table Adjusted Data'!AN5-Table5[[#This Row],[SNOW]])/Table5[[#This Row],[SNOW]]</f>
        <v>4.1941046207578506E-2</v>
      </c>
      <c r="AN6" s="4">
        <f>('Pivot Table Adjusted Data'!AO5-Table5[[#This Row],[MSFT]])/Table5[[#This Row],[MSFT]]</f>
        <v>0.21065159266354835</v>
      </c>
      <c r="AO6" s="4">
        <f>('Pivot Table Adjusted Data'!AP5-Table5[[#This Row],[APPL]])/Table5[[#This Row],[APPL]]</f>
        <v>0.16670682722483943</v>
      </c>
      <c r="AP6" s="4">
        <f>('Pivot Table Adjusted Data'!AQ5-Table5[[#This Row],[IONQ]])/Table5[[#This Row],[IONQ]]</f>
        <v>0.9742203132749907</v>
      </c>
      <c r="AQ6" s="4"/>
    </row>
    <row r="7" spans="1:43" x14ac:dyDescent="0.2">
      <c r="A7" s="44" t="s">
        <v>328</v>
      </c>
      <c r="B7" s="4">
        <f>('Pivot Table Adjusted Data'!C6-Table5[[#This Row],[SPX]])/Table5[[#This Row],[SPX]]</f>
        <v>-0.12515038872566875</v>
      </c>
      <c r="C7" s="4">
        <f>('Pivot Table Adjusted Data'!D6-Table5[[#This Row],[SPOT]])/Table5[[#This Row],[SPOT]]</f>
        <v>-0.51614121724630546</v>
      </c>
      <c r="D7" s="4">
        <f>('Pivot Table Adjusted Data'!E6-Table5[[#This Row],[TKO]])/Table5[[#This Row],[TKO]]</f>
        <v>0.28188986124286469</v>
      </c>
      <c r="E7" s="4">
        <f>('Pivot Table Adjusted Data'!F6-Table5[[#This Row],[TSLA]])/Table5[[#This Row],[TSLA]]</f>
        <v>-0.2824521507023201</v>
      </c>
      <c r="F7" s="4">
        <f>('Pivot Table Adjusted Data'!G6-Table5[[#This Row],[F]])/Table5[[#This Row],[F]]</f>
        <v>-0.24430672319572114</v>
      </c>
      <c r="G7" s="4"/>
      <c r="H7" s="4">
        <f>('Pivot Table Adjusted Data'!I6-Table5[[#This Row],[CMG]])/Table5[[#This Row],[CMG]]</f>
        <v>-9.3844349099615698E-2</v>
      </c>
      <c r="I7" s="4">
        <f>('Pivot Table Adjusted Data'!J6-Table5[[#This Row],[RIVN]])/Table5[[#This Row],[RIVN]]</f>
        <v>-0.56746976259752213</v>
      </c>
      <c r="J7" s="4">
        <f>('Pivot Table Adjusted Data'!K6-Table5[[#This Row],[AMZN]])/Table5[[#This Row],[AMZN]]</f>
        <v>-0.14491686444630009</v>
      </c>
      <c r="K7" s="4">
        <f>('Pivot Table Adjusted Data'!L6-Table5[[#This Row],[IAU]])/Table5[[#This Row],[IAU]]</f>
        <v>-4.5555051078061758E-2</v>
      </c>
      <c r="L7" s="4"/>
      <c r="M7" s="4">
        <f>('Pivot Table Adjusted Data'!N6-Table5[[#This Row],[VST]])/Table5[[#This Row],[VST]]</f>
        <v>0.11014033782548031</v>
      </c>
      <c r="N7" s="4">
        <f>('Pivot Table Adjusted Data'!O6-Table5[[#This Row],[VIST]])/Table5[[#This Row],[VIST]]</f>
        <v>0.61678891719161766</v>
      </c>
      <c r="O7" s="4"/>
      <c r="P7" s="4">
        <f>('Pivot Table Adjusted Data'!Q6-Table5[[#This Row],[XOM]])/Table5[[#This Row],[XOM]]</f>
        <v>0.3878066469033275</v>
      </c>
      <c r="Q7" s="4">
        <f>('Pivot Table Adjusted Data'!R6-Table5[[#This Row],[MA]])/Table5[[#This Row],[MA]]</f>
        <v>-4.9209578332787357E-2</v>
      </c>
      <c r="R7" s="4">
        <f>('Pivot Table Adjusted Data'!S6-Table5[[#This Row],[JPM]])/Table5[[#This Row],[JPM]]</f>
        <v>-0.19131655687973564</v>
      </c>
      <c r="S7" s="4">
        <f>('Pivot Table Adjusted Data'!T6-Table5[[#This Row],[KKR]])/Table5[[#This Row],[KKR]]</f>
        <v>-0.2357814169726202</v>
      </c>
      <c r="T7" s="4">
        <f>('Pivot Table Adjusted Data'!U6-Table5[[#This Row],[GS]])/Table5[[#This Row],[GS]]</f>
        <v>-9.5441361357677362E-2</v>
      </c>
      <c r="U7" s="4">
        <f>('Pivot Table Adjusted Data'!V6-Table5[[#This Row],[BX]])/Table5[[#This Row],[BX]]</f>
        <v>-0.2513251684257683</v>
      </c>
      <c r="V7" s="4">
        <f>('Pivot Table Adjusted Data'!W6-Table5[[#This Row],[SOFI]])/Table5[[#This Row],[SOFI]]</f>
        <v>-0.5783934090126257</v>
      </c>
      <c r="W7" s="4">
        <f>('Pivot Table Adjusted Data'!X6-Table5[[#This Row],[HOOD]])/Table5[[#This Row],[HOOD]]</f>
        <v>-0.57551112811956784</v>
      </c>
      <c r="X7" s="4">
        <f>('Pivot Table Adjusted Data'!Y6-Table5[[#This Row],[KO]])/Table5[[#This Row],[KO]]</f>
        <v>4.2620382555644327E-2</v>
      </c>
      <c r="Y7" s="4">
        <f>('Pivot Table Adjusted Data'!Z6-Table5[[#This Row],[PM]])/Table5[[#This Row],[PM]]</f>
        <v>-1.1118625326294929E-2</v>
      </c>
      <c r="Z7" s="4">
        <f>('Pivot Table Adjusted Data'!AA6-Table5[[#This Row],[VRTX]])/Table5[[#This Row],[VRTX]]</f>
        <v>0.31234170739758804</v>
      </c>
      <c r="AA7" s="4">
        <f>('Pivot Table Adjusted Data'!AB6-Table5[[#This Row],[OSCR]])/Table5[[#This Row],[OSCR]]</f>
        <v>-0.57571588658769357</v>
      </c>
      <c r="AB7" s="4">
        <f>('Pivot Table Adjusted Data'!AC6-Table5[[#This Row],[CPRX]])/Table5[[#This Row],[CPRX]]</f>
        <v>0.88891117102004713</v>
      </c>
      <c r="AC7" s="4">
        <f>('Pivot Table Adjusted Data'!AD6-Table5[[#This Row],[OPCH]])/Table5[[#This Row],[OPCH]]</f>
        <v>0.17530068941075622</v>
      </c>
      <c r="AD7" s="4">
        <f>('Pivot Table Adjusted Data'!AE6-Table5[[#This Row],[J]])/Table5[[#This Row],[J]]</f>
        <v>-8.664877994790432E-2</v>
      </c>
      <c r="AE7" s="4">
        <f>('Pivot Table Adjusted Data'!AF6-Table5[[#This Row],[DE]])/Table5[[#This Row],[DE]]</f>
        <v>4.6224720178722417E-3</v>
      </c>
      <c r="AF7" s="4">
        <f>('Pivot Table Adjusted Data'!AG6-Table5[[#This Row],[RKLB]])/Table5[[#This Row],[RKLB]]</f>
        <v>-0.58862813427664773</v>
      </c>
      <c r="AG7" s="4">
        <f>('Pivot Table Adjusted Data'!AH6-Table5[[#This Row],[RIO]])/Table5[[#This Row],[RIO]]</f>
        <v>-0.10960314012006567</v>
      </c>
      <c r="AH7" s="4">
        <f>('Pivot Table Adjusted Data'!AI6-Table5[[#This Row],[PLD]])/Table5[[#This Row],[PLD]]</f>
        <v>-0.21146984589016299</v>
      </c>
      <c r="AI7" s="4">
        <f>('Pivot Table Adjusted Data'!AJ6-Table5[[#This Row],[CBRE]])/Table5[[#This Row],[CBRE]]</f>
        <v>-0.20488770321317243</v>
      </c>
      <c r="AJ7" s="4">
        <f>('Pivot Table Adjusted Data'!AK6-Table5[[#This Row],[PLTR]])/Table5[[#This Row],[PLTR]]</f>
        <v>-0.53256554132859024</v>
      </c>
      <c r="AK7" s="4">
        <f>('Pivot Table Adjusted Data'!AL6-Table5[[#This Row],[AVGO]])/Table5[[#This Row],[AVGO]]</f>
        <v>-9.4803081477018297E-2</v>
      </c>
      <c r="AL7" s="4">
        <f>('Pivot Table Adjusted Data'!AM6-Table5[[#This Row],[NVDA]])/Table5[[#This Row],[NVDA]]</f>
        <v>-0.36919478534814998</v>
      </c>
      <c r="AM7" s="4">
        <f>('Pivot Table Adjusted Data'!AN6-Table5[[#This Row],[SNOW]])/Table5[[#This Row],[SNOW]]</f>
        <v>-0.46297363964729871</v>
      </c>
      <c r="AN7" s="4">
        <f>('Pivot Table Adjusted Data'!AO6-Table5[[#This Row],[MSFT]])/Table5[[#This Row],[MSFT]]</f>
        <v>-0.17515456395308052</v>
      </c>
      <c r="AO7" s="4">
        <f>('Pivot Table Adjusted Data'!AP6-Table5[[#This Row],[APPL]])/Table5[[#This Row],[APPL]]</f>
        <v>-8.8837035563819056E-2</v>
      </c>
      <c r="AP7" s="4">
        <f>('Pivot Table Adjusted Data'!AQ6-Table5[[#This Row],[IONQ]])/Table5[[#This Row],[IONQ]]</f>
        <v>-0.62152260775891155</v>
      </c>
      <c r="AQ7" s="4"/>
    </row>
    <row r="8" spans="1:43" x14ac:dyDescent="0.2">
      <c r="A8" s="44" t="s">
        <v>327</v>
      </c>
      <c r="B8" s="4">
        <f>('Pivot Table Adjusted Data'!C7-Table5[[#This Row],[SPX]])/Table5[[#This Row],[SPX]]</f>
        <v>8.7258696871414992E-2</v>
      </c>
      <c r="C8" s="4">
        <f>('Pivot Table Adjusted Data'!D7-Table5[[#This Row],[SPOT]])/Table5[[#This Row],[SPOT]]</f>
        <v>-0.26801813385195544</v>
      </c>
      <c r="D8" s="4">
        <f>('Pivot Table Adjusted Data'!E7-Table5[[#This Row],[TKO]])/Table5[[#This Row],[TKO]]</f>
        <v>3.727133739308746E-2</v>
      </c>
      <c r="E8" s="4">
        <f>('Pivot Table Adjusted Data'!F7-Table5[[#This Row],[TSLA]])/Table5[[#This Row],[TSLA]]</f>
        <v>0.35218709408048804</v>
      </c>
      <c r="F8" s="4">
        <f>('Pivot Table Adjusted Data'!G7-Table5[[#This Row],[F]])/Table5[[#This Row],[F]]</f>
        <v>0.37874191963104281</v>
      </c>
      <c r="G8" s="4"/>
      <c r="H8" s="4">
        <f>('Pivot Table Adjusted Data'!I7-Table5[[#This Row],[CMG]])/Table5[[#This Row],[CMG]]</f>
        <v>6.7830128963890707E-2</v>
      </c>
      <c r="I8" s="4"/>
      <c r="J8" s="4">
        <f>('Pivot Table Adjusted Data'!K7-Table5[[#This Row],[AMZN]])/Table5[[#This Row],[AMZN]]</f>
        <v>-0.27696916405056871</v>
      </c>
      <c r="K8" s="4">
        <f>('Pivot Table Adjusted Data'!L7-Table5[[#This Row],[IAU]])/Table5[[#This Row],[IAU]]</f>
        <v>1.8916393968250844E-2</v>
      </c>
      <c r="L8" s="4"/>
      <c r="M8" s="4">
        <f>('Pivot Table Adjusted Data'!N7-Table5[[#This Row],[VST]])/Table5[[#This Row],[VST]]</f>
        <v>0.14992190398094471</v>
      </c>
      <c r="N8" s="4">
        <f>('Pivot Table Adjusted Data'!O7-Table5[[#This Row],[VIST]])/Table5[[#This Row],[VIST]]</f>
        <v>1.0077367277357265</v>
      </c>
      <c r="O8" s="4"/>
      <c r="P8" s="4">
        <f>('Pivot Table Adjusted Data'!Q7-Table5[[#This Row],[XOM]])/Table5[[#This Row],[XOM]]</f>
        <v>0.27167323192462567</v>
      </c>
      <c r="Q8" s="4">
        <f>('Pivot Table Adjusted Data'!R7-Table5[[#This Row],[MA]])/Table5[[#This Row],[MA]]</f>
        <v>-3.0012486444647893E-2</v>
      </c>
      <c r="R8" s="4">
        <f>('Pivot Table Adjusted Data'!S7-Table5[[#This Row],[JPM]])/Table5[[#This Row],[JPM]]</f>
        <v>-2.3080646095872915E-3</v>
      </c>
      <c r="S8" s="4">
        <f>('Pivot Table Adjusted Data'!T7-Table5[[#This Row],[KKR]])/Table5[[#This Row],[KKR]]</f>
        <v>0.22512605988866147</v>
      </c>
      <c r="T8" s="4">
        <f>('Pivot Table Adjusted Data'!U7-Table5[[#This Row],[GS]])/Table5[[#This Row],[GS]]</f>
        <v>5.3898302060545966E-2</v>
      </c>
      <c r="U8" s="4">
        <f>('Pivot Table Adjusted Data'!V7-Table5[[#This Row],[BX]])/Table5[[#This Row],[BX]]</f>
        <v>0.42375244955016189</v>
      </c>
      <c r="V8" s="4">
        <f>('Pivot Table Adjusted Data'!W7-Table5[[#This Row],[SOFI]])/Table5[[#This Row],[SOFI]]</f>
        <v>-0.24412753238612503</v>
      </c>
      <c r="W8" s="4">
        <f>('Pivot Table Adjusted Data'!X7-Table5[[#This Row],[HOOD]])/Table5[[#This Row],[HOOD]]</f>
        <v>-0.53005493346723531</v>
      </c>
      <c r="X8" s="4">
        <f>('Pivot Table Adjusted Data'!Y7-Table5[[#This Row],[KO]])/Table5[[#This Row],[KO]]</f>
        <v>0.10315324651165377</v>
      </c>
      <c r="Y8" s="4">
        <f>('Pivot Table Adjusted Data'!Z7-Table5[[#This Row],[PM]])/Table5[[#This Row],[PM]]</f>
        <v>5.4010443593745197E-2</v>
      </c>
      <c r="Z8" s="4">
        <f>('Pivot Table Adjusted Data'!AA7-Table5[[#This Row],[VRTX]])/Table5[[#This Row],[VRTX]]</f>
        <v>5.3752928818443353E-2</v>
      </c>
      <c r="AA8" s="4">
        <f>('Pivot Table Adjusted Data'!AB7-Table5[[#This Row],[OSCR]])/Table5[[#This Row],[OSCR]]</f>
        <v>-0.53954868388817834</v>
      </c>
      <c r="AB8" s="4">
        <f>('Pivot Table Adjusted Data'!AC7-Table5[[#This Row],[CPRX]])/Table5[[#This Row],[CPRX]]</f>
        <v>0.40791346915367133</v>
      </c>
      <c r="AC8" s="4">
        <f>('Pivot Table Adjusted Data'!AD7-Table5[[#This Row],[OPCH]])/Table5[[#This Row],[OPCH]]</f>
        <v>0.31904421426166729</v>
      </c>
      <c r="AD8" s="4">
        <f>('Pivot Table Adjusted Data'!AE7-Table5[[#This Row],[J]])/Table5[[#This Row],[J]]</f>
        <v>6.0142079182562362E-2</v>
      </c>
      <c r="AE8" s="4">
        <f>('Pivot Table Adjusted Data'!AF7-Table5[[#This Row],[DE]])/Table5[[#This Row],[DE]]</f>
        <v>5.7865292463640451E-2</v>
      </c>
      <c r="AF8" s="4">
        <f>('Pivot Table Adjusted Data'!AG7-Table5[[#This Row],[RKLB]])/Table5[[#This Row],[RKLB]]</f>
        <v>4.7096784376789234E-2</v>
      </c>
      <c r="AG8" s="4">
        <f>('Pivot Table Adjusted Data'!AH7-Table5[[#This Row],[RIO]])/Table5[[#This Row],[RIO]]</f>
        <v>-0.1484482415087508</v>
      </c>
      <c r="AH8" s="4">
        <f>('Pivot Table Adjusted Data'!AI7-Table5[[#This Row],[PLD]])/Table5[[#This Row],[PLD]]</f>
        <v>0.30684386709074679</v>
      </c>
      <c r="AI8" s="4">
        <f>('Pivot Table Adjusted Data'!AJ7-Table5[[#This Row],[CBRE]])/Table5[[#This Row],[CBRE]]</f>
        <v>0.1907177179976729</v>
      </c>
      <c r="AJ8" s="4">
        <f>('Pivot Table Adjusted Data'!AK7-Table5[[#This Row],[PLTR]])/Table5[[#This Row],[PLTR]]</f>
        <v>-0.29233236110768362</v>
      </c>
      <c r="AK8" s="4">
        <f>('Pivot Table Adjusted Data'!AL7-Table5[[#This Row],[AVGO]])/Table5[[#This Row],[AVGO]]</f>
        <v>0.22207163272754937</v>
      </c>
      <c r="AL8" s="4">
        <f>('Pivot Table Adjusted Data'!AM7-Table5[[#This Row],[NVDA]])/Table5[[#This Row],[NVDA]]</f>
        <v>0.53230271008037466</v>
      </c>
      <c r="AM8" s="4">
        <f>('Pivot Table Adjusted Data'!AN7-Table5[[#This Row],[SNOW]])/Table5[[#This Row],[SNOW]]</f>
        <v>0.10758802644162196</v>
      </c>
      <c r="AN8" s="4">
        <f>('Pivot Table Adjusted Data'!AO7-Table5[[#This Row],[MSFT]])/Table5[[#This Row],[MSFT]]</f>
        <v>0.19836096571592784</v>
      </c>
      <c r="AO8" s="4">
        <f>('Pivot Table Adjusted Data'!AP7-Table5[[#This Row],[APPL]])/Table5[[#This Row],[APPL]]</f>
        <v>0.2042963677042233</v>
      </c>
      <c r="AP8" s="4">
        <f>('Pivot Table Adjusted Data'!AQ7-Table5[[#This Row],[IONQ]])/Table5[[#This Row],[IONQ]]</f>
        <v>0.25646701966314539</v>
      </c>
      <c r="AQ8" s="4"/>
    </row>
    <row r="9" spans="1:43" x14ac:dyDescent="0.2">
      <c r="A9" s="43" t="s">
        <v>326</v>
      </c>
      <c r="B9" s="4">
        <f>('Pivot Table Adjusted Data'!C8-Table5[[#This Row],[SPX]])/Table5[[#This Row],[SPX]]</f>
        <v>0.24835981998670353</v>
      </c>
      <c r="C9" s="4">
        <f>('Pivot Table Adjusted Data'!D8-Table5[[#This Row],[SPOT]])/Table5[[#This Row],[SPOT]]</f>
        <v>0.10636670344524406</v>
      </c>
      <c r="D9" s="4">
        <f>('Pivot Table Adjusted Data'!E8-Table5[[#This Row],[TKO]])/Table5[[#This Row],[TKO]]</f>
        <v>0.24154694904701463</v>
      </c>
      <c r="E9" s="4">
        <f>('Pivot Table Adjusted Data'!F8-Table5[[#This Row],[TSLA]])/Table5[[#This Row],[TSLA]]</f>
        <v>0.96744614888087499</v>
      </c>
      <c r="F9" s="4">
        <f>('Pivot Table Adjusted Data'!G8-Table5[[#This Row],[F]])/Table5[[#This Row],[F]]</f>
        <v>0.80472512640112381</v>
      </c>
      <c r="G9" s="4"/>
      <c r="H9" s="4">
        <f>('Pivot Table Adjusted Data'!I8-Table5[[#This Row],[CMG]])/Table5[[#This Row],[CMG]]</f>
        <v>0.30091553045011121</v>
      </c>
      <c r="I9" s="4"/>
      <c r="J9" s="4">
        <f>('Pivot Table Adjusted Data'!K8-Table5[[#This Row],[AMZN]])/Table5[[#This Row],[AMZN]]</f>
        <v>-0.13751549551011616</v>
      </c>
      <c r="K9" s="4">
        <f>('Pivot Table Adjusted Data'!L8-Table5[[#This Row],[IAU]])/Table5[[#This Row],[IAU]]</f>
        <v>-2.4555697242176069E-2</v>
      </c>
      <c r="L9" s="4"/>
      <c r="M9" s="4">
        <f>('Pivot Table Adjusted Data'!N8-Table5[[#This Row],[VST]])/Table5[[#This Row],[VST]]</f>
        <v>-1.6474315752262936E-2</v>
      </c>
      <c r="N9" s="4">
        <f>('Pivot Table Adjusted Data'!O8-Table5[[#This Row],[VIST]])/Table5[[#This Row],[VIST]]</f>
        <v>0.17055138058917485</v>
      </c>
      <c r="O9" s="4"/>
      <c r="P9" s="4">
        <f>('Pivot Table Adjusted Data'!Q8-Table5[[#This Row],[XOM]])/Table5[[#This Row],[XOM]]</f>
        <v>0.36922915491466241</v>
      </c>
      <c r="Q9" s="4">
        <f>('Pivot Table Adjusted Data'!R8-Table5[[#This Row],[MA]])/Table5[[#This Row],[MA]]</f>
        <v>0.14450555335982693</v>
      </c>
      <c r="R9" s="4">
        <f>('Pivot Table Adjusted Data'!S8-Table5[[#This Row],[JPM]])/Table5[[#This Row],[JPM]]</f>
        <v>0.48546995787931718</v>
      </c>
      <c r="S9" s="4">
        <f>('Pivot Table Adjusted Data'!T8-Table5[[#This Row],[KKR]])/Table5[[#This Row],[KKR]]</f>
        <v>0.57616140572570329</v>
      </c>
      <c r="T9" s="4">
        <f>('Pivot Table Adjusted Data'!U8-Table5[[#This Row],[GS]])/Table5[[#This Row],[GS]]</f>
        <v>0.68670880993826977</v>
      </c>
      <c r="U9" s="4">
        <f>('Pivot Table Adjusted Data'!V8-Table5[[#This Row],[BX]])/Table5[[#This Row],[BX]]</f>
        <v>0.58348396029040794</v>
      </c>
      <c r="V9" s="4">
        <f>('Pivot Table Adjusted Data'!W8-Table5[[#This Row],[SOFI]])/Table5[[#This Row],[SOFI]]</f>
        <v>0.60282654538254665</v>
      </c>
      <c r="W9" s="4"/>
      <c r="X9" s="4">
        <f>('Pivot Table Adjusted Data'!Y8-Table5[[#This Row],[KO]])/Table5[[#This Row],[KO]]</f>
        <v>9.7690168523183241E-2</v>
      </c>
      <c r="Y9" s="4">
        <f>('Pivot Table Adjusted Data'!Z8-Table5[[#This Row],[PM]])/Table5[[#This Row],[PM]]</f>
        <v>0.2237153547088572</v>
      </c>
      <c r="Z9" s="4"/>
      <c r="AA9" s="4"/>
      <c r="AB9" s="4">
        <f>('Pivot Table Adjusted Data'!AC8-Table5[[#This Row],[CPRX]])/Table5[[#This Row],[CPRX]]</f>
        <v>0.23712961569695387</v>
      </c>
      <c r="AC9" s="4">
        <f>('Pivot Table Adjusted Data'!AD8-Table5[[#This Row],[OPCH]])/Table5[[#This Row],[OPCH]]</f>
        <v>0.45794277380275228</v>
      </c>
      <c r="AD9" s="4">
        <f>('Pivot Table Adjusted Data'!AE8-Table5[[#This Row],[J]])/Table5[[#This Row],[J]]</f>
        <v>0.40106063106735457</v>
      </c>
      <c r="AE9" s="4">
        <f>('Pivot Table Adjusted Data'!AF8-Table5[[#This Row],[DE]])/Table5[[#This Row],[DE]]</f>
        <v>0.76003502687725577</v>
      </c>
      <c r="AF9" s="4">
        <f>('Pivot Table Adjusted Data'!AG8-Table5[[#This Row],[RKLB]])/Table5[[#This Row],[RKLB]]</f>
        <v>8.5912418042072598E-5</v>
      </c>
      <c r="AG9" s="4">
        <f>('Pivot Table Adjusted Data'!AH8-Table5[[#This Row],[RIO]])/Table5[[#This Row],[RIO]]</f>
        <v>0.38784425459256994</v>
      </c>
      <c r="AH9" s="4">
        <f>('Pivot Table Adjusted Data'!AI8-Table5[[#This Row],[PLD]])/Table5[[#This Row],[PLD]]</f>
        <v>0.17195746953310612</v>
      </c>
      <c r="AI9" s="4">
        <f>('Pivot Table Adjusted Data'!AJ8-Table5[[#This Row],[CBRE]])/Table5[[#This Row],[CBRE]]</f>
        <v>0.67061590058097431</v>
      </c>
      <c r="AJ9" s="4">
        <f>('Pivot Table Adjusted Data'!AK8-Table5[[#This Row],[PLTR]])/Table5[[#This Row],[PLTR]]</f>
        <v>0.42012615554535604</v>
      </c>
      <c r="AK9" s="4">
        <f>('Pivot Table Adjusted Data'!AL8-Table5[[#This Row],[AVGO]])/Table5[[#This Row],[AVGO]]</f>
        <v>0.37610592366459644</v>
      </c>
      <c r="AL9" s="4">
        <f>('Pivot Table Adjusted Data'!AM8-Table5[[#This Row],[NVDA]])/Table5[[#This Row],[NVDA]]</f>
        <v>0.42979444400914291</v>
      </c>
      <c r="AM9" s="4">
        <f>('Pivot Table Adjusted Data'!AN8-Table5[[#This Row],[SNOW]])/Table5[[#This Row],[SNOW]]</f>
        <v>-7.4204918095148661E-2</v>
      </c>
      <c r="AN9" s="4">
        <f>('Pivot Table Adjusted Data'!AO8-Table5[[#This Row],[MSFT]])/Table5[[#This Row],[MSFT]]</f>
        <v>0.24647811189703611</v>
      </c>
      <c r="AO9" s="4">
        <f>('Pivot Table Adjusted Data'!AP8-Table5[[#This Row],[APPL]])/Table5[[#This Row],[APPL]]</f>
        <v>0.28079640405949102</v>
      </c>
      <c r="AP9" s="4"/>
      <c r="AQ9" s="4"/>
    </row>
    <row r="10" spans="1:43" x14ac:dyDescent="0.2">
      <c r="A10" s="1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3" x14ac:dyDescent="0.2">
      <c r="A11" s="2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3" x14ac:dyDescent="0.2">
      <c r="A12" s="1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3" x14ac:dyDescent="0.2">
      <c r="A13" s="21" t="s">
        <v>336</v>
      </c>
      <c r="B13" s="4">
        <f>AVERAGE(B3:B11)</f>
        <v>8.6421441979443792E-2</v>
      </c>
      <c r="C13" s="4">
        <f t="shared" ref="C13:AP13" si="0">AVERAGE(C3:C11)</f>
        <v>0.2279203434007164</v>
      </c>
      <c r="D13" s="4">
        <f t="shared" si="0"/>
        <v>0.20984381110047887</v>
      </c>
      <c r="E13" s="4">
        <f t="shared" si="0"/>
        <v>0.18327812842026869</v>
      </c>
      <c r="F13" s="4">
        <f t="shared" si="0"/>
        <v>9.1151121031311053E-2</v>
      </c>
      <c r="G13" s="4">
        <f t="shared" si="0"/>
        <v>0.40202387533588763</v>
      </c>
      <c r="H13" s="4">
        <f t="shared" si="0"/>
        <v>0.12986727973668363</v>
      </c>
      <c r="I13" s="4">
        <f t="shared" si="0"/>
        <v>-0.27267706214900328</v>
      </c>
      <c r="J13" s="4">
        <f t="shared" si="0"/>
        <v>-4.7100956949753532E-2</v>
      </c>
      <c r="K13" s="4">
        <f t="shared" si="0"/>
        <v>7.5386248027215608E-2</v>
      </c>
      <c r="L13" s="4">
        <f t="shared" si="0"/>
        <v>0.19381028110133786</v>
      </c>
      <c r="M13" s="4">
        <f t="shared" si="0"/>
        <v>0.38117304470105762</v>
      </c>
      <c r="N13" s="4">
        <f t="shared" si="0"/>
        <v>0.5405200544620421</v>
      </c>
      <c r="O13" s="4">
        <f t="shared" si="0"/>
        <v>0.46762964309027449</v>
      </c>
      <c r="P13" s="4">
        <f t="shared" si="0"/>
        <v>0.1632225369480669</v>
      </c>
      <c r="Q13" s="4">
        <f t="shared" si="0"/>
        <v>8.1257636397122676E-2</v>
      </c>
      <c r="R13" s="4">
        <f t="shared" si="0"/>
        <v>0.1503682518318458</v>
      </c>
      <c r="S13" s="4">
        <f t="shared" si="0"/>
        <v>0.2356091429943373</v>
      </c>
      <c r="T13" s="4">
        <f t="shared" si="0"/>
        <v>0.17654095882598123</v>
      </c>
      <c r="U13" s="4">
        <f t="shared" si="0"/>
        <v>0.18095607570660149</v>
      </c>
      <c r="V13" s="4">
        <f t="shared" si="0"/>
        <v>9.3504577413698817E-2</v>
      </c>
      <c r="W13" s="4">
        <f t="shared" si="0"/>
        <v>0.16122103864989232</v>
      </c>
      <c r="X13" s="4">
        <f t="shared" si="0"/>
        <v>5.5751401033800704E-2</v>
      </c>
      <c r="Y13" s="4">
        <f t="shared" si="0"/>
        <v>0.11451599394589454</v>
      </c>
      <c r="Z13" s="4">
        <f t="shared" si="0"/>
        <v>0.15458726633593448</v>
      </c>
      <c r="AA13" s="4">
        <f t="shared" si="0"/>
        <v>7.6910212623124349E-2</v>
      </c>
      <c r="AB13" s="4">
        <f t="shared" si="0"/>
        <v>0.30895520283820022</v>
      </c>
      <c r="AC13" s="4">
        <f t="shared" si="0"/>
        <v>0.15115443591611363</v>
      </c>
      <c r="AD13" s="4">
        <f t="shared" si="0"/>
        <v>7.8213570015899722E-2</v>
      </c>
      <c r="AE13" s="4">
        <f t="shared" si="0"/>
        <v>0.15355562001121398</v>
      </c>
      <c r="AF13" s="4">
        <f t="shared" si="0"/>
        <v>0.28855134852089687</v>
      </c>
      <c r="AG13" s="4">
        <f t="shared" si="0"/>
        <v>1.3522369928534164E-2</v>
      </c>
      <c r="AH13" s="4">
        <f t="shared" si="0"/>
        <v>3.0189125539055096E-2</v>
      </c>
      <c r="AI13" s="4">
        <f t="shared" si="0"/>
        <v>0.17832104545221755</v>
      </c>
      <c r="AJ13" s="4">
        <f t="shared" si="0"/>
        <v>0.42791246191994092</v>
      </c>
      <c r="AK13" s="4">
        <f t="shared" si="0"/>
        <v>0.29933448722596523</v>
      </c>
      <c r="AL13" s="4">
        <f t="shared" si="0"/>
        <v>0.50832080517285749</v>
      </c>
      <c r="AM13" s="4">
        <f t="shared" si="0"/>
        <v>-5.2366663147377417E-2</v>
      </c>
      <c r="AN13" s="4">
        <f t="shared" si="0"/>
        <v>0.10850761481805124</v>
      </c>
      <c r="AO13" s="4">
        <f t="shared" si="0"/>
        <v>0.11990549029386632</v>
      </c>
      <c r="AP13" s="4">
        <f t="shared" si="0"/>
        <v>0.29338568755448247</v>
      </c>
    </row>
    <row r="14" spans="1:43" x14ac:dyDescent="0.2">
      <c r="A14" s="21" t="s">
        <v>337</v>
      </c>
      <c r="B14" s="22">
        <f>_xlfn.STDEV.S(B3:B11)</f>
        <v>0.12541083015464616</v>
      </c>
      <c r="C14" s="22">
        <f t="shared" ref="C14:AP14" si="1">_xlfn.STDEV.S(C3:C11)</f>
        <v>0.47308280692272492</v>
      </c>
      <c r="D14" s="22">
        <f t="shared" si="1"/>
        <v>0.20050524340347664</v>
      </c>
      <c r="E14" s="22">
        <f t="shared" si="1"/>
        <v>0.42579258723124663</v>
      </c>
      <c r="F14" s="22">
        <f t="shared" si="1"/>
        <v>0.36937366782704162</v>
      </c>
      <c r="G14" s="22">
        <f t="shared" si="1"/>
        <v>0.74942041143099181</v>
      </c>
      <c r="H14" s="22">
        <f t="shared" si="1"/>
        <v>0.19335438076195086</v>
      </c>
      <c r="I14" s="22">
        <f t="shared" si="1"/>
        <v>0.20240551545258795</v>
      </c>
      <c r="J14" s="22">
        <f t="shared" si="1"/>
        <v>0.22474925153669001</v>
      </c>
      <c r="K14" s="22">
        <f t="shared" si="1"/>
        <v>9.8650349981391314E-2</v>
      </c>
      <c r="L14" s="22">
        <f t="shared" si="1"/>
        <v>0.10080275031827368</v>
      </c>
      <c r="M14" s="22">
        <f t="shared" si="1"/>
        <v>0.5231356665808099</v>
      </c>
      <c r="N14" s="22">
        <f t="shared" si="1"/>
        <v>0.41514526991963457</v>
      </c>
      <c r="O14" s="22">
        <f t="shared" si="1"/>
        <v>0.39928506812725989</v>
      </c>
      <c r="P14" s="22">
        <f t="shared" si="1"/>
        <v>0.17805238741143237</v>
      </c>
      <c r="Q14" s="22">
        <f t="shared" si="1"/>
        <v>8.5717656712578791E-2</v>
      </c>
      <c r="R14" s="22">
        <f t="shared" si="1"/>
        <v>0.21891209927336824</v>
      </c>
      <c r="S14" s="22">
        <f t="shared" si="1"/>
        <v>0.33786421701627201</v>
      </c>
      <c r="T14" s="22">
        <f t="shared" si="1"/>
        <v>0.27280844231387225</v>
      </c>
      <c r="U14" s="22">
        <f t="shared" si="1"/>
        <v>0.29867431518440962</v>
      </c>
      <c r="V14" s="22">
        <f t="shared" si="1"/>
        <v>0.39867927249113633</v>
      </c>
      <c r="W14" s="22">
        <f t="shared" si="1"/>
        <v>0.66207010829005941</v>
      </c>
      <c r="X14" s="22">
        <f t="shared" si="1"/>
        <v>5.5276944465975857E-2</v>
      </c>
      <c r="Y14" s="22">
        <f t="shared" si="1"/>
        <v>0.14441869353600892</v>
      </c>
      <c r="Z14" s="22">
        <f t="shared" si="1"/>
        <v>0.10039617305549992</v>
      </c>
      <c r="AA14" s="22">
        <f t="shared" si="1"/>
        <v>0.61147517232425252</v>
      </c>
      <c r="AB14" s="22">
        <f t="shared" si="1"/>
        <v>0.29020432878096364</v>
      </c>
      <c r="AC14" s="22">
        <f t="shared" si="1"/>
        <v>0.19459084925171197</v>
      </c>
      <c r="AD14" s="22">
        <f t="shared" si="1"/>
        <v>0.16653076819549031</v>
      </c>
      <c r="AE14" s="22">
        <f t="shared" si="1"/>
        <v>0.27441342329679502</v>
      </c>
      <c r="AF14" s="22">
        <f t="shared" si="1"/>
        <v>0.89215260563884735</v>
      </c>
      <c r="AG14" s="22">
        <f t="shared" si="1"/>
        <v>0.17861424911954699</v>
      </c>
      <c r="AH14" s="22">
        <f t="shared" si="1"/>
        <v>0.16740034116632202</v>
      </c>
      <c r="AI14" s="22">
        <f t="shared" si="1"/>
        <v>0.28601227375096344</v>
      </c>
      <c r="AJ14" s="22">
        <f t="shared" si="1"/>
        <v>0.6735493023638266</v>
      </c>
      <c r="AK14" s="22">
        <f t="shared" si="1"/>
        <v>0.25891755868310318</v>
      </c>
      <c r="AL14" s="22">
        <f t="shared" si="1"/>
        <v>0.57975126897594353</v>
      </c>
      <c r="AM14" s="22">
        <f t="shared" si="1"/>
        <v>0.21462620428264728</v>
      </c>
      <c r="AN14" s="22">
        <f t="shared" si="1"/>
        <v>0.17754140589486808</v>
      </c>
      <c r="AO14" s="22">
        <f t="shared" si="1"/>
        <v>0.14543898783836015</v>
      </c>
      <c r="AP14" s="22">
        <f t="shared" si="1"/>
        <v>0.57272132342412274</v>
      </c>
    </row>
    <row r="15" spans="1:43" x14ac:dyDescent="0.2">
      <c r="A15" s="21" t="s">
        <v>338</v>
      </c>
      <c r="B15" s="22">
        <f>1/40</f>
        <v>2.5000000000000001E-2</v>
      </c>
      <c r="C15" s="22">
        <f t="shared" ref="C15:AP15" si="2">1/40</f>
        <v>2.5000000000000001E-2</v>
      </c>
      <c r="D15" s="22">
        <f t="shared" si="2"/>
        <v>2.5000000000000001E-2</v>
      </c>
      <c r="E15" s="22">
        <f t="shared" si="2"/>
        <v>2.5000000000000001E-2</v>
      </c>
      <c r="F15" s="22">
        <f t="shared" si="2"/>
        <v>2.5000000000000001E-2</v>
      </c>
      <c r="G15" s="22">
        <f t="shared" si="2"/>
        <v>2.5000000000000001E-2</v>
      </c>
      <c r="H15" s="22">
        <f t="shared" si="2"/>
        <v>2.5000000000000001E-2</v>
      </c>
      <c r="I15" s="22">
        <f t="shared" si="2"/>
        <v>2.5000000000000001E-2</v>
      </c>
      <c r="J15" s="22">
        <f t="shared" si="2"/>
        <v>2.5000000000000001E-2</v>
      </c>
      <c r="K15" s="22">
        <f t="shared" si="2"/>
        <v>2.5000000000000001E-2</v>
      </c>
      <c r="L15" s="22">
        <f t="shared" si="2"/>
        <v>2.5000000000000001E-2</v>
      </c>
      <c r="M15" s="22">
        <f t="shared" si="2"/>
        <v>2.5000000000000001E-2</v>
      </c>
      <c r="N15" s="22">
        <f t="shared" si="2"/>
        <v>2.5000000000000001E-2</v>
      </c>
      <c r="O15" s="22">
        <f t="shared" si="2"/>
        <v>2.5000000000000001E-2</v>
      </c>
      <c r="P15" s="22">
        <f t="shared" si="2"/>
        <v>2.5000000000000001E-2</v>
      </c>
      <c r="Q15" s="22">
        <f t="shared" si="2"/>
        <v>2.5000000000000001E-2</v>
      </c>
      <c r="R15" s="22">
        <f t="shared" si="2"/>
        <v>2.5000000000000001E-2</v>
      </c>
      <c r="S15" s="22">
        <f t="shared" si="2"/>
        <v>2.5000000000000001E-2</v>
      </c>
      <c r="T15" s="22">
        <f t="shared" si="2"/>
        <v>2.5000000000000001E-2</v>
      </c>
      <c r="U15" s="22">
        <f t="shared" si="2"/>
        <v>2.5000000000000001E-2</v>
      </c>
      <c r="V15" s="22">
        <f t="shared" si="2"/>
        <v>2.5000000000000001E-2</v>
      </c>
      <c r="W15" s="22">
        <f t="shared" si="2"/>
        <v>2.5000000000000001E-2</v>
      </c>
      <c r="X15" s="22">
        <f t="shared" si="2"/>
        <v>2.5000000000000001E-2</v>
      </c>
      <c r="Y15" s="22">
        <f t="shared" si="2"/>
        <v>2.5000000000000001E-2</v>
      </c>
      <c r="Z15" s="22">
        <f t="shared" si="2"/>
        <v>2.5000000000000001E-2</v>
      </c>
      <c r="AA15" s="22">
        <f t="shared" si="2"/>
        <v>2.5000000000000001E-2</v>
      </c>
      <c r="AB15" s="22">
        <f t="shared" si="2"/>
        <v>2.5000000000000001E-2</v>
      </c>
      <c r="AC15" s="22">
        <f t="shared" si="2"/>
        <v>2.5000000000000001E-2</v>
      </c>
      <c r="AD15" s="22">
        <f t="shared" si="2"/>
        <v>2.5000000000000001E-2</v>
      </c>
      <c r="AE15" s="22">
        <f t="shared" si="2"/>
        <v>2.5000000000000001E-2</v>
      </c>
      <c r="AF15" s="22">
        <f t="shared" si="2"/>
        <v>2.5000000000000001E-2</v>
      </c>
      <c r="AG15" s="22">
        <f t="shared" si="2"/>
        <v>2.5000000000000001E-2</v>
      </c>
      <c r="AH15" s="22">
        <f t="shared" si="2"/>
        <v>2.5000000000000001E-2</v>
      </c>
      <c r="AI15" s="22">
        <f t="shared" si="2"/>
        <v>2.5000000000000001E-2</v>
      </c>
      <c r="AJ15" s="22">
        <f t="shared" si="2"/>
        <v>2.5000000000000001E-2</v>
      </c>
      <c r="AK15" s="22">
        <f t="shared" si="2"/>
        <v>2.5000000000000001E-2</v>
      </c>
      <c r="AL15" s="22">
        <f t="shared" si="2"/>
        <v>2.5000000000000001E-2</v>
      </c>
      <c r="AM15" s="22">
        <f t="shared" si="2"/>
        <v>2.5000000000000001E-2</v>
      </c>
      <c r="AN15" s="22">
        <f t="shared" si="2"/>
        <v>2.5000000000000001E-2</v>
      </c>
      <c r="AO15" s="22">
        <f t="shared" si="2"/>
        <v>2.5000000000000001E-2</v>
      </c>
      <c r="AP15" s="22">
        <f t="shared" si="2"/>
        <v>2.5000000000000001E-2</v>
      </c>
    </row>
    <row r="16" spans="1:43" ht="16" thickBot="1" x14ac:dyDescent="0.25">
      <c r="A16" s="18"/>
      <c r="AP16" s="25"/>
    </row>
    <row r="17" spans="1:44" x14ac:dyDescent="0.2">
      <c r="A17" s="18"/>
      <c r="B17" s="22"/>
      <c r="C17" s="4"/>
      <c r="D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4" ht="16" thickBot="1" x14ac:dyDescent="0.25">
      <c r="A18" s="18"/>
      <c r="B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4" ht="16" thickBot="1" x14ac:dyDescent="0.25">
      <c r="A19" s="18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</row>
    <row r="20" spans="1:44" x14ac:dyDescent="0.2">
      <c r="A20" s="18"/>
      <c r="B20" t="s">
        <v>339</v>
      </c>
      <c r="C20" s="26"/>
      <c r="D20" s="26"/>
      <c r="E20" s="26" t="s">
        <v>18</v>
      </c>
      <c r="F20" s="26" t="s">
        <v>23</v>
      </c>
      <c r="G20" s="26" t="s">
        <v>27</v>
      </c>
      <c r="H20" s="26" t="s">
        <v>31</v>
      </c>
      <c r="I20" s="26" t="s">
        <v>32</v>
      </c>
      <c r="J20" s="26" t="s">
        <v>39</v>
      </c>
      <c r="K20" s="26" t="s">
        <v>40</v>
      </c>
      <c r="L20" s="26" t="s">
        <v>42</v>
      </c>
      <c r="M20" s="26" t="s">
        <v>44</v>
      </c>
      <c r="N20" s="26" t="s">
        <v>46</v>
      </c>
      <c r="O20" s="26" t="s">
        <v>48</v>
      </c>
      <c r="P20" s="26" t="s">
        <v>50</v>
      </c>
      <c r="Q20" s="26" t="s">
        <v>52</v>
      </c>
      <c r="R20" s="26" t="s">
        <v>54</v>
      </c>
      <c r="S20" s="26" t="s">
        <v>56</v>
      </c>
      <c r="T20" s="26" t="s">
        <v>58</v>
      </c>
      <c r="U20" s="26" t="s">
        <v>60</v>
      </c>
      <c r="V20" s="26" t="s">
        <v>62</v>
      </c>
      <c r="W20" s="26" t="s">
        <v>63</v>
      </c>
      <c r="X20" s="26" t="s">
        <v>65</v>
      </c>
      <c r="Y20" s="26" t="s">
        <v>66</v>
      </c>
      <c r="Z20" s="26" t="s">
        <v>68</v>
      </c>
      <c r="AA20" s="26" t="s">
        <v>69</v>
      </c>
      <c r="AB20" s="26" t="s">
        <v>70</v>
      </c>
      <c r="AC20" s="26" t="s">
        <v>72</v>
      </c>
      <c r="AD20" s="26" t="s">
        <v>74</v>
      </c>
      <c r="AE20" s="26" t="s">
        <v>76</v>
      </c>
      <c r="AF20" s="26" t="s">
        <v>78</v>
      </c>
      <c r="AG20" s="26" t="s">
        <v>79</v>
      </c>
      <c r="AH20" s="26" t="s">
        <v>80</v>
      </c>
      <c r="AI20" s="26" t="s">
        <v>81</v>
      </c>
      <c r="AJ20" s="26" t="s">
        <v>82</v>
      </c>
      <c r="AK20" s="26" t="s">
        <v>83</v>
      </c>
      <c r="AL20" s="26" t="s">
        <v>84</v>
      </c>
      <c r="AM20" s="26" t="s">
        <v>85</v>
      </c>
      <c r="AN20" s="26" t="s">
        <v>86</v>
      </c>
      <c r="AO20" s="26" t="s">
        <v>87</v>
      </c>
      <c r="AP20" s="26" t="s">
        <v>88</v>
      </c>
      <c r="AQ20" s="26" t="s">
        <v>89</v>
      </c>
      <c r="AR20" s="26" t="s">
        <v>90</v>
      </c>
    </row>
    <row r="21" spans="1:44" x14ac:dyDescent="0.2">
      <c r="A21" s="18"/>
      <c r="B21" cm="1">
        <f t="array" ref="B21">SUMPRODUCT(E21:AR21,TRANSPOSE('Problem Sheet (10%)'!$B$10:$B$49))</f>
        <v>0</v>
      </c>
      <c r="D21" t="s">
        <v>18</v>
      </c>
      <c r="E21">
        <f>VARP('10% 252 Day Average Returns'!$C$2:$C$9)</f>
        <v>0.19183486474790076</v>
      </c>
    </row>
    <row r="22" spans="1:44" x14ac:dyDescent="0.2">
      <c r="A22" s="18"/>
      <c r="B22" cm="1">
        <f t="array" ref="B22">SUMPRODUCT(E22:AR22,TRANSPOSE('Problem Sheet (10%)'!$B$10:$B$49))</f>
        <v>3.4459159399103504E-3</v>
      </c>
      <c r="D22" t="s">
        <v>23</v>
      </c>
      <c r="E22">
        <v>8.4060886995281064E-3</v>
      </c>
      <c r="F22">
        <f>VARP('10% 252 Day Average Returns'!$D$2:$D$9)</f>
        <v>3.4459159399103503E-2</v>
      </c>
    </row>
    <row r="23" spans="1:44" x14ac:dyDescent="0.2">
      <c r="A23" s="18"/>
      <c r="B23" cm="1">
        <f t="array" ref="B23">SUMPRODUCT(E23:AR23,TRANSPOSE('Problem Sheet (10%)'!$B$10:$B$49))</f>
        <v>1.0296720225310349E-3</v>
      </c>
      <c r="D23" t="s">
        <v>27</v>
      </c>
      <c r="E23">
        <v>1.1660748278406945E-2</v>
      </c>
      <c r="F23">
        <v>1.0296720225310349E-2</v>
      </c>
      <c r="G23">
        <f>VARP('10% 252 Day Average Returns'!$E$2:$E$9)</f>
        <v>0.15539942343521032</v>
      </c>
    </row>
    <row r="24" spans="1:44" x14ac:dyDescent="0.2">
      <c r="A24" s="18"/>
      <c r="B24" cm="1">
        <f t="array" ref="B24">SUMPRODUCT(E24:AR24,TRANSPOSE('Problem Sheet (10%)'!$B$10:$B$49))</f>
        <v>-8.2676482606393656E-4</v>
      </c>
      <c r="D24" t="s">
        <v>31</v>
      </c>
      <c r="E24">
        <v>-2.9139845123093127E-2</v>
      </c>
      <c r="F24">
        <v>-8.267648260639365E-3</v>
      </c>
      <c r="G24">
        <v>0.1207102282552814</v>
      </c>
      <c r="H24">
        <f>VARP('10% 252 Day Average Returns'!$F$2:$F$9)</f>
        <v>0.11694591984343</v>
      </c>
    </row>
    <row r="25" spans="1:44" x14ac:dyDescent="0.2">
      <c r="A25" s="18"/>
      <c r="B25" cm="1">
        <f t="array" ref="B25">SUMPRODUCT(E25:AR25,TRANSPOSE('Problem Sheet (10%)'!$B$10:$B$49))</f>
        <v>9.480177270378436E-3</v>
      </c>
      <c r="D25" t="s">
        <v>32</v>
      </c>
      <c r="E25">
        <v>7.4620603683495476E-2</v>
      </c>
      <c r="F25">
        <v>9.4801772703784357E-2</v>
      </c>
      <c r="G25">
        <v>0.13329281358280287</v>
      </c>
      <c r="H25">
        <v>7.4334998742645597E-3</v>
      </c>
      <c r="I25">
        <f>VARP('10% 252 Day Average Returns'!$G$2:$G$9)</f>
        <v>0.37442063537959797</v>
      </c>
    </row>
    <row r="26" spans="1:44" x14ac:dyDescent="0.2">
      <c r="A26" s="18"/>
      <c r="B26" cm="1">
        <f t="array" ref="B26">SUMPRODUCT(E26:AR26,TRANSPOSE('Problem Sheet (10%)'!$B$10:$B$49))</f>
        <v>-6.1195336128769002E-4</v>
      </c>
      <c r="D26" t="s">
        <v>39</v>
      </c>
      <c r="E26">
        <v>3.7591867398533881E-2</v>
      </c>
      <c r="F26">
        <v>-6.1195336128769002E-3</v>
      </c>
      <c r="G26">
        <v>3.0641625049777719E-2</v>
      </c>
      <c r="H26">
        <v>2.5410322009594363E-2</v>
      </c>
      <c r="I26">
        <v>4.816640606739539E-2</v>
      </c>
      <c r="J26">
        <f>VARP('10% 252 Day Average Returns'!$H$2:$H$9)</f>
        <v>3.2045071337003551E-2</v>
      </c>
    </row>
    <row r="27" spans="1:44" x14ac:dyDescent="0.2">
      <c r="A27" s="18"/>
      <c r="B27" cm="1">
        <f t="array" ref="B27">SUMPRODUCT(E27:AR27,TRANSPOSE('Problem Sheet (10%)'!$B$10:$B$49))</f>
        <v>-6.9963929130415479E-4</v>
      </c>
      <c r="D27" t="s">
        <v>40</v>
      </c>
      <c r="E27">
        <v>6.69638434206654E-2</v>
      </c>
      <c r="F27">
        <v>-6.9963929130415475E-3</v>
      </c>
      <c r="G27">
        <v>2.6398236328335156E-2</v>
      </c>
      <c r="H27">
        <v>7.4591484092902021E-3</v>
      </c>
      <c r="I27">
        <v>-2.3208049723041561E-3</v>
      </c>
      <c r="J27">
        <v>4.7012174793153337E-3</v>
      </c>
      <c r="K27">
        <f>VARP('10% 252 Day Average Returns'!$I$2:$I$9)</f>
        <v>3.2774394148502244E-2</v>
      </c>
    </row>
    <row r="28" spans="1:44" x14ac:dyDescent="0.2">
      <c r="A28" s="18"/>
      <c r="B28" cm="1">
        <f t="array" ref="B28">SUMPRODUCT(E28:AR28,TRANSPOSE('Problem Sheet (10%)'!$B$10:$B$49))</f>
        <v>6.1195103285765497E-4</v>
      </c>
      <c r="D28" t="s">
        <v>42</v>
      </c>
      <c r="E28">
        <v>4.8790459633229345E-2</v>
      </c>
      <c r="F28">
        <v>6.1195103285765495E-3</v>
      </c>
      <c r="G28">
        <v>-2.2158663897062652E-2</v>
      </c>
      <c r="H28">
        <v>-2.0370159998606311E-2</v>
      </c>
      <c r="I28">
        <v>2.5454435417205174E-2</v>
      </c>
      <c r="J28">
        <v>2.3284350592441678E-2</v>
      </c>
      <c r="K28">
        <v>-7.4724343954033585E-3</v>
      </c>
      <c r="L28">
        <f>VARP('10% 252 Day Average Returns'!$J$2:$J$9)</f>
        <v>4.3296193771116299E-2</v>
      </c>
    </row>
    <row r="29" spans="1:44" x14ac:dyDescent="0.2">
      <c r="A29" s="18"/>
      <c r="B29" cm="1">
        <f t="array" ref="B29">SUMPRODUCT(E29:AR29,TRANSPOSE('Problem Sheet (10%)'!$B$10:$B$49))</f>
        <v>4.2862497762835572E-4</v>
      </c>
      <c r="D29" t="s">
        <v>44</v>
      </c>
      <c r="E29">
        <v>3.3440514021274695E-2</v>
      </c>
      <c r="F29">
        <v>4.2862497762835572E-3</v>
      </c>
      <c r="G29">
        <v>-4.4465234684115682E-3</v>
      </c>
      <c r="H29">
        <v>-1.3829265399573298E-2</v>
      </c>
      <c r="I29">
        <v>1.8143128854980099E-2</v>
      </c>
      <c r="J29">
        <v>-3.4966471490674298E-4</v>
      </c>
      <c r="K29">
        <v>1.4739619312868948E-2</v>
      </c>
      <c r="L29">
        <v>4.0899157771906352E-3</v>
      </c>
      <c r="M29">
        <f>VARP('10% 252 Day Average Returns'!$K$2:$K$9)</f>
        <v>8.3416213298151375E-3</v>
      </c>
    </row>
    <row r="30" spans="1:44" x14ac:dyDescent="0.2">
      <c r="A30" s="18"/>
      <c r="B30" cm="1">
        <f t="array" ref="B30">SUMPRODUCT(E30:AR30,TRANSPOSE('Problem Sheet (10%)'!$B$10:$B$49))</f>
        <v>1.4974483801243658E-3</v>
      </c>
      <c r="D30" t="s">
        <v>46</v>
      </c>
      <c r="E30">
        <v>1.1420088734130278E-2</v>
      </c>
      <c r="F30">
        <v>9.8938865653795446E-3</v>
      </c>
      <c r="G30">
        <v>1.7348880774366578E-2</v>
      </c>
      <c r="H30">
        <v>1.3475292687274098E-3</v>
      </c>
      <c r="I30">
        <v>5.2225648358358634E-2</v>
      </c>
      <c r="J30">
        <v>1.0165396200691526E-2</v>
      </c>
      <c r="K30">
        <v>-1.1148489330411449E-3</v>
      </c>
      <c r="L30">
        <v>6.1538536678699312E-3</v>
      </c>
      <c r="M30">
        <v>1.7342443620615715E-3</v>
      </c>
      <c r="N30">
        <f>VARP('10% 252 Day Average Returns'!$L$2:$L$9)</f>
        <v>5.0805972358641122E-3</v>
      </c>
    </row>
    <row r="31" spans="1:44" x14ac:dyDescent="0.2">
      <c r="A31" s="18"/>
      <c r="B31" cm="1">
        <f t="array" ref="B31">SUMPRODUCT(E31:AR31,TRANSPOSE('Problem Sheet (10%)'!$B$10:$B$49))</f>
        <v>2.7095183158586247E-2</v>
      </c>
      <c r="D31" t="s">
        <v>48</v>
      </c>
      <c r="E31">
        <v>0.134178142949859</v>
      </c>
      <c r="F31">
        <v>-5.8891658690507437E-3</v>
      </c>
      <c r="G31">
        <v>-6.899778263863089E-3</v>
      </c>
      <c r="H31">
        <v>-5.7855672750785785E-2</v>
      </c>
      <c r="I31">
        <v>0.26443938667513195</v>
      </c>
      <c r="J31">
        <v>3.3358283419673306E-2</v>
      </c>
      <c r="K31">
        <v>4.6483992511209007E-2</v>
      </c>
      <c r="L31">
        <v>2.6461544083161231E-2</v>
      </c>
      <c r="M31">
        <v>2.5749193318809403E-2</v>
      </c>
      <c r="N31">
        <v>4.2265918327243163E-2</v>
      </c>
      <c r="O31">
        <f>VARP('10% 252 Day Average Returns'!$M$2:$M$9)</f>
        <v>0.23457507912766998</v>
      </c>
    </row>
    <row r="32" spans="1:44" x14ac:dyDescent="0.2">
      <c r="A32" s="18"/>
      <c r="B32" cm="1">
        <f t="array" ref="B32">SUMPRODUCT(E32:AR32,TRANSPOSE('Problem Sheet (10%)'!$B$10:$B$49))</f>
        <v>1.6026287238539109E-2</v>
      </c>
      <c r="D32" t="s">
        <v>50</v>
      </c>
      <c r="E32">
        <v>-3.9721535495132722E-2</v>
      </c>
      <c r="F32">
        <v>-5.1506846405341795E-3</v>
      </c>
      <c r="G32">
        <v>-3.5831114026637509E-2</v>
      </c>
      <c r="H32">
        <v>-1.1261164380393223E-2</v>
      </c>
      <c r="I32">
        <v>8.9281722525461793E-2</v>
      </c>
      <c r="J32">
        <v>1.8920090600006736E-2</v>
      </c>
      <c r="K32">
        <v>-4.269463586916019E-2</v>
      </c>
      <c r="L32">
        <v>3.5830036859753729E-2</v>
      </c>
      <c r="M32">
        <v>-9.3448386092408516E-3</v>
      </c>
      <c r="N32">
        <v>1.6916328424144925E-2</v>
      </c>
      <c r="O32">
        <v>7.7243277036926987E-4</v>
      </c>
      <c r="P32">
        <f>VARP('10% 252 Day Average Returns'!$N$2:$N$9)</f>
        <v>0.14772479583141107</v>
      </c>
    </row>
    <row r="33" spans="1:32" x14ac:dyDescent="0.2">
      <c r="A33" s="18"/>
      <c r="B33" cm="1">
        <f t="array" ref="B33">SUMPRODUCT(E33:AR33,TRANSPOSE('Problem Sheet (10%)'!$B$10:$B$49))</f>
        <v>2.9373876325113256E-2</v>
      </c>
      <c r="D33" t="s">
        <v>52</v>
      </c>
      <c r="E33">
        <v>4.5235580317295569E-2</v>
      </c>
      <c r="F33">
        <v>3.9190212160161692E-2</v>
      </c>
      <c r="G33">
        <v>6.8719841671511447E-2</v>
      </c>
      <c r="H33">
        <v>5.3376352745185193E-3</v>
      </c>
      <c r="I33">
        <v>0.20686857746357831</v>
      </c>
      <c r="J33">
        <v>4.0265676300678295E-2</v>
      </c>
      <c r="K33">
        <v>-4.4159760599333598E-3</v>
      </c>
      <c r="L33">
        <v>2.4375742460026897E-2</v>
      </c>
      <c r="M33">
        <v>6.8694343762319065E-3</v>
      </c>
      <c r="N33">
        <v>2.0124516514123537E-2</v>
      </c>
      <c r="O33">
        <v>0.16741755582531115</v>
      </c>
      <c r="P33">
        <v>6.7006478751536147E-2</v>
      </c>
      <c r="Q33">
        <f>VARP('10% 252 Day Average Returns'!$O$2:$O$9)</f>
        <v>7.9714282814695281E-2</v>
      </c>
    </row>
    <row r="34" spans="1:32" x14ac:dyDescent="0.2">
      <c r="A34" s="18"/>
      <c r="B34" cm="1">
        <f t="array" ref="B34">SUMPRODUCT(E34:AR34,TRANSPOSE('Problem Sheet (10%)'!$B$10:$B$49))</f>
        <v>-2.0972404858572826E-3</v>
      </c>
      <c r="D34" t="s">
        <v>54</v>
      </c>
      <c r="E34">
        <v>-6.066687174212787E-2</v>
      </c>
      <c r="F34">
        <v>4.3558896469827564E-3</v>
      </c>
      <c r="G34">
        <v>2.2489257448323304E-2</v>
      </c>
      <c r="H34">
        <v>2.8297092441417235E-2</v>
      </c>
      <c r="I34">
        <v>2.4391531470193458E-2</v>
      </c>
      <c r="J34">
        <v>-2.5980628656332599E-3</v>
      </c>
      <c r="K34">
        <v>-2.5264392543915892E-2</v>
      </c>
      <c r="L34">
        <v>-1.2258447847335189E-2</v>
      </c>
      <c r="M34">
        <v>-1.3216061371894882E-2</v>
      </c>
      <c r="N34">
        <v>3.3754972229610341E-3</v>
      </c>
      <c r="O34">
        <v>-4.1586720971357662E-2</v>
      </c>
      <c r="P34">
        <v>1.2882929242841045E-2</v>
      </c>
      <c r="Q34">
        <v>1.337052445868676E-2</v>
      </c>
      <c r="R34">
        <f>VARP('10% 252 Day Average Returns'!$P$2:$P$9)</f>
        <v>2.7173702282494973E-2</v>
      </c>
    </row>
    <row r="35" spans="1:32" x14ac:dyDescent="0.2">
      <c r="A35" s="18"/>
      <c r="B35" cm="1">
        <f t="array" ref="B35">SUMPRODUCT(E35:AR35,TRANSPOSE('Problem Sheet (10%)'!$B$10:$B$49))</f>
        <v>1.7520373400897061E-3</v>
      </c>
      <c r="D35" t="s">
        <v>56</v>
      </c>
      <c r="E35">
        <v>3.0574916357515334E-2</v>
      </c>
      <c r="F35">
        <v>1.9259335540111702E-3</v>
      </c>
      <c r="G35">
        <v>1.0745131058364207E-2</v>
      </c>
      <c r="H35">
        <v>4.2391931029652592E-3</v>
      </c>
      <c r="I35">
        <v>1.0893527491863189E-2</v>
      </c>
      <c r="J35">
        <v>1.0106336357694253E-2</v>
      </c>
      <c r="K35">
        <v>9.03456047821425E-3</v>
      </c>
      <c r="L35">
        <v>9.7672025831614766E-3</v>
      </c>
      <c r="M35">
        <v>3.7032017166042036E-3</v>
      </c>
      <c r="N35">
        <v>1.9358912831644586E-3</v>
      </c>
      <c r="O35">
        <v>1.5797607951408721E-2</v>
      </c>
      <c r="P35">
        <v>-8.4369308210834413E-3</v>
      </c>
      <c r="Q35">
        <v>7.6681685811618543E-3</v>
      </c>
      <c r="R35">
        <v>-7.0033691593962494E-3</v>
      </c>
      <c r="S35">
        <f>VARP('10% 252 Day Average Returns'!$Q$2:$Q$9)</f>
        <v>6.297871433396148E-3</v>
      </c>
    </row>
    <row r="36" spans="1:32" x14ac:dyDescent="0.2">
      <c r="A36" s="18"/>
      <c r="B36" cm="1">
        <f t="array" ref="B36">SUMPRODUCT(E36:AR36,TRANSPOSE('Problem Sheet (10%)'!$B$10:$B$49))</f>
        <v>2.8194209269049308E-3</v>
      </c>
      <c r="D36" t="s">
        <v>58</v>
      </c>
      <c r="E36">
        <v>5.5089263776705366E-2</v>
      </c>
      <c r="F36">
        <v>3.9525685229611406E-3</v>
      </c>
      <c r="G36">
        <v>6.1338410785668762E-2</v>
      </c>
      <c r="H36">
        <v>4.0997040450252216E-2</v>
      </c>
      <c r="I36">
        <v>5.3429944988124776E-2</v>
      </c>
      <c r="J36">
        <v>2.6720607175796513E-2</v>
      </c>
      <c r="K36">
        <v>2.2779495473605214E-2</v>
      </c>
      <c r="L36">
        <v>1.0117450318447031E-2</v>
      </c>
      <c r="M36">
        <v>4.5628594148522019E-3</v>
      </c>
      <c r="N36">
        <v>8.18633378009858E-3</v>
      </c>
      <c r="O36">
        <v>2.8387664562389312E-2</v>
      </c>
      <c r="P36">
        <v>-2.6153987674545909E-2</v>
      </c>
      <c r="Q36">
        <v>3.2426504542570983E-2</v>
      </c>
      <c r="R36">
        <v>-5.5059582019211222E-3</v>
      </c>
      <c r="S36">
        <v>1.3821630078146173E-2</v>
      </c>
      <c r="T36">
        <f>VARP('10% 252 Day Average Returns'!$R$2:$R$9)</f>
        <v>4.1076434749948314E-2</v>
      </c>
    </row>
    <row r="37" spans="1:32" x14ac:dyDescent="0.2">
      <c r="A37" s="18"/>
      <c r="B37" cm="1">
        <f t="array" ref="B37">SUMPRODUCT(E37:AR37,TRANSPOSE('Problem Sheet (10%)'!$B$10:$B$49))</f>
        <v>1.2110081486270002E-2</v>
      </c>
      <c r="D37" t="s">
        <v>60</v>
      </c>
      <c r="E37">
        <v>7.2295594933110843E-2</v>
      </c>
      <c r="F37">
        <v>-6.5059254430430424E-3</v>
      </c>
      <c r="G37">
        <v>8.6858169151679557E-2</v>
      </c>
      <c r="H37">
        <v>5.5167413306398974E-2</v>
      </c>
      <c r="I37">
        <v>0.15270315041479141</v>
      </c>
      <c r="J37">
        <v>4.6080758839497679E-2</v>
      </c>
      <c r="K37">
        <v>3.171203812466615E-2</v>
      </c>
      <c r="L37">
        <v>1.2860755163118307E-2</v>
      </c>
      <c r="M37">
        <v>5.5019316284647887E-3</v>
      </c>
      <c r="N37">
        <v>2.5042818539378439E-2</v>
      </c>
      <c r="O37">
        <v>8.9975321329802654E-2</v>
      </c>
      <c r="P37">
        <v>-3.8671852367159554E-3</v>
      </c>
      <c r="Q37">
        <v>9.9195939347119677E-2</v>
      </c>
      <c r="R37">
        <v>-6.0763013710530261E-3</v>
      </c>
      <c r="S37">
        <v>1.6455785673277906E-2</v>
      </c>
      <c r="T37">
        <v>5.4026080011448721E-2</v>
      </c>
      <c r="U37">
        <f>VARP('10% 252 Day Average Returns'!$S$2:$S$9)</f>
        <v>9.7844767834301627E-2</v>
      </c>
    </row>
    <row r="38" spans="1:32" x14ac:dyDescent="0.2">
      <c r="A38" s="18"/>
      <c r="B38" cm="1">
        <f t="array" ref="B38">SUMPRODUCT(E38:AR38,TRANSPOSE('Problem Sheet (10%)'!$B$10:$B$49))</f>
        <v>1.225705746035716E-3</v>
      </c>
      <c r="D38" t="s">
        <v>62</v>
      </c>
      <c r="E38">
        <v>3.3292873937529263E-2</v>
      </c>
      <c r="F38">
        <v>8.7122491163975722E-3</v>
      </c>
      <c r="G38">
        <v>9.1095268584993033E-2</v>
      </c>
      <c r="H38">
        <v>6.2464257757208604E-2</v>
      </c>
      <c r="I38">
        <v>9.2836612735473445E-2</v>
      </c>
      <c r="J38">
        <v>2.3803815150490626E-2</v>
      </c>
      <c r="K38">
        <v>2.115578972915234E-2</v>
      </c>
      <c r="L38">
        <v>-6.0435316159664016E-3</v>
      </c>
      <c r="M38">
        <v>5.4595209654136848E-4</v>
      </c>
      <c r="N38">
        <v>1.2836241802309849E-2</v>
      </c>
      <c r="O38">
        <v>2.2239279977626564E-2</v>
      </c>
      <c r="P38">
        <v>-4.3187088025891218E-2</v>
      </c>
      <c r="Q38">
        <v>5.0845038119998028E-2</v>
      </c>
      <c r="R38">
        <v>7.177258987225015E-3</v>
      </c>
      <c r="S38">
        <v>1.1656374589914387E-2</v>
      </c>
      <c r="T38">
        <v>4.6055878167195301E-2</v>
      </c>
      <c r="U38">
        <v>6.2302720083285981E-2</v>
      </c>
      <c r="V38">
        <f>VARP('10% 252 Day Average Returns'!$T$2:$T$9)</f>
        <v>6.3792382455189728E-2</v>
      </c>
    </row>
    <row r="39" spans="1:32" x14ac:dyDescent="0.2">
      <c r="A39" s="18"/>
      <c r="B39" cm="1">
        <f t="array" ref="B39">SUMPRODUCT(E39:AR39,TRANSPOSE('Problem Sheet (10%)'!$B$10:$B$49))</f>
        <v>4.1403754513839042E-3</v>
      </c>
      <c r="D39" t="s">
        <v>63</v>
      </c>
      <c r="E39">
        <v>2.3682036885470333E-2</v>
      </c>
      <c r="F39">
        <v>-1.0460045101022891E-2</v>
      </c>
      <c r="G39">
        <v>9.6735859476570471E-2</v>
      </c>
      <c r="H39">
        <v>7.7375641055194608E-2</v>
      </c>
      <c r="I39">
        <v>9.1814414417660264E-2</v>
      </c>
      <c r="J39">
        <v>3.1335445356123093E-2</v>
      </c>
      <c r="K39">
        <v>2.5654885655874971E-2</v>
      </c>
      <c r="L39">
        <v>-8.619358322732867E-3</v>
      </c>
      <c r="M39">
        <v>-1.1749671172247983E-3</v>
      </c>
      <c r="N39">
        <v>1.4613568423625158E-2</v>
      </c>
      <c r="O39">
        <v>3.0709469258375553E-2</v>
      </c>
      <c r="P39">
        <v>-1.7449035408923033E-3</v>
      </c>
      <c r="Q39">
        <v>5.7885123621986834E-2</v>
      </c>
      <c r="R39">
        <v>6.5455292219935941E-3</v>
      </c>
      <c r="S39">
        <v>8.2856654737535184E-3</v>
      </c>
      <c r="T39">
        <v>4.184673786663503E-2</v>
      </c>
      <c r="U39">
        <v>7.5354856917545648E-2</v>
      </c>
      <c r="V39">
        <v>5.538264645131253E-2</v>
      </c>
      <c r="W39">
        <f>VARP('10% 252 Day Average Returns'!$U$2:$U$9)</f>
        <v>7.6462582757893749E-2</v>
      </c>
    </row>
    <row r="40" spans="1:32" x14ac:dyDescent="0.2">
      <c r="A40" s="18"/>
      <c r="B40" cm="1">
        <f t="array" ref="B40">SUMPRODUCT(E40:AR40,TRANSPOSE('Problem Sheet (10%)'!$B$10:$B$49))</f>
        <v>3.3066385464581337E-3</v>
      </c>
      <c r="D40" t="s">
        <v>65</v>
      </c>
      <c r="E40">
        <v>0.11454324179421056</v>
      </c>
      <c r="F40">
        <v>2.0574908094346849E-2</v>
      </c>
      <c r="G40">
        <v>9.7740356592587535E-2</v>
      </c>
      <c r="H40">
        <v>5.879175546265674E-2</v>
      </c>
      <c r="I40">
        <v>7.4987217542327442E-2</v>
      </c>
      <c r="J40">
        <v>3.774530441338405E-2</v>
      </c>
      <c r="K40">
        <v>4.6247187917278713E-2</v>
      </c>
      <c r="L40">
        <v>2.1604516737703538E-2</v>
      </c>
      <c r="M40">
        <v>1.4580922225392003E-2</v>
      </c>
      <c r="N40">
        <v>9.033940486943946E-3</v>
      </c>
      <c r="O40">
        <v>3.2637230532995477E-2</v>
      </c>
      <c r="P40">
        <v>-5.5156063059729803E-2</v>
      </c>
      <c r="Q40">
        <v>3.5783919897006231E-2</v>
      </c>
      <c r="R40">
        <v>-1.8569640555819802E-2</v>
      </c>
      <c r="S40">
        <v>2.5976369410024864E-2</v>
      </c>
      <c r="T40">
        <v>7.0370082638406412E-2</v>
      </c>
      <c r="U40">
        <v>7.7992531720314132E-2</v>
      </c>
      <c r="V40">
        <v>7.4003421270843903E-2</v>
      </c>
      <c r="W40">
        <v>5.8757634789565909E-2</v>
      </c>
      <c r="X40">
        <f>VARP('10% 252 Day Average Returns'!$V$2:$V$9)</f>
        <v>0.13623871055491005</v>
      </c>
    </row>
    <row r="41" spans="1:32" x14ac:dyDescent="0.2">
      <c r="A41" s="18"/>
      <c r="B41" cm="1">
        <f t="array" ref="B41">SUMPRODUCT(E41:AR41,TRANSPOSE('Problem Sheet (10%)'!$B$10:$B$49))</f>
        <v>1.9686967842076072E-2</v>
      </c>
      <c r="D41" t="s">
        <v>66</v>
      </c>
      <c r="E41">
        <v>0.25538998013411518</v>
      </c>
      <c r="F41">
        <v>3.7301340085108305E-2</v>
      </c>
      <c r="G41">
        <v>5.9117152198540801E-2</v>
      </c>
      <c r="H41">
        <v>-3.46600204334441E-2</v>
      </c>
      <c r="I41">
        <v>0.20400751202294257</v>
      </c>
      <c r="J41">
        <v>3.1875911990301063E-2</v>
      </c>
      <c r="K41">
        <v>9.0506237842311002E-2</v>
      </c>
      <c r="L41">
        <v>3.0172504614247576E-2</v>
      </c>
      <c r="M41">
        <v>5.0543977251003236E-2</v>
      </c>
      <c r="N41">
        <v>2.5989121822742486E-2</v>
      </c>
      <c r="O41">
        <v>0.21628976027417265</v>
      </c>
      <c r="P41">
        <v>-0.12231923956303919</v>
      </c>
      <c r="Q41">
        <v>0.10294429710297515</v>
      </c>
      <c r="R41">
        <v>-7.3276300726187057E-2</v>
      </c>
      <c r="S41">
        <v>3.9608695801776415E-2</v>
      </c>
      <c r="T41">
        <v>8.3862549401802489E-2</v>
      </c>
      <c r="U41">
        <v>0.11041239257781738</v>
      </c>
      <c r="V41">
        <v>8.0070483807145945E-2</v>
      </c>
      <c r="W41">
        <v>4.2947107623222791E-2</v>
      </c>
      <c r="X41">
        <v>0.17198189552814255</v>
      </c>
      <c r="Y41">
        <f>VARP('10% 252 Day Average Returns'!$W$2:$W$9)</f>
        <v>0.3652806902426759</v>
      </c>
    </row>
    <row r="42" spans="1:32" x14ac:dyDescent="0.2">
      <c r="A42" s="18"/>
      <c r="B42" cm="1">
        <f t="array" ref="B42">SUMPRODUCT(E42:AR42,TRANSPOSE('Problem Sheet (10%)'!$B$10:$B$49))</f>
        <v>-6.1486472159522814E-4</v>
      </c>
      <c r="D42" t="s">
        <v>68</v>
      </c>
      <c r="E42">
        <v>-5.2751089624499771E-3</v>
      </c>
      <c r="F42">
        <v>2.9954482758337681E-3</v>
      </c>
      <c r="G42">
        <v>1.2949785382612791E-2</v>
      </c>
      <c r="H42">
        <v>8.0927344230811715E-3</v>
      </c>
      <c r="I42">
        <v>1.7148912768321974E-2</v>
      </c>
      <c r="J42">
        <v>-3.2330731226939938E-3</v>
      </c>
      <c r="K42">
        <v>3.3020957831916163E-3</v>
      </c>
      <c r="L42">
        <v>-8.3049451359484255E-3</v>
      </c>
      <c r="M42">
        <v>2.0069206670382298E-4</v>
      </c>
      <c r="N42">
        <v>1.4833720210225413E-3</v>
      </c>
      <c r="O42">
        <v>-2.4096572772585906E-3</v>
      </c>
      <c r="P42">
        <v>-7.2182029261068214E-3</v>
      </c>
      <c r="Q42">
        <v>5.8757156585705333E-3</v>
      </c>
      <c r="R42">
        <v>2.8195298423959259E-3</v>
      </c>
      <c r="S42">
        <v>-9.9960730944317704E-4</v>
      </c>
      <c r="T42">
        <v>1.6467232559254324E-3</v>
      </c>
      <c r="U42">
        <v>2.4776312834196802E-3</v>
      </c>
      <c r="V42">
        <v>6.2309883923971259E-3</v>
      </c>
      <c r="W42">
        <v>6.2418298734944712E-3</v>
      </c>
      <c r="X42">
        <v>3.3538695268239675E-3</v>
      </c>
      <c r="Y42">
        <v>4.3799364273842826E-3</v>
      </c>
      <c r="Z42">
        <f>VARP('10% 252 Day Average Returns'!$X$2:$X$9)</f>
        <v>2.6190347909953535E-3</v>
      </c>
    </row>
    <row r="43" spans="1:32" x14ac:dyDescent="0.2">
      <c r="A43" s="18"/>
      <c r="B43" cm="1">
        <f t="array" ref="B43">SUMPRODUCT(E43:AR43,TRANSPOSE('Problem Sheet (10%)'!$B$10:$B$49))</f>
        <v>-4.5467690692477377E-5</v>
      </c>
      <c r="D43" t="s">
        <v>69</v>
      </c>
      <c r="E43">
        <v>2.0559112583409589E-2</v>
      </c>
      <c r="F43">
        <v>1.0820475962317805E-2</v>
      </c>
      <c r="G43">
        <v>2.8248384069189243E-2</v>
      </c>
      <c r="H43">
        <v>1.0978336265737659E-2</v>
      </c>
      <c r="I43">
        <v>2.5003487780515209E-2</v>
      </c>
      <c r="J43">
        <v>-5.3267467892716873E-3</v>
      </c>
      <c r="K43">
        <v>1.9140589251665341E-2</v>
      </c>
      <c r="L43">
        <v>-1.2418419972131486E-2</v>
      </c>
      <c r="M43">
        <v>6.3097317202483461E-3</v>
      </c>
      <c r="N43">
        <v>8.3006714485458371E-4</v>
      </c>
      <c r="O43">
        <v>5.3748960815135517E-3</v>
      </c>
      <c r="P43">
        <v>-3.8709376800233349E-2</v>
      </c>
      <c r="Q43">
        <v>3.2879402142996857E-3</v>
      </c>
      <c r="R43">
        <v>-4.4580284666103252E-3</v>
      </c>
      <c r="S43">
        <v>3.3520386680674957E-3</v>
      </c>
      <c r="T43">
        <v>1.292138579275447E-2</v>
      </c>
      <c r="U43">
        <v>9.784988725736089E-3</v>
      </c>
      <c r="V43">
        <v>2.0123924940934238E-2</v>
      </c>
      <c r="W43">
        <v>1.0959138548411363E-2</v>
      </c>
      <c r="X43">
        <v>3.003628471634804E-2</v>
      </c>
      <c r="Y43">
        <v>5.7114078821227994E-2</v>
      </c>
      <c r="Z43">
        <v>5.0543522892615867E-3</v>
      </c>
      <c r="AA43">
        <f>VARP('10% 252 Day Average Returns'!$Y$2:$Y$9)</f>
        <v>1.7877222036555139E-2</v>
      </c>
    </row>
    <row r="44" spans="1:32" x14ac:dyDescent="0.2">
      <c r="A44" s="18"/>
      <c r="B44" cm="1">
        <f t="array" ref="B44">SUMPRODUCT(E44:AR44,TRANSPOSE('Problem Sheet (10%)'!$B$10:$B$49))</f>
        <v>1.2406218558242317E-3</v>
      </c>
      <c r="D44" t="s">
        <v>70</v>
      </c>
      <c r="E44">
        <v>-1.0854177970097646E-2</v>
      </c>
      <c r="F44">
        <v>1.2591223877285683E-3</v>
      </c>
      <c r="G44">
        <v>-1.2717478650866932E-2</v>
      </c>
      <c r="H44">
        <v>-1.1369659565279569E-2</v>
      </c>
      <c r="I44">
        <v>1.8588695067658118E-2</v>
      </c>
      <c r="J44">
        <v>1.9435612018625706E-3</v>
      </c>
      <c r="K44">
        <v>-1.176993424020201E-2</v>
      </c>
      <c r="L44">
        <v>5.2976004090788424E-3</v>
      </c>
      <c r="M44">
        <v>-3.7856002458959218E-3</v>
      </c>
      <c r="N44">
        <v>3.7410486058926887E-3</v>
      </c>
      <c r="O44">
        <v>1.0507401255870954E-2</v>
      </c>
      <c r="P44">
        <v>4.2547525487172701E-3</v>
      </c>
      <c r="Q44">
        <v>1.481849297519082E-2</v>
      </c>
      <c r="R44">
        <v>5.9002406776503232E-3</v>
      </c>
      <c r="S44">
        <v>-1.0055809794269968E-3</v>
      </c>
      <c r="T44">
        <v>-4.2089007157664719E-3</v>
      </c>
      <c r="U44">
        <v>-2.3326835840504164E-3</v>
      </c>
      <c r="V44">
        <v>-2.6689713816882097E-3</v>
      </c>
      <c r="W44">
        <v>-9.5453383620599675E-3</v>
      </c>
      <c r="X44">
        <v>-1.3762982933920115E-2</v>
      </c>
      <c r="Y44">
        <v>-1.0169646782197376E-2</v>
      </c>
      <c r="Z44">
        <v>-2.0745102674573535E-3</v>
      </c>
      <c r="AA44">
        <v>-6.3505252605401694E-3</v>
      </c>
      <c r="AB44">
        <f>VARP('10% 252 Day Average Returns'!$Z$2:$Z$9)</f>
        <v>8.3994929701582365E-3</v>
      </c>
    </row>
    <row r="45" spans="1:32" x14ac:dyDescent="0.2">
      <c r="A45" s="18"/>
      <c r="B45" cm="1">
        <f t="array" ref="B45">SUMPRODUCT(E45:AR45,TRANSPOSE('Problem Sheet (10%)'!$B$10:$B$49))</f>
        <v>2.2573100631040788E-2</v>
      </c>
      <c r="D45" t="s">
        <v>72</v>
      </c>
      <c r="E45">
        <v>0.22219792598418672</v>
      </c>
      <c r="F45">
        <v>-1.6618364459995573E-2</v>
      </c>
      <c r="G45">
        <v>3.4634042659096678E-3</v>
      </c>
      <c r="H45">
        <v>-2.3199092439900527E-2</v>
      </c>
      <c r="I45">
        <v>7.0470502962258583E-2</v>
      </c>
      <c r="J45">
        <v>8.5225287037918929E-2</v>
      </c>
      <c r="K45">
        <v>4.2135807269239108E-2</v>
      </c>
      <c r="L45">
        <v>9.4944658447571162E-2</v>
      </c>
      <c r="M45">
        <v>2.4854819481284467E-2</v>
      </c>
      <c r="N45">
        <v>1.814181085388224E-2</v>
      </c>
      <c r="O45">
        <v>0.18560308988743182</v>
      </c>
      <c r="P45">
        <v>5.5238595608945451E-3</v>
      </c>
      <c r="Q45">
        <v>7.1860679990108103E-2</v>
      </c>
      <c r="R45">
        <v>-6.1077983674531426E-2</v>
      </c>
      <c r="S45">
        <v>4.1402813993747956E-2</v>
      </c>
      <c r="T45">
        <v>7.4980188741926621E-2</v>
      </c>
      <c r="U45">
        <v>0.11848918873524598</v>
      </c>
      <c r="V45">
        <v>4.1618669270099641E-2</v>
      </c>
      <c r="W45">
        <v>4.0193502628161723E-2</v>
      </c>
      <c r="X45">
        <v>0.12429330836563461</v>
      </c>
      <c r="Y45">
        <v>0.20940988955747766</v>
      </c>
      <c r="Z45">
        <v>-1.7711921715503315E-2</v>
      </c>
      <c r="AA45">
        <v>-8.3222035255531429E-3</v>
      </c>
      <c r="AB45">
        <v>6.1170349954554398E-3</v>
      </c>
      <c r="AC45">
        <f>VARP('10% 252 Day Average Returns'!$AA$2:$AA$9)</f>
        <v>0.31158490530747862</v>
      </c>
    </row>
    <row r="46" spans="1:32" x14ac:dyDescent="0.2">
      <c r="A46" s="18"/>
      <c r="B46" cm="1">
        <f t="array" ref="B46">SUMPRODUCT(E46:AR46,TRANSPOSE('Problem Sheet (10%)'!$B$10:$B$49))</f>
        <v>6.177507086982544E-3</v>
      </c>
      <c r="D46" t="s">
        <v>74</v>
      </c>
      <c r="E46">
        <v>-9.1962426879841436E-2</v>
      </c>
      <c r="F46">
        <v>1.4353307175356603E-2</v>
      </c>
      <c r="G46">
        <v>-1.9734956114470625E-2</v>
      </c>
      <c r="H46">
        <v>-1.6893822790296175E-2</v>
      </c>
      <c r="I46">
        <v>7.1467286944778774E-2</v>
      </c>
      <c r="J46">
        <v>-2.685459114925692E-2</v>
      </c>
      <c r="K46">
        <v>-3.9228753004126364E-2</v>
      </c>
      <c r="L46">
        <v>-2.4611233657316111E-2</v>
      </c>
      <c r="M46">
        <v>-1.2475615935285594E-2</v>
      </c>
      <c r="N46">
        <v>8.5229163810578053E-3</v>
      </c>
      <c r="O46">
        <v>-2.5465197754077708E-2</v>
      </c>
      <c r="P46">
        <v>1.5098753016105308E-2</v>
      </c>
      <c r="Q46">
        <v>3.3759726169263954E-2</v>
      </c>
      <c r="R46">
        <v>3.1138846972109835E-2</v>
      </c>
      <c r="S46">
        <v>-1.6878973677268368E-2</v>
      </c>
      <c r="T46">
        <v>-3.4105679939192099E-2</v>
      </c>
      <c r="U46">
        <v>-3.8983682093623011E-2</v>
      </c>
      <c r="V46">
        <v>-1.8116208844622249E-2</v>
      </c>
      <c r="W46">
        <v>-2.675790243769716E-2</v>
      </c>
      <c r="X46">
        <v>-6.8131664329818473E-2</v>
      </c>
      <c r="Y46">
        <v>-8.9780256498262365E-2</v>
      </c>
      <c r="Z46">
        <v>4.2555066129313238E-3</v>
      </c>
      <c r="AA46">
        <v>-6.0430601692494802E-3</v>
      </c>
      <c r="AB46">
        <v>1.4341839589850433E-2</v>
      </c>
      <c r="AC46">
        <v>-0.11704187945853235</v>
      </c>
      <c r="AD46">
        <f>VARP('10% 252 Day Average Returns'!$AB$2:$AB$9)</f>
        <v>7.2187330665608271E-2</v>
      </c>
    </row>
    <row r="47" spans="1:32" x14ac:dyDescent="0.2">
      <c r="A47" s="18"/>
      <c r="B47" cm="1">
        <f t="array" ref="B47">SUMPRODUCT(E47:AR47,TRANSPOSE('Problem Sheet (10%)'!$B$10:$B$49))</f>
        <v>-9.0422651126896569E-3</v>
      </c>
      <c r="D47" t="s">
        <v>76</v>
      </c>
      <c r="E47">
        <v>-5.0807236954202813E-2</v>
      </c>
      <c r="F47">
        <v>-6.9663086284467218E-3</v>
      </c>
      <c r="G47">
        <v>3.6991648266099297E-2</v>
      </c>
      <c r="H47">
        <v>4.7935633743258148E-2</v>
      </c>
      <c r="I47">
        <v>-6.5563563292924912E-2</v>
      </c>
      <c r="J47">
        <v>-4.524293719865043E-3</v>
      </c>
      <c r="K47">
        <v>-7.1315044100492761E-3</v>
      </c>
      <c r="L47">
        <v>-2.234997336178849E-2</v>
      </c>
      <c r="M47">
        <v>-1.1497735509853805E-2</v>
      </c>
      <c r="N47">
        <v>-1.0071161219809058E-2</v>
      </c>
      <c r="O47">
        <v>-6.5964017555898591E-2</v>
      </c>
      <c r="P47">
        <v>-1.3817577316016632E-2</v>
      </c>
      <c r="Q47">
        <v>-3.9892406517435031E-2</v>
      </c>
      <c r="R47">
        <v>2.0181537825041857E-2</v>
      </c>
      <c r="S47">
        <v>-4.8400992014055099E-3</v>
      </c>
      <c r="T47">
        <v>2.1432903298344813E-3</v>
      </c>
      <c r="U47">
        <v>-5.2960225146968382E-3</v>
      </c>
      <c r="V47">
        <v>1.3751304820474963E-2</v>
      </c>
      <c r="W47">
        <v>1.6787726630285289E-2</v>
      </c>
      <c r="X47">
        <v>-9.6627462682837993E-4</v>
      </c>
      <c r="Y47">
        <v>-6.6270121087615069E-2</v>
      </c>
      <c r="Z47">
        <v>4.0892303569739384E-3</v>
      </c>
      <c r="AA47">
        <v>2.8376610856500196E-3</v>
      </c>
      <c r="AB47">
        <v>-4.2118088181818262E-3</v>
      </c>
      <c r="AC47">
        <v>-6.3893499743652007E-2</v>
      </c>
      <c r="AD47">
        <v>8.3988522637431749E-3</v>
      </c>
      <c r="AE47">
        <f>VARP('10% 252 Day Average Returns'!$AC$2:$AC$9)</f>
        <v>3.2456227382144986E-2</v>
      </c>
    </row>
    <row r="48" spans="1:32" x14ac:dyDescent="0.2">
      <c r="A48" s="18"/>
      <c r="B48" cm="1">
        <f t="array" ref="B48">SUMPRODUCT(E48:AR48,TRANSPOSE('Problem Sheet (10%)'!$B$10:$B$49))</f>
        <v>-5.8307583974759455E-5</v>
      </c>
      <c r="D48" t="s">
        <v>78</v>
      </c>
      <c r="E48">
        <v>1.2335159046309671E-2</v>
      </c>
      <c r="F48">
        <v>-2.6269920611591115E-3</v>
      </c>
      <c r="G48">
        <v>5.434079258333728E-2</v>
      </c>
      <c r="H48">
        <v>4.3767429535327078E-2</v>
      </c>
      <c r="I48">
        <v>3.967066867335179E-2</v>
      </c>
      <c r="J48">
        <v>1.9068748384181815E-2</v>
      </c>
      <c r="K48">
        <v>8.8065858241411134E-3</v>
      </c>
      <c r="L48">
        <v>-1.6027077495216222E-3</v>
      </c>
      <c r="M48">
        <v>-2.8590835250132812E-3</v>
      </c>
      <c r="N48">
        <v>6.725690863855268E-3</v>
      </c>
      <c r="O48">
        <v>9.8650995068896106E-3</v>
      </c>
      <c r="P48">
        <v>-1.4583903227769543E-2</v>
      </c>
      <c r="Q48">
        <v>2.6640820079792148E-2</v>
      </c>
      <c r="R48">
        <v>6.8291892338463419E-3</v>
      </c>
      <c r="S48">
        <v>6.3710261604413973E-3</v>
      </c>
      <c r="T48">
        <v>2.6968213008994761E-2</v>
      </c>
      <c r="U48">
        <v>4.0400511603774954E-2</v>
      </c>
      <c r="V48">
        <v>3.6376106829292001E-2</v>
      </c>
      <c r="W48">
        <v>3.742841523396051E-2</v>
      </c>
      <c r="X48">
        <v>3.8395298000072041E-2</v>
      </c>
      <c r="Y48">
        <v>2.6264209218284536E-2</v>
      </c>
      <c r="Z48">
        <v>2.4215616103119273E-3</v>
      </c>
      <c r="AA48">
        <v>6.3526101369682179E-3</v>
      </c>
      <c r="AB48">
        <v>-6.6368902671145322E-4</v>
      </c>
      <c r="AC48">
        <v>3.0096699129277895E-2</v>
      </c>
      <c r="AD48">
        <v>-1.2686608056877111E-2</v>
      </c>
      <c r="AE48">
        <v>1.1275486413135903E-2</v>
      </c>
      <c r="AF48">
        <f>VARP('10% 252 Day Average Returns'!$AD$2:$AD$9)</f>
        <v>2.3770711504954401E-2</v>
      </c>
    </row>
    <row r="49" spans="1:44" x14ac:dyDescent="0.2">
      <c r="A49" s="18"/>
      <c r="B49" cm="1">
        <f t="array" ref="B49">SUMPRODUCT(E49:AR49,TRANSPOSE('Problem Sheet (10%)'!$B$10:$B$49))</f>
        <v>-1.7794672982314836E-3</v>
      </c>
      <c r="D49" t="s">
        <v>79</v>
      </c>
      <c r="E49">
        <v>-8.8375719544032099E-3</v>
      </c>
      <c r="F49">
        <v>7.6312232994058442E-3</v>
      </c>
      <c r="G49">
        <v>8.1633625924657158E-2</v>
      </c>
      <c r="H49">
        <v>7.3067986027138376E-2</v>
      </c>
      <c r="I49">
        <v>-1.4239836832441214E-2</v>
      </c>
      <c r="J49">
        <v>1.2221175170209634E-2</v>
      </c>
      <c r="K49">
        <v>4.6997783186040832E-3</v>
      </c>
      <c r="L49">
        <v>-1.2233124843456821E-2</v>
      </c>
      <c r="M49">
        <v>-7.8957210235105092E-3</v>
      </c>
      <c r="N49">
        <v>-3.405681825671354E-3</v>
      </c>
      <c r="O49">
        <v>-5.2694089265863782E-2</v>
      </c>
      <c r="P49">
        <v>-4.5671315596688057E-2</v>
      </c>
      <c r="Q49">
        <v>-1.3490087279259915E-2</v>
      </c>
      <c r="R49">
        <v>1.8437631987599012E-2</v>
      </c>
      <c r="S49">
        <v>6.5773060922508465E-3</v>
      </c>
      <c r="T49">
        <v>3.4045514840083668E-2</v>
      </c>
      <c r="U49">
        <v>2.8145801864107124E-2</v>
      </c>
      <c r="V49">
        <v>5.1442856402071337E-2</v>
      </c>
      <c r="W49">
        <v>3.8382039116382924E-2</v>
      </c>
      <c r="X49">
        <v>5.8074050223265491E-2</v>
      </c>
      <c r="Y49">
        <v>7.5349070118304086E-3</v>
      </c>
      <c r="Z49">
        <v>5.4733595803950624E-3</v>
      </c>
      <c r="AA49">
        <v>1.5965297882935676E-2</v>
      </c>
      <c r="AB49">
        <v>-4.2305045242950869E-3</v>
      </c>
      <c r="AC49">
        <v>-1.1781654363578593E-2</v>
      </c>
      <c r="AD49">
        <v>-1.074260875145029E-2</v>
      </c>
      <c r="AE49">
        <v>3.295650254038536E-2</v>
      </c>
      <c r="AF49">
        <v>3.0558223392014527E-2</v>
      </c>
      <c r="AG49">
        <f>VARP('10% 252 Day Average Returns'!$AE$2:$AE$9)</f>
        <v>6.4545194473256601E-2</v>
      </c>
    </row>
    <row r="50" spans="1:44" x14ac:dyDescent="0.2">
      <c r="A50" s="18"/>
      <c r="B50" cm="1">
        <f t="array" ref="B50">SUMPRODUCT(E50:AR50,TRANSPOSE('Problem Sheet (10%)'!$B$10:$B$49))</f>
        <v>3.692511770446736E-2</v>
      </c>
      <c r="D50" t="s">
        <v>80</v>
      </c>
      <c r="E50">
        <v>0.22623799795832791</v>
      </c>
      <c r="F50">
        <v>7.9377101387625312E-2</v>
      </c>
      <c r="G50">
        <v>0.10040690565837733</v>
      </c>
      <c r="H50">
        <v>-3.397554536205543E-2</v>
      </c>
      <c r="I50">
        <v>0.52673756223159562</v>
      </c>
      <c r="J50">
        <v>7.1016343429254804E-3</v>
      </c>
      <c r="K50">
        <v>0.11114060366978125</v>
      </c>
      <c r="L50">
        <v>-1.4591164648082027E-3</v>
      </c>
      <c r="M50">
        <v>6.0379923875773275E-2</v>
      </c>
      <c r="N50">
        <v>6.4222437932220378E-2</v>
      </c>
      <c r="O50">
        <v>0.25082424647822471</v>
      </c>
      <c r="P50">
        <v>-7.5527448139633552E-2</v>
      </c>
      <c r="Q50">
        <v>0.25438850055281392</v>
      </c>
      <c r="R50">
        <v>-6.0433011791469829E-2</v>
      </c>
      <c r="S50">
        <v>2.6898800388681643E-2</v>
      </c>
      <c r="T50">
        <v>6.8862852713742914E-2</v>
      </c>
      <c r="U50">
        <v>0.1157092769861069</v>
      </c>
      <c r="V50">
        <v>8.2704600272955522E-2</v>
      </c>
      <c r="W50">
        <v>6.4869268643083719E-2</v>
      </c>
      <c r="X50">
        <v>0.15709554273092421</v>
      </c>
      <c r="Y50">
        <v>0.45064388541319184</v>
      </c>
      <c r="Z50">
        <v>2.0332411257205012E-2</v>
      </c>
      <c r="AA50">
        <v>7.738102170763575E-2</v>
      </c>
      <c r="AB50">
        <v>-2.491931223810101E-2</v>
      </c>
      <c r="AC50">
        <v>0.12280729204540729</v>
      </c>
      <c r="AD50">
        <v>-3.926181589283434E-2</v>
      </c>
      <c r="AE50">
        <v>-7.4954069494765158E-2</v>
      </c>
      <c r="AF50">
        <v>1.6726679071269502E-2</v>
      </c>
      <c r="AG50">
        <v>-1.4663169410344493E-2</v>
      </c>
      <c r="AH50">
        <f>VARP('10% 252 Day Average Returns'!$AF$2:$AF$9)</f>
        <v>0.68223109006987248</v>
      </c>
    </row>
    <row r="51" spans="1:44" x14ac:dyDescent="0.2">
      <c r="A51" s="18"/>
      <c r="B51" cm="1">
        <f t="array" ref="B51">SUMPRODUCT(E51:AR51,TRANSPOSE('Problem Sheet (10%)'!$B$10:$B$49))</f>
        <v>-2.8336175999530084E-4</v>
      </c>
      <c r="D51" t="s">
        <v>81</v>
      </c>
      <c r="E51">
        <v>1.2913631646626103E-2</v>
      </c>
      <c r="F51">
        <v>2.7141738198928475E-3</v>
      </c>
      <c r="G51">
        <v>4.4789957174265919E-2</v>
      </c>
      <c r="H51">
        <v>4.014024356781306E-2</v>
      </c>
      <c r="I51">
        <v>-6.5676442940881983E-3</v>
      </c>
      <c r="J51">
        <v>1.7486300248012943E-2</v>
      </c>
      <c r="K51">
        <v>2.1618270734085451E-3</v>
      </c>
      <c r="L51">
        <v>5.987329612768758E-3</v>
      </c>
      <c r="M51">
        <v>-4.0581670148480357E-3</v>
      </c>
      <c r="N51">
        <v>-3.2459754729095223E-4</v>
      </c>
      <c r="O51">
        <v>-1.746808889845549E-2</v>
      </c>
      <c r="P51">
        <v>-2.2484814769092889E-2</v>
      </c>
      <c r="Q51">
        <v>-1.2857481901514542E-3</v>
      </c>
      <c r="R51">
        <v>6.9316218317408999E-3</v>
      </c>
      <c r="S51">
        <v>8.0560856803749657E-3</v>
      </c>
      <c r="T51">
        <v>2.6780695479620063E-2</v>
      </c>
      <c r="U51">
        <v>2.6323810114527429E-2</v>
      </c>
      <c r="V51">
        <v>3.2988617535342782E-2</v>
      </c>
      <c r="W51">
        <v>2.3535042998798165E-2</v>
      </c>
      <c r="X51">
        <v>4.4163072734532238E-2</v>
      </c>
      <c r="Y51">
        <v>1.8697571746909884E-2</v>
      </c>
      <c r="Z51">
        <v>2.8546428761312074E-4</v>
      </c>
      <c r="AA51">
        <v>5.5279830031754879E-3</v>
      </c>
      <c r="AB51">
        <v>5.2823593251829528E-4</v>
      </c>
      <c r="AC51">
        <v>3.2769999475813917E-2</v>
      </c>
      <c r="AD51">
        <v>-1.6481468902474188E-2</v>
      </c>
      <c r="AE51">
        <v>1.3460211952795922E-2</v>
      </c>
      <c r="AF51">
        <v>2.0991181258277848E-2</v>
      </c>
      <c r="AG51">
        <v>3.7627108925376976E-2</v>
      </c>
      <c r="AH51">
        <v>-1.5726624171557808E-2</v>
      </c>
      <c r="AI51">
        <f>VARP('10% 252 Day Average Returns'!$AG$2:$AG$9)</f>
        <v>2.7345471418748223E-2</v>
      </c>
    </row>
    <row r="52" spans="1:44" x14ac:dyDescent="0.2">
      <c r="A52" s="18"/>
      <c r="B52" cm="1">
        <f t="array" ref="B52">SUMPRODUCT(E52:AR52,TRANSPOSE('Problem Sheet (10%)'!$B$10:$B$49))</f>
        <v>1.6599945625288322E-3</v>
      </c>
      <c r="D52" t="s">
        <v>82</v>
      </c>
      <c r="E52">
        <v>-4.7995397860224514E-3</v>
      </c>
      <c r="F52">
        <v>-6.3498285820728752E-3</v>
      </c>
      <c r="G52">
        <v>4.2522643913170073E-2</v>
      </c>
      <c r="H52">
        <v>4.2145254874489828E-2</v>
      </c>
      <c r="I52">
        <v>1.2403596223793346E-2</v>
      </c>
      <c r="J52">
        <v>9.9951146066971485E-3</v>
      </c>
      <c r="K52">
        <v>8.6869702501851456E-3</v>
      </c>
      <c r="L52">
        <v>-6.4431278201530096E-3</v>
      </c>
      <c r="M52">
        <v>-2.1344509470740203E-3</v>
      </c>
      <c r="N52">
        <v>1.7881533300889022E-3</v>
      </c>
      <c r="O52">
        <v>-1.4619531834227095E-2</v>
      </c>
      <c r="P52">
        <v>1.6936386383377498E-2</v>
      </c>
      <c r="Q52">
        <v>7.08297067264743E-3</v>
      </c>
      <c r="R52">
        <v>5.2715649229788586E-3</v>
      </c>
      <c r="S52">
        <v>5.8039849625929243E-4</v>
      </c>
      <c r="T52">
        <v>1.2046326493091048E-2</v>
      </c>
      <c r="U52">
        <v>2.2744491835722112E-2</v>
      </c>
      <c r="V52">
        <v>1.5487375965807118E-2</v>
      </c>
      <c r="W52">
        <v>3.4191825439441728E-2</v>
      </c>
      <c r="X52">
        <v>1.8471617523278399E-2</v>
      </c>
      <c r="Y52">
        <v>-1.5084235790044712E-2</v>
      </c>
      <c r="Z52">
        <v>3.3384448420892159E-3</v>
      </c>
      <c r="AA52">
        <v>2.4175831422941713E-3</v>
      </c>
      <c r="AB52">
        <v>-1.0191197065256364E-2</v>
      </c>
      <c r="AC52">
        <v>-8.8765494369349995E-3</v>
      </c>
      <c r="AD52">
        <v>-1.3260128207522915E-2</v>
      </c>
      <c r="AE52">
        <v>1.4145735701720655E-2</v>
      </c>
      <c r="AF52">
        <v>1.2444118803964507E-2</v>
      </c>
      <c r="AG52">
        <v>1.5783365746794367E-2</v>
      </c>
      <c r="AH52">
        <v>7.1944521305123592E-3</v>
      </c>
      <c r="AI52">
        <v>6.5488133052064171E-3</v>
      </c>
      <c r="AJ52">
        <f>VARP('10% 252 Day Average Returns'!$AH$2:$AH$9)</f>
        <v>2.4019606476515149E-2</v>
      </c>
    </row>
    <row r="53" spans="1:44" x14ac:dyDescent="0.2">
      <c r="A53" s="18"/>
      <c r="B53" cm="1">
        <f t="array" ref="B53">SUMPRODUCT(E53:AR53,TRANSPOSE('Problem Sheet (10%)'!$B$10:$B$49))</f>
        <v>1.0744610302535089E-2</v>
      </c>
      <c r="D53" t="s">
        <v>83</v>
      </c>
      <c r="E53">
        <v>3.4352928987804135E-2</v>
      </c>
      <c r="F53">
        <v>8.43998489736183E-3</v>
      </c>
      <c r="G53">
        <v>0.10110245799001406</v>
      </c>
      <c r="H53">
        <v>7.151716437569243E-2</v>
      </c>
      <c r="I53">
        <v>9.5059113185851363E-2</v>
      </c>
      <c r="J53">
        <v>2.2663674453959743E-2</v>
      </c>
      <c r="K53">
        <v>2.7692185870538889E-2</v>
      </c>
      <c r="L53">
        <v>-1.0199844170450044E-2</v>
      </c>
      <c r="M53">
        <v>2.2525767310913763E-3</v>
      </c>
      <c r="N53">
        <v>1.233727586710081E-2</v>
      </c>
      <c r="O53">
        <v>1.6049890868624017E-2</v>
      </c>
      <c r="P53">
        <v>-3.6549704816056565E-2</v>
      </c>
      <c r="Q53">
        <v>4.8868607449167357E-2</v>
      </c>
      <c r="R53">
        <v>5.6881405650048688E-3</v>
      </c>
      <c r="S53">
        <v>1.1032613524141571E-2</v>
      </c>
      <c r="T53">
        <v>4.6912874009036161E-2</v>
      </c>
      <c r="U53">
        <v>6.4629385998100378E-2</v>
      </c>
      <c r="V53">
        <v>6.4284084963851532E-2</v>
      </c>
      <c r="W53">
        <v>6.384672906137788E-2</v>
      </c>
      <c r="X53">
        <v>7.8610259257452117E-2</v>
      </c>
      <c r="Y53">
        <v>7.9300151187966614E-2</v>
      </c>
      <c r="Z53">
        <v>8.0567285599387004E-3</v>
      </c>
      <c r="AA53">
        <v>2.2928137036420691E-2</v>
      </c>
      <c r="AB53">
        <v>-9.1801356870705956E-3</v>
      </c>
      <c r="AC53">
        <v>3.0012313880986768E-2</v>
      </c>
      <c r="AD53">
        <v>-2.3602161105193992E-2</v>
      </c>
      <c r="AE53">
        <v>1.670984162296606E-2</v>
      </c>
      <c r="AF53">
        <v>3.6495106065387785E-2</v>
      </c>
      <c r="AG53">
        <v>5.198068680984249E-2</v>
      </c>
      <c r="AH53">
        <v>0.10117903160431463</v>
      </c>
      <c r="AI53">
        <v>3.0485363084409682E-2</v>
      </c>
      <c r="AJ53">
        <v>2.4528733216579623E-2</v>
      </c>
      <c r="AK53">
        <f>VARP('10% 252 Day Average Returns'!$AI$2:$AI$9)</f>
        <v>7.0116874916739472E-2</v>
      </c>
    </row>
    <row r="54" spans="1:44" x14ac:dyDescent="0.2">
      <c r="A54" s="18"/>
      <c r="B54" cm="1">
        <f t="array" ref="B54">SUMPRODUCT(E54:AR54,TRANSPOSE('Problem Sheet (10%)'!$B$10:$B$49))</f>
        <v>2.0715151857172612E-2</v>
      </c>
      <c r="D54" t="s">
        <v>84</v>
      </c>
      <c r="E54">
        <v>0.25536340836658805</v>
      </c>
      <c r="F54">
        <v>3.4354888900627892E-2</v>
      </c>
      <c r="G54">
        <v>5.7778110442295728E-2</v>
      </c>
      <c r="H54">
        <v>-2.6651715627526679E-2</v>
      </c>
      <c r="I54">
        <v>0.2003520735096396</v>
      </c>
      <c r="J54">
        <v>3.5833811600332104E-2</v>
      </c>
      <c r="K54">
        <v>0.10350076685370509</v>
      </c>
      <c r="L54">
        <v>3.7904498843856736E-2</v>
      </c>
      <c r="M54">
        <v>4.9530959993277682E-2</v>
      </c>
      <c r="N54">
        <v>2.5203388826782504E-2</v>
      </c>
      <c r="O54">
        <v>0.19257661536310819</v>
      </c>
      <c r="P54">
        <v>-0.10309127573425127</v>
      </c>
      <c r="Q54">
        <v>9.9831966816042061E-2</v>
      </c>
      <c r="R54">
        <v>-7.4486108103986634E-2</v>
      </c>
      <c r="S54">
        <v>4.0190223942015456E-2</v>
      </c>
      <c r="T54">
        <v>8.3576763393849993E-2</v>
      </c>
      <c r="U54">
        <v>0.10627381221368995</v>
      </c>
      <c r="V54">
        <v>7.360181157983571E-2</v>
      </c>
      <c r="W54">
        <v>4.4193407699410138E-2</v>
      </c>
      <c r="X54">
        <v>0.17535176878497491</v>
      </c>
      <c r="Y54">
        <v>0.40292086357291712</v>
      </c>
      <c r="Z54">
        <v>2.6924727097959148E-3</v>
      </c>
      <c r="AA54">
        <v>5.2426977430018139E-2</v>
      </c>
      <c r="AB54">
        <v>-1.676755799760743E-2</v>
      </c>
      <c r="AC54">
        <v>0.24788247008064865</v>
      </c>
      <c r="AD54">
        <v>-0.10194381429438219</v>
      </c>
      <c r="AE54">
        <v>-6.2681609877412628E-2</v>
      </c>
      <c r="AF54">
        <v>2.4658404054483388E-2</v>
      </c>
      <c r="AG54">
        <v>8.3894410883549632E-3</v>
      </c>
      <c r="AH54">
        <v>0.42094708510392792</v>
      </c>
      <c r="AI54">
        <v>2.0155109275080917E-2</v>
      </c>
      <c r="AJ54">
        <v>-7.3208936424330818E-3</v>
      </c>
      <c r="AK54">
        <v>7.6518794318629027E-2</v>
      </c>
      <c r="AL54">
        <f>VARP('10% 252 Day Average Returns'!$AJ$2:$AJ$9)</f>
        <v>0.38885885375554063</v>
      </c>
    </row>
    <row r="55" spans="1:44" x14ac:dyDescent="0.2">
      <c r="A55" s="18"/>
      <c r="B55" cm="1">
        <f t="array" ref="B55">SUMPRODUCT(E55:AR55,TRANSPOSE('Problem Sheet (10%)'!$B$10:$B$49))</f>
        <v>1.6764002449330913E-2</v>
      </c>
      <c r="D55" t="s">
        <v>85</v>
      </c>
      <c r="E55">
        <v>7.8447917626933303E-2</v>
      </c>
      <c r="F55">
        <v>-8.7536474660502162E-4</v>
      </c>
      <c r="G55">
        <v>3.7824540739209191E-2</v>
      </c>
      <c r="H55">
        <v>1.6654173151825619E-2</v>
      </c>
      <c r="I55">
        <v>0.11409796119647002</v>
      </c>
      <c r="J55">
        <v>3.7699113135463078E-2</v>
      </c>
      <c r="K55">
        <v>2.2322030909270991E-2</v>
      </c>
      <c r="L55">
        <v>2.886503185678228E-2</v>
      </c>
      <c r="M55">
        <v>9.0662148492964695E-3</v>
      </c>
      <c r="N55">
        <v>1.9092871307531834E-2</v>
      </c>
      <c r="O55">
        <v>7.9080573717620145E-2</v>
      </c>
      <c r="P55">
        <v>1.7587026093830303E-2</v>
      </c>
      <c r="Q55">
        <v>7.5627881151084569E-2</v>
      </c>
      <c r="R55">
        <v>-1.5575091880837213E-2</v>
      </c>
      <c r="S55">
        <v>1.4979388794230058E-2</v>
      </c>
      <c r="T55">
        <v>3.6593972568000552E-2</v>
      </c>
      <c r="U55">
        <v>6.6480761422249443E-2</v>
      </c>
      <c r="V55">
        <v>3.1382178480330251E-2</v>
      </c>
      <c r="W55">
        <v>4.1568728913683142E-2</v>
      </c>
      <c r="X55">
        <v>5.8537245686256192E-2</v>
      </c>
      <c r="Y55">
        <v>9.6640957804383934E-2</v>
      </c>
      <c r="Z55">
        <v>-2.1577017449506851E-3</v>
      </c>
      <c r="AA55">
        <v>1.6147368481906641E-3</v>
      </c>
      <c r="AB55">
        <v>-1.7511596294035512E-3</v>
      </c>
      <c r="AC55">
        <v>0.12216113670232559</v>
      </c>
      <c r="AD55">
        <v>-3.9893127818967193E-2</v>
      </c>
      <c r="AE55">
        <v>-1.9204369545862583E-2</v>
      </c>
      <c r="AF55">
        <v>2.0670514598295709E-2</v>
      </c>
      <c r="AG55">
        <v>3.4896764218365914E-3</v>
      </c>
      <c r="AH55">
        <v>9.6433948158901259E-2</v>
      </c>
      <c r="AI55">
        <v>1.3495944797905344E-2</v>
      </c>
      <c r="AJ55">
        <v>1.1842443807611508E-2</v>
      </c>
      <c r="AK55">
        <v>3.3028098630139502E-2</v>
      </c>
      <c r="AL55">
        <v>9.8326486093777005E-2</v>
      </c>
      <c r="AM55">
        <f>VARP('10% 252 Day Average Returns'!$AK$2:$AK$9)</f>
        <v>5.746140188092988E-2</v>
      </c>
    </row>
    <row r="56" spans="1:44" x14ac:dyDescent="0.2">
      <c r="A56" s="18"/>
      <c r="B56" cm="1">
        <f t="array" ref="B56">SUMPRODUCT(E56:AR56,TRANSPOSE('Problem Sheet (10%)'!$B$10:$B$49))</f>
        <v>3.5589760066140376E-2</v>
      </c>
      <c r="D56" t="s">
        <v>86</v>
      </c>
      <c r="E56">
        <v>0.15555098468742762</v>
      </c>
      <c r="F56">
        <v>-9.8440404317115299E-4</v>
      </c>
      <c r="G56">
        <v>4.4659197480411181E-2</v>
      </c>
      <c r="H56">
        <v>2.0821114963007283E-2</v>
      </c>
      <c r="I56">
        <v>0.19682618546973266</v>
      </c>
      <c r="J56">
        <v>7.9484759304139146E-2</v>
      </c>
      <c r="K56">
        <v>3.0772145342139602E-2</v>
      </c>
      <c r="L56">
        <v>8.2137645335334991E-2</v>
      </c>
      <c r="M56">
        <v>1.8179141567717959E-2</v>
      </c>
      <c r="N56">
        <v>3.4259574716078017E-2</v>
      </c>
      <c r="O56">
        <v>0.12857046895381327</v>
      </c>
      <c r="P56">
        <v>0.10011239510601644</v>
      </c>
      <c r="Q56">
        <v>0.13570400193773632</v>
      </c>
      <c r="R56">
        <v>-3.5714489768301202E-2</v>
      </c>
      <c r="S56">
        <v>2.8429926097176345E-2</v>
      </c>
      <c r="T56">
        <v>5.9586033189896428E-2</v>
      </c>
      <c r="U56">
        <v>0.11332801240105607</v>
      </c>
      <c r="V56">
        <v>3.1749620338558694E-2</v>
      </c>
      <c r="W56">
        <v>6.8898721094621876E-2</v>
      </c>
      <c r="X56">
        <v>0.10287584039454431</v>
      </c>
      <c r="Y56">
        <v>0.14143584204163656</v>
      </c>
      <c r="Z56">
        <v>-9.4822319109306337E-3</v>
      </c>
      <c r="AA56">
        <v>-1.271166486029106E-2</v>
      </c>
      <c r="AB56">
        <v>-9.303181462562914E-3</v>
      </c>
      <c r="AC56">
        <v>0.25115258372117005</v>
      </c>
      <c r="AD56">
        <v>-9.1954218256956932E-2</v>
      </c>
      <c r="AE56">
        <v>-4.5465780557806756E-2</v>
      </c>
      <c r="AF56">
        <v>2.6379844688101142E-2</v>
      </c>
      <c r="AG56">
        <v>-1.4616376634644126E-2</v>
      </c>
      <c r="AH56">
        <v>0.14927833262500362</v>
      </c>
      <c r="AI56">
        <v>1.6573244371973495E-2</v>
      </c>
      <c r="AJ56">
        <v>3.2024038514951121E-2</v>
      </c>
      <c r="AK56">
        <v>4.1514356676949159E-2</v>
      </c>
      <c r="AL56">
        <v>0.16250917968463341</v>
      </c>
      <c r="AM56">
        <v>0.11788532708275039</v>
      </c>
      <c r="AN56">
        <f>VARP('10% 252 Day Average Returns'!$AL$2:$AL$9)</f>
        <v>0.28809560046790017</v>
      </c>
    </row>
    <row r="57" spans="1:44" x14ac:dyDescent="0.2">
      <c r="A57" s="18"/>
      <c r="B57" cm="1">
        <f t="array" ref="B57">SUMPRODUCT(E57:AR57,TRANSPOSE('Problem Sheet (10%)'!$B$10:$B$49))</f>
        <v>-3.1769433532676293E-3</v>
      </c>
      <c r="D57" t="s">
        <v>87</v>
      </c>
      <c r="E57">
        <v>3.8812546516512204E-2</v>
      </c>
      <c r="F57">
        <v>-1.847032232067191E-2</v>
      </c>
      <c r="G57">
        <v>9.4976109053673697E-3</v>
      </c>
      <c r="H57">
        <v>1.7222333682382598E-2</v>
      </c>
      <c r="I57">
        <v>-8.6272854113932318E-2</v>
      </c>
      <c r="J57">
        <v>1.0406345173210747E-2</v>
      </c>
      <c r="K57">
        <v>2.6435123892922029E-2</v>
      </c>
      <c r="L57">
        <v>5.6336524603360343E-3</v>
      </c>
      <c r="M57">
        <v>6.2348787464328601E-3</v>
      </c>
      <c r="N57">
        <v>-1.1492511030059688E-2</v>
      </c>
      <c r="O57">
        <v>-4.2928899335578667E-3</v>
      </c>
      <c r="P57">
        <v>2.7422163378212927E-3</v>
      </c>
      <c r="Q57">
        <v>-4.5522448892535879E-2</v>
      </c>
      <c r="R57">
        <v>-1.8620898590660739E-2</v>
      </c>
      <c r="S57">
        <v>5.9255554519358411E-3</v>
      </c>
      <c r="T57">
        <v>1.2140636842308488E-2</v>
      </c>
      <c r="U57">
        <v>1.4481085781649342E-2</v>
      </c>
      <c r="V57">
        <v>5.1035508914961183E-4</v>
      </c>
      <c r="W57">
        <v>1.9154204147546726E-2</v>
      </c>
      <c r="X57">
        <v>2.68276975116425E-2</v>
      </c>
      <c r="Y57">
        <v>2.0078714258448527E-2</v>
      </c>
      <c r="Z57">
        <v>-1.5750835679649504E-3</v>
      </c>
      <c r="AA57">
        <v>1.4199787789316981E-3</v>
      </c>
      <c r="AB57">
        <v>-1.5354669751272518E-2</v>
      </c>
      <c r="AC57">
        <v>4.1551960797793344E-2</v>
      </c>
      <c r="AD57">
        <v>-4.5703641489415733E-2</v>
      </c>
      <c r="AE57">
        <v>2.435047647415456E-3</v>
      </c>
      <c r="AF57">
        <v>3.5047430676909213E-3</v>
      </c>
      <c r="AG57">
        <v>1.641101963045117E-3</v>
      </c>
      <c r="AH57">
        <v>-5.3944539852995496E-4</v>
      </c>
      <c r="AI57">
        <v>2.8297117254612474E-3</v>
      </c>
      <c r="AJ57">
        <v>1.7423814993743091E-2</v>
      </c>
      <c r="AK57">
        <v>9.4444471731179591E-3</v>
      </c>
      <c r="AL57">
        <v>3.2833510465897567E-2</v>
      </c>
      <c r="AM57">
        <v>1.605624655527197E-2</v>
      </c>
      <c r="AN57">
        <v>4.8956657693187154E-2</v>
      </c>
      <c r="AO57">
        <f>VARP('10% 252 Day Average Returns'!$AM$2:$AM$9)</f>
        <v>3.9483777912665698E-2</v>
      </c>
    </row>
    <row r="58" spans="1:44" x14ac:dyDescent="0.2">
      <c r="A58" s="18"/>
      <c r="B58" cm="1">
        <f t="array" ref="B58">SUMPRODUCT(E58:AR58,TRANSPOSE('Problem Sheet (10%)'!$B$10:$B$49))</f>
        <v>8.5380263084375418E-3</v>
      </c>
      <c r="D58" t="s">
        <v>88</v>
      </c>
      <c r="E58">
        <v>2.8490906183993813E-2</v>
      </c>
      <c r="F58">
        <v>-9.893955963070921E-3</v>
      </c>
      <c r="G58">
        <v>3.4149991696202531E-2</v>
      </c>
      <c r="H58">
        <v>3.1993775058243121E-2</v>
      </c>
      <c r="I58">
        <v>2.9127637084948251E-2</v>
      </c>
      <c r="J58">
        <v>2.6881945985461238E-2</v>
      </c>
      <c r="K58">
        <v>9.1334677920760256E-3</v>
      </c>
      <c r="L58">
        <v>1.4877493881739354E-2</v>
      </c>
      <c r="M58">
        <v>-1.507584059976121E-4</v>
      </c>
      <c r="N58">
        <v>6.7329232403224477E-3</v>
      </c>
      <c r="O58">
        <v>2.0669241528795641E-2</v>
      </c>
      <c r="P58">
        <v>2.2905061057828142E-2</v>
      </c>
      <c r="Q58">
        <v>2.6669467908559733E-2</v>
      </c>
      <c r="R58">
        <v>-2.6868005260804366E-3</v>
      </c>
      <c r="S58">
        <v>7.4570849105730632E-3</v>
      </c>
      <c r="T58">
        <v>2.2590380404527266E-2</v>
      </c>
      <c r="U58">
        <v>4.1280904204825546E-2</v>
      </c>
      <c r="V58">
        <v>1.9694470050669124E-2</v>
      </c>
      <c r="W58">
        <v>3.5328607566668432E-2</v>
      </c>
      <c r="X58">
        <v>3.2386181522979528E-2</v>
      </c>
      <c r="Y58">
        <v>1.7067334507793686E-2</v>
      </c>
      <c r="Z58">
        <v>-1.4994096554545202E-3</v>
      </c>
      <c r="AA58">
        <v>-3.8563148368684999E-3</v>
      </c>
      <c r="AB58">
        <v>-3.84169414012134E-3</v>
      </c>
      <c r="AC58">
        <v>6.1480935336316878E-2</v>
      </c>
      <c r="AD58">
        <v>-2.8092715358627125E-2</v>
      </c>
      <c r="AE58">
        <v>8.6060476568496482E-4</v>
      </c>
      <c r="AF58">
        <v>1.6940279366063148E-2</v>
      </c>
      <c r="AG58">
        <v>1.0996367760968805E-2</v>
      </c>
      <c r="AH58">
        <v>6.6459608911064085E-3</v>
      </c>
      <c r="AI58">
        <v>1.2874601596873286E-2</v>
      </c>
      <c r="AJ58">
        <v>1.7320047981114837E-2</v>
      </c>
      <c r="AK58">
        <v>2.3240655431473908E-2</v>
      </c>
      <c r="AL58">
        <v>2.4079319168057674E-2</v>
      </c>
      <c r="AM58">
        <v>3.2494215386107882E-2</v>
      </c>
      <c r="AN58">
        <v>7.3856100425177179E-2</v>
      </c>
      <c r="AO58">
        <v>1.8210383427669369E-2</v>
      </c>
      <c r="AP58">
        <f>VARP('10% 252 Day Average Returns'!$AN$2:$AN$9)</f>
        <v>2.7017957834679689E-2</v>
      </c>
    </row>
    <row r="59" spans="1:44" x14ac:dyDescent="0.2">
      <c r="B59" cm="1">
        <f t="array" ref="B59">SUMPRODUCT(E59:AR59,TRANSPOSE('Problem Sheet (10%)'!$B$10:$B$49))</f>
        <v>1.0403445447111323E-2</v>
      </c>
      <c r="D59" t="s">
        <v>89</v>
      </c>
      <c r="E59">
        <v>1.7254955361519463E-2</v>
      </c>
      <c r="F59">
        <v>5.8100657137626797E-3</v>
      </c>
      <c r="G59">
        <v>4.4923568492972188E-2</v>
      </c>
      <c r="H59">
        <v>3.1850200314473165E-2</v>
      </c>
      <c r="I59">
        <v>7.5535786647942332E-2</v>
      </c>
      <c r="J59">
        <v>1.5425960082205053E-2</v>
      </c>
      <c r="K59">
        <v>8.4517882840422325E-3</v>
      </c>
      <c r="L59">
        <v>3.3329144378441214E-3</v>
      </c>
      <c r="M59">
        <v>1.2110173525288199E-3</v>
      </c>
      <c r="N59">
        <v>1.064826505791595E-2</v>
      </c>
      <c r="O59">
        <v>1.3265884378474299E-2</v>
      </c>
      <c r="P59">
        <v>9.4471605011718675E-3</v>
      </c>
      <c r="Q59">
        <v>4.2178345587425281E-2</v>
      </c>
      <c r="R59">
        <v>2.9873886149090361E-3</v>
      </c>
      <c r="S59">
        <v>4.9080655974317071E-3</v>
      </c>
      <c r="T59">
        <v>2.025224430729183E-2</v>
      </c>
      <c r="U59">
        <v>3.3719404079466574E-2</v>
      </c>
      <c r="V59">
        <v>2.5067558982160808E-2</v>
      </c>
      <c r="W59">
        <v>3.2260289220863776E-2</v>
      </c>
      <c r="X59">
        <v>3.3811268940352003E-2</v>
      </c>
      <c r="Y59">
        <v>2.8271134508811368E-2</v>
      </c>
      <c r="Z59">
        <v>2.8753648695334665E-3</v>
      </c>
      <c r="AA59">
        <v>5.770572980852119E-3</v>
      </c>
      <c r="AB59">
        <v>-4.7677650420154217E-3</v>
      </c>
      <c r="AC59">
        <v>2.1335487436311102E-2</v>
      </c>
      <c r="AD59">
        <v>-1.1430640660582215E-2</v>
      </c>
      <c r="AE59">
        <v>3.1858317198254307E-3</v>
      </c>
      <c r="AF59">
        <v>1.528481612917645E-2</v>
      </c>
      <c r="AG59">
        <v>1.6431733412565021E-2</v>
      </c>
      <c r="AH59">
        <v>5.3285597981792207E-2</v>
      </c>
      <c r="AI59">
        <v>1.0571249199547194E-2</v>
      </c>
      <c r="AJ59">
        <v>1.5697124598900748E-2</v>
      </c>
      <c r="AK59">
        <v>2.9906871399686823E-2</v>
      </c>
      <c r="AL59">
        <v>3.0600506606362963E-2</v>
      </c>
      <c r="AM59">
        <v>2.2768312459677548E-2</v>
      </c>
      <c r="AN59">
        <v>4.6473219964643334E-2</v>
      </c>
      <c r="AO59">
        <v>6.2125397199565505E-3</v>
      </c>
      <c r="AP59">
        <v>1.6480373861923886E-2</v>
      </c>
      <c r="AQ59">
        <f>VARP('10% 252 Day Average Returns'!$AO$2:$AO$9)</f>
        <v>1.813071358581143E-2</v>
      </c>
    </row>
    <row r="60" spans="1:44" ht="16" thickBot="1" x14ac:dyDescent="0.25">
      <c r="B60" cm="1">
        <f t="array" ref="B60">SUMPRODUCT(E60:AR60,TRANSPOSE('Problem Sheet (10%)'!$B$10:$B$49))</f>
        <v>3.1542274390275488E-2</v>
      </c>
      <c r="C60" s="25"/>
      <c r="D60" s="25" t="s">
        <v>90</v>
      </c>
      <c r="E60" s="25">
        <v>0.17384010347864531</v>
      </c>
      <c r="F60" s="25">
        <v>4.4852994140524273E-2</v>
      </c>
      <c r="G60" s="25">
        <v>7.721505800679225E-2</v>
      </c>
      <c r="H60" s="25">
        <v>2.7172794330149349E-2</v>
      </c>
      <c r="I60" s="25">
        <v>0.17004199948786339</v>
      </c>
      <c r="J60" s="25">
        <v>4.426997059689735E-2</v>
      </c>
      <c r="K60" s="25">
        <v>4.8834783651149377E-2</v>
      </c>
      <c r="L60" s="25">
        <v>5.6867650581941979E-2</v>
      </c>
      <c r="M60" s="25">
        <v>3.2783135220136525E-2</v>
      </c>
      <c r="N60" s="25">
        <v>2.0687522866319828E-2</v>
      </c>
      <c r="O60" s="25">
        <v>6.4844226123663515E-2</v>
      </c>
      <c r="P60" s="25">
        <v>3.4273928309556577E-2</v>
      </c>
      <c r="Q60" s="25">
        <v>8.1944380991411631E-2</v>
      </c>
      <c r="R60" s="25">
        <v>-4.2931335225108586E-2</v>
      </c>
      <c r="S60" s="25">
        <v>2.9517733159776457E-2</v>
      </c>
      <c r="T60" s="25">
        <v>6.5272899100177001E-2</v>
      </c>
      <c r="U60" s="25">
        <v>8.0646224706136055E-2</v>
      </c>
      <c r="V60" s="25">
        <v>4.5825717643106688E-2</v>
      </c>
      <c r="W60" s="25">
        <v>5.6816105996884546E-2</v>
      </c>
      <c r="X60" s="25">
        <v>0.15255335487104901</v>
      </c>
      <c r="Y60" s="25">
        <v>0.18609460167628797</v>
      </c>
      <c r="Z60" s="25">
        <v>2.0232989694093707E-3</v>
      </c>
      <c r="AA60" s="25">
        <v>2.6955324563991693E-2</v>
      </c>
      <c r="AB60" s="25">
        <v>-2.6760288900879448E-2</v>
      </c>
      <c r="AC60" s="25">
        <v>0.13802234078986206</v>
      </c>
      <c r="AD60" s="25">
        <v>-9.4467662432525509E-2</v>
      </c>
      <c r="AE60" s="25">
        <v>-3.5391291575554047E-2</v>
      </c>
      <c r="AF60" s="25">
        <v>1.7636457765456907E-2</v>
      </c>
      <c r="AG60" s="25">
        <v>1.3649482448507564E-2</v>
      </c>
      <c r="AH60" s="25">
        <v>0.2995568968715247</v>
      </c>
      <c r="AI60" s="25">
        <v>1.7761564098227451E-2</v>
      </c>
      <c r="AJ60" s="25">
        <v>3.6100893588656112E-2</v>
      </c>
      <c r="AK60" s="25">
        <v>6.7912093532344772E-2</v>
      </c>
      <c r="AL60" s="25">
        <v>0.23962945657346144</v>
      </c>
      <c r="AM60" s="25">
        <v>9.1298880744031419E-2</v>
      </c>
      <c r="AN60" s="25">
        <v>0.23126465483293665</v>
      </c>
      <c r="AO60" s="25">
        <v>5.2982017815591025E-2</v>
      </c>
      <c r="AP60" s="25">
        <v>4.8176442705912897E-2</v>
      </c>
      <c r="AQ60" s="25">
        <v>5.2013121880954388E-2</v>
      </c>
      <c r="AR60" s="25">
        <f>VARP('10% 252 Day Average Returns'!$AP$2:$AP$9)</f>
        <v>0.27334142858723226</v>
      </c>
    </row>
    <row r="62" spans="1:44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2E0F-1790-4D88-977B-B62162CB844A}">
  <dimension ref="A1:AR62"/>
  <sheetViews>
    <sheetView topLeftCell="A10" workbookViewId="0">
      <selection activeCell="B21" sqref="B21"/>
    </sheetView>
  </sheetViews>
  <sheetFormatPr baseColWidth="10" defaultColWidth="8.83203125" defaultRowHeight="15" x14ac:dyDescent="0.2"/>
  <cols>
    <col min="1" max="1" width="20.5" bestFit="1" customWidth="1"/>
    <col min="2" max="2" width="15" bestFit="1" customWidth="1"/>
    <col min="3" max="3" width="13.33203125" bestFit="1" customWidth="1"/>
    <col min="4" max="4" width="13.5" bestFit="1" customWidth="1"/>
    <col min="5" max="5" width="13.1640625" bestFit="1" customWidth="1"/>
    <col min="6" max="6" width="11.6640625" bestFit="1" customWidth="1"/>
    <col min="7" max="7" width="12.5" bestFit="1" customWidth="1"/>
    <col min="8" max="8" width="12.6640625" bestFit="1" customWidth="1"/>
    <col min="9" max="9" width="14" bestFit="1" customWidth="1"/>
    <col min="10" max="10" width="13.5" bestFit="1" customWidth="1"/>
    <col min="11" max="11" width="12.5" bestFit="1" customWidth="1"/>
    <col min="12" max="12" width="11.6640625" bestFit="1" customWidth="1"/>
    <col min="13" max="14" width="14" bestFit="1" customWidth="1"/>
    <col min="15" max="15" width="13" bestFit="1" customWidth="1"/>
    <col min="16" max="16" width="10.6640625" bestFit="1" customWidth="1"/>
    <col min="17" max="17" width="14.5" bestFit="1" customWidth="1"/>
    <col min="18" max="18" width="13.1640625" bestFit="1" customWidth="1"/>
    <col min="19" max="19" width="11.5" bestFit="1" customWidth="1"/>
    <col min="20" max="20" width="14.5" bestFit="1" customWidth="1"/>
    <col min="21" max="21" width="13.6640625" bestFit="1" customWidth="1"/>
    <col min="22" max="22" width="13.5" bestFit="1" customWidth="1"/>
    <col min="23" max="23" width="12.6640625" bestFit="1" customWidth="1"/>
    <col min="24" max="24" width="13.5" bestFit="1" customWidth="1"/>
    <col min="25" max="25" width="13.6640625" bestFit="1" customWidth="1"/>
    <col min="26" max="26" width="13.33203125" bestFit="1" customWidth="1"/>
    <col min="27" max="27" width="13.83203125" bestFit="1" customWidth="1"/>
    <col min="28" max="28" width="13.5" bestFit="1" customWidth="1"/>
    <col min="29" max="29" width="12.5" bestFit="1" customWidth="1"/>
    <col min="30" max="30" width="13.6640625" bestFit="1" customWidth="1"/>
    <col min="31" max="31" width="11.83203125" bestFit="1" customWidth="1"/>
    <col min="32" max="32" width="11.6640625" bestFit="1" customWidth="1"/>
    <col min="33" max="33" width="12.5" bestFit="1" customWidth="1"/>
    <col min="34" max="34" width="12.1640625" bestFit="1" customWidth="1"/>
    <col min="35" max="35" width="13.83203125" bestFit="1" customWidth="1"/>
    <col min="36" max="36" width="11.83203125" bestFit="1" customWidth="1"/>
    <col min="37" max="37" width="14.1640625" bestFit="1" customWidth="1"/>
    <col min="38" max="38" width="12.33203125" bestFit="1" customWidth="1"/>
    <col min="39" max="39" width="11.6640625" bestFit="1" customWidth="1"/>
    <col min="40" max="40" width="12.5" bestFit="1" customWidth="1"/>
    <col min="41" max="41" width="13.83203125" bestFit="1" customWidth="1"/>
    <col min="42" max="43" width="11.6640625" bestFit="1" customWidth="1"/>
  </cols>
  <sheetData>
    <row r="1" spans="1:43" x14ac:dyDescent="0.2">
      <c r="A1" s="17" t="s">
        <v>282</v>
      </c>
      <c r="B1" s="17" t="s">
        <v>283</v>
      </c>
      <c r="C1" s="17" t="s">
        <v>18</v>
      </c>
      <c r="D1" s="27" t="s">
        <v>23</v>
      </c>
      <c r="E1" s="27" t="s">
        <v>27</v>
      </c>
      <c r="F1" s="27" t="s">
        <v>31</v>
      </c>
      <c r="G1" s="27" t="s">
        <v>32</v>
      </c>
      <c r="H1" s="27" t="s">
        <v>39</v>
      </c>
      <c r="I1" s="27" t="s">
        <v>40</v>
      </c>
      <c r="J1" s="27" t="s">
        <v>42</v>
      </c>
      <c r="K1" s="27" t="s">
        <v>44</v>
      </c>
      <c r="L1" s="27" t="s">
        <v>46</v>
      </c>
      <c r="M1" s="27" t="s">
        <v>48</v>
      </c>
      <c r="N1" s="27" t="s">
        <v>50</v>
      </c>
      <c r="O1" s="27" t="s">
        <v>52</v>
      </c>
      <c r="P1" s="27" t="s">
        <v>54</v>
      </c>
      <c r="Q1" s="27" t="s">
        <v>56</v>
      </c>
      <c r="R1" s="27" t="s">
        <v>58</v>
      </c>
      <c r="S1" s="27" t="s">
        <v>60</v>
      </c>
      <c r="T1" s="27" t="s">
        <v>62</v>
      </c>
      <c r="U1" s="27" t="s">
        <v>63</v>
      </c>
      <c r="V1" s="27" t="s">
        <v>65</v>
      </c>
      <c r="W1" s="27" t="s">
        <v>66</v>
      </c>
      <c r="X1" s="27" t="s">
        <v>68</v>
      </c>
      <c r="Y1" s="27" t="s">
        <v>69</v>
      </c>
      <c r="Z1" s="27" t="s">
        <v>70</v>
      </c>
      <c r="AA1" s="27" t="s">
        <v>72</v>
      </c>
      <c r="AB1" s="27" t="s">
        <v>74</v>
      </c>
      <c r="AC1" s="27" t="s">
        <v>76</v>
      </c>
      <c r="AD1" s="27" t="s">
        <v>78</v>
      </c>
      <c r="AE1" s="27" t="s">
        <v>79</v>
      </c>
      <c r="AF1" s="27" t="s">
        <v>80</v>
      </c>
      <c r="AG1" s="27" t="s">
        <v>81</v>
      </c>
      <c r="AH1" s="27" t="s">
        <v>82</v>
      </c>
      <c r="AI1" s="27" t="s">
        <v>83</v>
      </c>
      <c r="AJ1" s="27" t="s">
        <v>84</v>
      </c>
      <c r="AK1" s="27" t="s">
        <v>85</v>
      </c>
      <c r="AL1" s="27" t="s">
        <v>86</v>
      </c>
      <c r="AM1" s="27" t="s">
        <v>87</v>
      </c>
      <c r="AN1" s="27" t="s">
        <v>88</v>
      </c>
      <c r="AO1" s="27" t="s">
        <v>89</v>
      </c>
      <c r="AP1" s="57" t="s">
        <v>90</v>
      </c>
      <c r="AQ1" s="1"/>
    </row>
    <row r="2" spans="1:43" x14ac:dyDescent="0.2">
      <c r="A2" s="44" t="s">
        <v>333</v>
      </c>
    </row>
    <row r="3" spans="1:43" x14ac:dyDescent="0.2">
      <c r="A3" s="44" t="s">
        <v>332</v>
      </c>
      <c r="B3" s="4">
        <f>('Pivot Table Adjusted Data'!C2-Table5[[#This Row],[SPX]])/Table5[[#This Row],[SPX]]</f>
        <v>-1.6292184461056455E-2</v>
      </c>
      <c r="C3" s="4">
        <f>('Pivot Table Adjusted Data'!D2-Table5[[#This Row],[SPOT]])/Table5[[#This Row],[SPOT]]</f>
        <v>0.41872395440611432</v>
      </c>
      <c r="D3" s="4">
        <f>('Pivot Table Adjusted Data'!E2-Table5[[#This Row],[TKO]])/Table5[[#This Row],[TKO]]</f>
        <v>0.1842219417935167</v>
      </c>
      <c r="E3" s="4">
        <f>('Pivot Table Adjusted Data'!F2-Table5[[#This Row],[TSLA]])/Table5[[#This Row],[TSLA]]</f>
        <v>-7.1211623448324754E-2</v>
      </c>
      <c r="F3" s="4">
        <f>('Pivot Table Adjusted Data'!G2-Table5[[#This Row],[F]])/Table5[[#This Row],[F]]</f>
        <v>-0.11731106477918245</v>
      </c>
      <c r="G3" s="4">
        <f>('Pivot Table Adjusted Data'!H2-Table5[[#This Row],[CAVA]])/Table5[[#This Row],[CAVA]]</f>
        <v>-0.23979018079923659</v>
      </c>
      <c r="H3" s="4">
        <f>('Pivot Table Adjusted Data'!I2-Table5[[#This Row],[CMG]])/Table5[[#This Row],[CMG]]</f>
        <v>-0.13560227015714085</v>
      </c>
      <c r="I3" s="4">
        <f>('Pivot Table Adjusted Data'!J2-Table5[[#This Row],[RIVN]])/Table5[[#This Row],[RIVN]]</f>
        <v>-8.9773560029641958E-2</v>
      </c>
      <c r="J3" s="4">
        <f>('Pivot Table Adjusted Data'!K2-Table5[[#This Row],[AMZN]])/Table5[[#This Row],[AMZN]]</f>
        <v>-0.22217806590704856</v>
      </c>
      <c r="K3" s="4">
        <f>('Pivot Table Adjusted Data'!L2-Table5[[#This Row],[IAU]])/Table5[[#This Row],[IAU]]</f>
        <v>0.17079165609651761</v>
      </c>
      <c r="L3" s="4">
        <f>('Pivot Table Adjusted Data'!M2-Table5[[#This Row],[IBIT]])/Table5[[#This Row],[IBIT]]</f>
        <v>0.12253197278903213</v>
      </c>
      <c r="M3" s="4">
        <f>('Pivot Table Adjusted Data'!N2-Table5[[#This Row],[VST]])/Table5[[#This Row],[VST]]</f>
        <v>4.1816600913172276E-2</v>
      </c>
      <c r="N3" s="4">
        <f>('Pivot Table Adjusted Data'!O2-Table5[[#This Row],[VIST]])/Table5[[#This Row],[VIST]]</f>
        <v>-7.4741072190886132E-2</v>
      </c>
      <c r="O3" s="4">
        <f>('Pivot Table Adjusted Data'!P2-Table5[[#This Row],[GEV]])/Table5[[#This Row],[GEV]]</f>
        <v>0.18529246379095643</v>
      </c>
      <c r="P3" s="4">
        <f>('Pivot Table Adjusted Data'!Q2-Table5[[#This Row],[XOM]])/Table5[[#This Row],[XOM]]</f>
        <v>-3.804737041843155E-2</v>
      </c>
      <c r="Q3" s="4">
        <f>('Pivot Table Adjusted Data'!R2-Table5[[#This Row],[MA]])/Table5[[#This Row],[MA]]</f>
        <v>8.1387915704380295E-2</v>
      </c>
      <c r="R3" s="4">
        <f>('Pivot Table Adjusted Data'!S2-Table5[[#This Row],[JPM]])/Table5[[#This Row],[JPM]]</f>
        <v>7.0498517796628149E-2</v>
      </c>
      <c r="S3" s="4">
        <f>('Pivot Table Adjusted Data'!T2-Table5[[#This Row],[KKR]])/Table5[[#This Row],[KKR]]</f>
        <v>-0.13463225253993449</v>
      </c>
      <c r="T3" s="4">
        <f>('Pivot Table Adjusted Data'!U2-Table5[[#This Row],[GS]])/Table5[[#This Row],[GS]]</f>
        <v>3.9780304446380976E-2</v>
      </c>
      <c r="U3" s="4">
        <f>('Pivot Table Adjusted Data'!V2-Table5[[#This Row],[BX]])/Table5[[#This Row],[BX]]</f>
        <v>-8.2982478180516184E-2</v>
      </c>
      <c r="V3" s="4">
        <f>('Pivot Table Adjusted Data'!W2-Table5[[#This Row],[SOFI]])/Table5[[#This Row],[SOFI]]</f>
        <v>0.14773500985931642</v>
      </c>
      <c r="W3" s="4">
        <f>('Pivot Table Adjusted Data'!X2-Table5[[#This Row],[HOOD]])/Table5[[#This Row],[HOOD]]</f>
        <v>0.44709067265634322</v>
      </c>
      <c r="X3" s="4">
        <f>('Pivot Table Adjusted Data'!Y2-Table5[[#This Row],[KO]])/Table5[[#This Row],[KO]]</f>
        <v>7.0067674767178484E-2</v>
      </c>
      <c r="Y3" s="4">
        <f>('Pivot Table Adjusted Data'!Z2-Table5[[#This Row],[PM]])/Table5[[#This Row],[PM]]</f>
        <v>0.27334061391614539</v>
      </c>
      <c r="Z3" s="4">
        <f>('Pivot Table Adjusted Data'!AA2-Table5[[#This Row],[VRTX]])/Table5[[#This Row],[VRTX]]</f>
        <v>4.9484579189607455E-2</v>
      </c>
      <c r="AA3" s="4">
        <f>('Pivot Table Adjusted Data'!AB2-Table5[[#This Row],[OSCR]])/Table5[[#This Row],[OSCR]]</f>
        <v>-0.17638804201879774</v>
      </c>
      <c r="AB3" s="4">
        <f>('Pivot Table Adjusted Data'!AC2-Table5[[#This Row],[CPRX]])/Table5[[#This Row],[CPRX]]</f>
        <v>0.12331299342039918</v>
      </c>
      <c r="AC3" s="4">
        <f>('Pivot Table Adjusted Data'!AD2-Table5[[#This Row],[OPCH]])/Table5[[#This Row],[OPCH]]</f>
        <v>0.18734714650370199</v>
      </c>
      <c r="AD3" s="4">
        <f>('Pivot Table Adjusted Data'!AE2-Table5[[#This Row],[J]])/Table5[[#This Row],[J]]</f>
        <v>-6.713644146160555E-2</v>
      </c>
      <c r="AE3" s="4">
        <f>('Pivot Table Adjusted Data'!AF2-Table5[[#This Row],[DE]])/Table5[[#This Row],[DE]]</f>
        <v>0.15571830220529193</v>
      </c>
      <c r="AF3" s="4">
        <f>('Pivot Table Adjusted Data'!AG2-Table5[[#This Row],[RKLB]])/Table5[[#This Row],[RKLB]]</f>
        <v>0.39462169730354296</v>
      </c>
      <c r="AG3" s="4">
        <f>('Pivot Table Adjusted Data'!AH2-Table5[[#This Row],[RIO]])/Table5[[#This Row],[RIO]]</f>
        <v>-4.7380395468263677E-2</v>
      </c>
      <c r="AH3" s="4">
        <f>('Pivot Table Adjusted Data'!AI2-Table5[[#This Row],[PLD]])/Table5[[#This Row],[PLD]]</f>
        <v>-5.6587607219862744E-2</v>
      </c>
      <c r="AI3" s="4">
        <f>('Pivot Table Adjusted Data'!AJ2-Table5[[#This Row],[CBRE]])/Table5[[#This Row],[CBRE]]</f>
        <v>7.1196440928546864E-2</v>
      </c>
      <c r="AJ3" s="4">
        <f>('Pivot Table Adjusted Data'!AK2-Table5[[#This Row],[PLTR]])/Table5[[#This Row],[PLTR]]</f>
        <v>0.7706735102481731</v>
      </c>
      <c r="AK3" s="4">
        <f>('Pivot Table Adjusted Data'!AL2-Table5[[#This Row],[AVGO]])/Table5[[#This Row],[AVGO]]</f>
        <v>2.6204590261386305E-2</v>
      </c>
      <c r="AL3" s="4">
        <f>('Pivot Table Adjusted Data'!AM2-Table5[[#This Row],[NVDA]])/Table5[[#This Row],[NVDA]]</f>
        <v>-0.1059801989290589</v>
      </c>
      <c r="AM3" s="4">
        <f>('Pivot Table Adjusted Data'!AN2-Table5[[#This Row],[SNOW]])/Table5[[#This Row],[SNOW]]</f>
        <v>0.12691800240758264</v>
      </c>
      <c r="AN3" s="4">
        <f>('Pivot Table Adjusted Data'!AO2-Table5[[#This Row],[MSFT]])/Table5[[#This Row],[MSFT]]</f>
        <v>-9.4980876987239851E-2</v>
      </c>
      <c r="AO3" s="4">
        <f>('Pivot Table Adjusted Data'!AP2-Table5[[#This Row],[APPL]])/Table5[[#This Row],[APPL]]</f>
        <v>-4.3160727787232372E-2</v>
      </c>
      <c r="AP3" s="4">
        <f>('Pivot Table Adjusted Data'!AQ2-Table5[[#This Row],[IONQ]])/Table5[[#This Row],[IONQ]]</f>
        <v>0.24901188691708123</v>
      </c>
      <c r="AQ3" s="4"/>
    </row>
    <row r="4" spans="1:43" x14ac:dyDescent="0.2">
      <c r="A4" s="44" t="s">
        <v>331</v>
      </c>
      <c r="B4" s="4">
        <f>('Pivot Table Adjusted Data'!C3-Table5[[#This Row],[SPX]])/Table5[[#This Row],[SPX]]</f>
        <v>0.18399207525705366</v>
      </c>
      <c r="C4" s="4">
        <f>('Pivot Table Adjusted Data'!D3-Table5[[#This Row],[SPOT]])/Table5[[#This Row],[SPOT]]</f>
        <v>0.73916053615250443</v>
      </c>
      <c r="D4" s="4">
        <f>('Pivot Table Adjusted Data'!E3-Table5[[#This Row],[TKO]])/Table5[[#This Row],[TKO]]</f>
        <v>0.46183477519661892</v>
      </c>
      <c r="E4" s="4">
        <f>('Pivot Table Adjusted Data'!F3-Table5[[#This Row],[TSLA]])/Table5[[#This Row],[TSLA]]</f>
        <v>0.41558109610816352</v>
      </c>
      <c r="F4" s="4">
        <f>('Pivot Table Adjusted Data'!G3-Table5[[#This Row],[F]])/Table5[[#This Row],[F]]</f>
        <v>-7.9500704218344959E-2</v>
      </c>
      <c r="G4" s="4">
        <f>('Pivot Table Adjusted Data'!H3-Table5[[#This Row],[CAVA]])/Table5[[#This Row],[CAVA]]</f>
        <v>1.2256107131033538</v>
      </c>
      <c r="H4" s="4">
        <f>('Pivot Table Adjusted Data'!I3-Table5[[#This Row],[CMG]])/Table5[[#This Row],[CMG]]</f>
        <v>0.14962885951983929</v>
      </c>
      <c r="I4" s="4">
        <f>('Pivot Table Adjusted Data'!J3-Table5[[#This Row],[RIVN]])/Table5[[#This Row],[RIVN]]</f>
        <v>-0.12105513669547519</v>
      </c>
      <c r="J4" s="4">
        <f>('Pivot Table Adjusted Data'!K3-Table5[[#This Row],[AMZN]])/Table5[[#This Row],[AMZN]]</f>
        <v>-4.9506917739310444E-2</v>
      </c>
      <c r="K4" s="4">
        <f>('Pivot Table Adjusted Data'!L3-Table5[[#This Row],[IAU]])/Table5[[#This Row],[IAU]]</f>
        <v>0.21945286602487293</v>
      </c>
      <c r="L4" s="4">
        <f>('Pivot Table Adjusted Data'!M3-Table5[[#This Row],[IBIT]])/Table5[[#This Row],[IBIT]]</f>
        <v>0.2650885894136436</v>
      </c>
      <c r="M4" s="4">
        <f>('Pivot Table Adjusted Data'!N3-Table5[[#This Row],[VST]])/Table5[[#This Row],[VST]]</f>
        <v>1.2277571578089712</v>
      </c>
      <c r="N4" s="4">
        <f>('Pivot Table Adjusted Data'!O3-Table5[[#This Row],[VIST]])/Table5[[#This Row],[VIST]]</f>
        <v>0.39991464915497055</v>
      </c>
      <c r="O4" s="4">
        <f>('Pivot Table Adjusted Data'!P3-Table5[[#This Row],[GEV]])/Table5[[#This Row],[GEV]]</f>
        <v>0.74996682238959256</v>
      </c>
      <c r="P4" s="4">
        <f>('Pivot Table Adjusted Data'!Q3-Table5[[#This Row],[XOM]])/Table5[[#This Row],[XOM]]</f>
        <v>5.6665798366980734E-2</v>
      </c>
      <c r="Q4" s="4">
        <f>('Pivot Table Adjusted Data'!R3-Table5[[#This Row],[MA]])/Table5[[#This Row],[MA]]</f>
        <v>0.13570714210022447</v>
      </c>
      <c r="R4" s="4">
        <f>('Pivot Table Adjusted Data'!S3-Table5[[#This Row],[JPM]])/Table5[[#This Row],[JPM]]</f>
        <v>0.30019908095337927</v>
      </c>
      <c r="S4" s="4">
        <f>('Pivot Table Adjusted Data'!T3-Table5[[#This Row],[KKR]])/Table5[[#This Row],[KKR]]</f>
        <v>0.56804487693551231</v>
      </c>
      <c r="T4" s="4">
        <f>('Pivot Table Adjusted Data'!U3-Table5[[#This Row],[GS]])/Table5[[#This Row],[GS]]</f>
        <v>0.39995276381699024</v>
      </c>
      <c r="U4" s="4">
        <f>('Pivot Table Adjusted Data'!V3-Table5[[#This Row],[BX]])/Table5[[#This Row],[BX]]</f>
        <v>0.32706003740770018</v>
      </c>
      <c r="V4" s="4">
        <f>('Pivot Table Adjusted Data'!W3-Table5[[#This Row],[SOFI]])/Table5[[#This Row],[SOFI]]</f>
        <v>0.40121859275698446</v>
      </c>
      <c r="W4" s="4">
        <f>('Pivot Table Adjusted Data'!X3-Table5[[#This Row],[HOOD]])/Table5[[#This Row],[HOOD]]</f>
        <v>1.1763201518092774</v>
      </c>
      <c r="X4" s="4">
        <f>('Pivot Table Adjusted Data'!Y3-Table5[[#This Row],[KO]])/Table5[[#This Row],[KO]]</f>
        <v>0.11168965082539666</v>
      </c>
      <c r="Y4" s="4">
        <f>('Pivot Table Adjusted Data'!Z3-Table5[[#This Row],[PM]])/Table5[[#This Row],[PM]]</f>
        <v>0.29663149060804572</v>
      </c>
      <c r="Z4" s="4">
        <f>('Pivot Table Adjusted Data'!AA3-Table5[[#This Row],[VRTX]])/Table5[[#This Row],[VRTX]]</f>
        <v>0.15445476421423776</v>
      </c>
      <c r="AA4" s="4">
        <f>('Pivot Table Adjusted Data'!AB3-Table5[[#This Row],[OSCR]])/Table5[[#This Row],[OSCR]]</f>
        <v>0.33265352429879619</v>
      </c>
      <c r="AB4" s="4">
        <f>('Pivot Table Adjusted Data'!AC3-Table5[[#This Row],[CPRX]])/Table5[[#This Row],[CPRX]]</f>
        <v>0.36245773697168177</v>
      </c>
      <c r="AC4" s="4">
        <f>('Pivot Table Adjusted Data'!AD3-Table5[[#This Row],[OPCH]])/Table5[[#This Row],[OPCH]]</f>
        <v>-9.5239841270538916E-2</v>
      </c>
      <c r="AD4" s="4">
        <f>('Pivot Table Adjusted Data'!AE3-Table5[[#This Row],[J]])/Table5[[#This Row],[J]]</f>
        <v>0.12157990220880453</v>
      </c>
      <c r="AE4" s="4">
        <f>('Pivot Table Adjusted Data'!AF3-Table5[[#This Row],[DE]])/Table5[[#This Row],[DE]]</f>
        <v>6.0158182827896846E-2</v>
      </c>
      <c r="AF4" s="4">
        <f>('Pivot Table Adjusted Data'!AG3-Table5[[#This Row],[RKLB]])/Table5[[#This Row],[RKLB]]</f>
        <v>2.1966408375679252</v>
      </c>
      <c r="AG4" s="4">
        <f>('Pivot Table Adjusted Data'!AH3-Table5[[#This Row],[RIO]])/Table5[[#This Row],[RIO]]</f>
        <v>-5.6488286914528896E-2</v>
      </c>
      <c r="AH4" s="4">
        <f>('Pivot Table Adjusted Data'!AI3-Table5[[#This Row],[PLD]])/Table5[[#This Row],[PLD]]</f>
        <v>-6.4137640850309569E-3</v>
      </c>
      <c r="AI4" s="4">
        <f>('Pivot Table Adjusted Data'!AJ3-Table5[[#This Row],[CBRE]])/Table5[[#This Row],[CBRE]]</f>
        <v>0.41736840149318505</v>
      </c>
      <c r="AJ4" s="4">
        <f>('Pivot Table Adjusted Data'!AK3-Table5[[#This Row],[PLTR]])/Table5[[#This Row],[PLTR]]</f>
        <v>1.4778560858040888</v>
      </c>
      <c r="AK4" s="4">
        <f>('Pivot Table Adjusted Data'!AL3-Table5[[#This Row],[AVGO]])/Table5[[#This Row],[AVGO]]</f>
        <v>0.56193198782745835</v>
      </c>
      <c r="AL4" s="4">
        <f>('Pivot Table Adjusted Data'!AM3-Table5[[#This Row],[NVDA]])/Table5[[#This Row],[NVDA]]</f>
        <v>0.8553101438767714</v>
      </c>
      <c r="AM4" s="4">
        <f>('Pivot Table Adjusted Data'!AN3-Table5[[#This Row],[SNOW]])/Table5[[#This Row],[SNOW]]</f>
        <v>-0.19555067851860541</v>
      </c>
      <c r="AN4" s="4">
        <f>('Pivot Table Adjusted Data'!AO3-Table5[[#This Row],[MSFT]])/Table5[[#This Row],[MSFT]]</f>
        <v>9.3938400132025104E-2</v>
      </c>
      <c r="AO4" s="4">
        <f>('Pivot Table Adjusted Data'!AP3-Table5[[#This Row],[APPL]])/Table5[[#This Row],[APPL]]</f>
        <v>0.2556192323448348</v>
      </c>
      <c r="AP4" s="4">
        <f>('Pivot Table Adjusted Data'!AQ3-Table5[[#This Row],[IONQ]])/Table5[[#This Row],[IONQ]]</f>
        <v>0.82948365613128583</v>
      </c>
      <c r="AQ4" s="4"/>
    </row>
    <row r="5" spans="1:43" x14ac:dyDescent="0.2">
      <c r="A5" s="44" t="s">
        <v>330</v>
      </c>
      <c r="B5" s="4">
        <f>('Pivot Table Adjusted Data'!C4-Table5[[#This Row],[SPX]])/Table5[[#This Row],[SPX]]</f>
        <v>0.14384627846797124</v>
      </c>
      <c r="C5" s="4">
        <f>('Pivot Table Adjusted Data'!D4-Table5[[#This Row],[SPOT]])/Table5[[#This Row],[SPOT]]</f>
        <v>0.63902943499251064</v>
      </c>
      <c r="D5" s="4">
        <f>('Pivot Table Adjusted Data'!E4-Table5[[#This Row],[TKO]])/Table5[[#This Row],[TKO]]</f>
        <v>-0.12257339920545331</v>
      </c>
      <c r="E5" s="4">
        <f>('Pivot Table Adjusted Data'!F4-Table5[[#This Row],[TSLA]])/Table5[[#This Row],[TSLA]]</f>
        <v>-6.5503201153047849E-2</v>
      </c>
      <c r="F5" s="4">
        <f>('Pivot Table Adjusted Data'!G4-Table5[[#This Row],[F]])/Table5[[#This Row],[F]]</f>
        <v>-6.8681035646254218E-2</v>
      </c>
      <c r="G5" s="4">
        <f>('Pivot Table Adjusted Data'!H4-Table5[[#This Row],[CAVA]])/Table5[[#This Row],[CAVA]]</f>
        <v>0.22025109370354576</v>
      </c>
      <c r="H5" s="4">
        <f>('Pivot Table Adjusted Data'!I4-Table5[[#This Row],[CMG]])/Table5[[#This Row],[CMG]]</f>
        <v>0.36179555315500006</v>
      </c>
      <c r="I5" s="4">
        <f>('Pivot Table Adjusted Data'!J4-Table5[[#This Row],[RIVN]])/Table5[[#This Row],[RIVN]]</f>
        <v>-0.19320312589120417</v>
      </c>
      <c r="J5" s="4">
        <f>('Pivot Table Adjusted Data'!K4-Table5[[#This Row],[AMZN]])/Table5[[#This Row],[AMZN]]</f>
        <v>0.1400674697018636</v>
      </c>
      <c r="K5" s="4">
        <f>('Pivot Table Adjusted Data'!L4-Table5[[#This Row],[IAU]])/Table5[[#This Row],[IAU]]</f>
        <v>9.1832339804943527E-2</v>
      </c>
      <c r="L5" s="4"/>
      <c r="M5" s="4">
        <f>('Pivot Table Adjusted Data'!N4-Table5[[#This Row],[VST]])/Table5[[#This Row],[VST]]</f>
        <v>1.0508063482317018</v>
      </c>
      <c r="N5" s="4">
        <f>('Pivot Table Adjusted Data'!O4-Table5[[#This Row],[VIST]])/Table5[[#This Row],[VIST]]</f>
        <v>0.6023406992924758</v>
      </c>
      <c r="O5" s="4"/>
      <c r="P5" s="4">
        <f>('Pivot Table Adjusted Data'!Q4-Table5[[#This Row],[XOM]])/Table5[[#This Row],[XOM]]</f>
        <v>-1.1476149353537827E-2</v>
      </c>
      <c r="Q5" s="4">
        <f>('Pivot Table Adjusted Data'!R4-Table5[[#This Row],[MA]])/Table5[[#This Row],[MA]]</f>
        <v>0.14771257285862691</v>
      </c>
      <c r="R5" s="4">
        <f>('Pivot Table Adjusted Data'!S4-Table5[[#This Row],[JPM]])/Table5[[#This Row],[JPM]]</f>
        <v>0.22942509206081646</v>
      </c>
      <c r="S5" s="4">
        <f>('Pivot Table Adjusted Data'!T4-Table5[[#This Row],[KKR]])/Table5[[#This Row],[KKR]]</f>
        <v>0.52886743486524845</v>
      </c>
      <c r="T5" s="4">
        <f>('Pivot Table Adjusted Data'!U4-Table5[[#This Row],[GS]])/Table5[[#This Row],[GS]]</f>
        <v>0.13948422323334167</v>
      </c>
      <c r="U5" s="4">
        <f>('Pivot Table Adjusted Data'!V4-Table5[[#This Row],[BX]])/Table5[[#This Row],[BX]]</f>
        <v>0.25954611686771645</v>
      </c>
      <c r="V5" s="4">
        <f>('Pivot Table Adjusted Data'!W4-Table5[[#This Row],[SOFI]])/Table5[[#This Row],[SOFI]]</f>
        <v>5.8635255666838935E-2</v>
      </c>
      <c r="W5" s="4">
        <f>('Pivot Table Adjusted Data'!X4-Table5[[#This Row],[HOOD]])/Table5[[#This Row],[HOOD]]</f>
        <v>0.38416191498577779</v>
      </c>
      <c r="X5" s="4">
        <f>('Pivot Table Adjusted Data'!Y4-Table5[[#This Row],[KO]])/Table5[[#This Row],[KO]]</f>
        <v>-2.4376754741899955E-2</v>
      </c>
      <c r="Y5" s="4">
        <f>('Pivot Table Adjusted Data'!Z4-Table5[[#This Row],[PM]])/Table5[[#This Row],[PM]]</f>
        <v>-3.3792298705235639E-2</v>
      </c>
      <c r="Z5" s="4">
        <f>('Pivot Table Adjusted Data'!AA4-Table5[[#This Row],[VRTX]])/Table5[[#This Row],[VRTX]]</f>
        <v>0.21829960895238551</v>
      </c>
      <c r="AA5" s="4">
        <f>('Pivot Table Adjusted Data'!AB4-Table5[[#This Row],[OSCR]])/Table5[[#This Row],[OSCR]]</f>
        <v>0.96695378915418928</v>
      </c>
      <c r="AB5" s="4">
        <f>('Pivot Table Adjusted Data'!AC4-Table5[[#This Row],[CPRX]])/Table5[[#This Row],[CPRX]]</f>
        <v>2.7339341218116722E-2</v>
      </c>
      <c r="AC5" s="4">
        <f>('Pivot Table Adjusted Data'!AD4-Table5[[#This Row],[OPCH]])/Table5[[#This Row],[OPCH]]</f>
        <v>-1.0945653181511037E-2</v>
      </c>
      <c r="AD5" s="4">
        <f>('Pivot Table Adjusted Data'!AE4-Table5[[#This Row],[J]])/Table5[[#This Row],[J]]</f>
        <v>0.13318117689417466</v>
      </c>
      <c r="AE5" s="4">
        <f>('Pivot Table Adjusted Data'!AF4-Table5[[#This Row],[DE]])/Table5[[#This Row],[DE]]</f>
        <v>-4.2235130174732474E-2</v>
      </c>
      <c r="AF5" s="4">
        <f>('Pivot Table Adjusted Data'!AG4-Table5[[#This Row],[RKLB]])/Table5[[#This Row],[RKLB]]</f>
        <v>-0.13402423364973531</v>
      </c>
      <c r="AG5" s="4">
        <f>('Pivot Table Adjusted Data'!AH4-Table5[[#This Row],[RIO]])/Table5[[#This Row],[RIO]]</f>
        <v>1.9746229638818179E-2</v>
      </c>
      <c r="AH5" s="4">
        <f>('Pivot Table Adjusted Data'!AI4-Table5[[#This Row],[PLD]])/Table5[[#This Row],[PLD]]</f>
        <v>-3.3967454203810837E-2</v>
      </c>
      <c r="AI5" s="4">
        <f>('Pivot Table Adjusted Data'!AJ4-Table5[[#This Row],[CBRE]])/Table5[[#This Row],[CBRE]]</f>
        <v>7.0785657577545694E-2</v>
      </c>
      <c r="AJ5" s="4">
        <f>('Pivot Table Adjusted Data'!AK4-Table5[[#This Row],[PLTR]])/Table5[[#This Row],[PLTR]]</f>
        <v>0.66818314158422565</v>
      </c>
      <c r="AK5" s="4">
        <f>('Pivot Table Adjusted Data'!AL4-Table5[[#This Row],[AVGO]])/Table5[[#This Row],[AVGO]]</f>
        <v>0.57042330545666631</v>
      </c>
      <c r="AL5" s="4">
        <f>('Pivot Table Adjusted Data'!AM4-Table5[[#This Row],[NVDA]])/Table5[[#This Row],[NVDA]]</f>
        <v>1.0010475716293903</v>
      </c>
      <c r="AM5" s="4">
        <f>('Pivot Table Adjusted Data'!AN4-Table5[[#This Row],[SNOW]])/Table5[[#This Row],[SNOW]]</f>
        <v>8.9715519172627781E-2</v>
      </c>
      <c r="AN5" s="4">
        <f>('Pivot Table Adjusted Data'!AO4-Table5[[#This Row],[MSFT]])/Table5[[#This Row],[MSFT]]</f>
        <v>0.28025967425814147</v>
      </c>
      <c r="AO5" s="4">
        <f>('Pivot Table Adjusted Data'!AP4-Table5[[#This Row],[APPL]])/Table5[[#This Row],[APPL]]</f>
        <v>6.3917364074727118E-2</v>
      </c>
      <c r="AP5" s="4">
        <f>('Pivot Table Adjusted Data'!AQ4-Table5[[#This Row],[IONQ]])/Table5[[#This Row],[IONQ]]</f>
        <v>7.2653857099303082E-2</v>
      </c>
      <c r="AQ5" s="4"/>
    </row>
    <row r="6" spans="1:43" x14ac:dyDescent="0.2">
      <c r="A6" s="44" t="s">
        <v>329</v>
      </c>
      <c r="B6" s="4">
        <f>('Pivot Table Adjusted Data'!C5-Table5[[#This Row],[SPX]])/Table5[[#This Row],[SPX]]</f>
        <v>8.2935796459688377E-2</v>
      </c>
      <c r="C6" s="4">
        <f>('Pivot Table Adjusted Data'!D5-Table5[[#This Row],[SPOT]])/Table5[[#This Row],[SPOT]]</f>
        <v>0.47632112590690212</v>
      </c>
      <c r="D6" s="4">
        <f>('Pivot Table Adjusted Data'!E5-Table5[[#This Row],[TKO]])/Table5[[#This Row],[TKO]]</f>
        <v>0.38471521223570304</v>
      </c>
      <c r="E6" s="4">
        <f>('Pivot Table Adjusted Data'!F5-Table5[[#This Row],[TSLA]])/Table5[[#This Row],[TSLA]]</f>
        <v>-3.3100464823953034E-2</v>
      </c>
      <c r="F6" s="4">
        <f>('Pivot Table Adjusted Data'!G5-Table5[[#This Row],[F]])/Table5[[#This Row],[F]]</f>
        <v>-3.5609670973486586E-2</v>
      </c>
      <c r="G6" s="4"/>
      <c r="H6" s="4">
        <f>('Pivot Table Adjusted Data'!I5-Table5[[#This Row],[CMG]])/Table5[[#This Row],[CMG]]</f>
        <v>0.25834750532470074</v>
      </c>
      <c r="I6" s="4">
        <f>('Pivot Table Adjusted Data'!J5-Table5[[#This Row],[RIVN]])/Table5[[#This Row],[RIVN]]</f>
        <v>-0.39188372553117301</v>
      </c>
      <c r="J6" s="4">
        <f>('Pivot Table Adjusted Data'!K5-Table5[[#This Row],[AMZN]])/Table5[[#This Row],[AMZN]]</f>
        <v>0.36131233930320561</v>
      </c>
      <c r="K6" s="4">
        <f>('Pivot Table Adjusted Data'!L5-Table5[[#This Row],[IAU]])/Table5[[#This Row],[IAU]]</f>
        <v>9.6821228616162172E-2</v>
      </c>
      <c r="L6" s="4"/>
      <c r="M6" s="4">
        <f>('Pivot Table Adjusted Data'!N5-Table5[[#This Row],[VST]])/Table5[[#This Row],[VST]]</f>
        <v>0.10424327989939659</v>
      </c>
      <c r="N6" s="4">
        <f>('Pivot Table Adjusted Data'!O5-Table5[[#This Row],[VIST]])/Table5[[#This Row],[VIST]]</f>
        <v>1.061049079461216</v>
      </c>
      <c r="O6" s="4"/>
      <c r="P6" s="4">
        <f>('Pivot Table Adjusted Data'!Q5-Table5[[#This Row],[XOM]])/Table5[[#This Row],[XOM]]</f>
        <v>0.10670644629884141</v>
      </c>
      <c r="Q6" s="4">
        <f>('Pivot Table Adjusted Data'!R5-Table5[[#This Row],[MA]])/Table5[[#This Row],[MA]]</f>
        <v>0.13871233553423543</v>
      </c>
      <c r="R6" s="4">
        <f>('Pivot Table Adjusted Data'!S5-Table5[[#This Row],[JPM]])/Table5[[#This Row],[JPM]]</f>
        <v>0.16060973562210237</v>
      </c>
      <c r="S6" s="4">
        <f>('Pivot Table Adjusted Data'!T5-Table5[[#This Row],[KKR]])/Table5[[#This Row],[KKR]]</f>
        <v>0.12147789305779016</v>
      </c>
      <c r="T6" s="4">
        <f>('Pivot Table Adjusted Data'!U5-Table5[[#This Row],[GS]])/Table5[[#This Row],[GS]]</f>
        <v>1.1403669644017348E-2</v>
      </c>
      <c r="U6" s="4">
        <f>('Pivot Table Adjusted Data'!V5-Table5[[#This Row],[BX]])/Table5[[#This Row],[BX]]</f>
        <v>7.1576124365085808E-3</v>
      </c>
      <c r="V6" s="4">
        <f>('Pivot Table Adjusted Data'!W5-Table5[[#This Row],[SOFI]])/Table5[[#This Row],[SOFI]]</f>
        <v>0.26663757962895607</v>
      </c>
      <c r="W6" s="4">
        <f>('Pivot Table Adjusted Data'!X5-Table5[[#This Row],[HOOD]])/Table5[[#This Row],[HOOD]]</f>
        <v>6.5319554034758837E-2</v>
      </c>
      <c r="X6" s="4">
        <f>('Pivot Table Adjusted Data'!Y5-Table5[[#This Row],[KO]])/Table5[[#This Row],[KO]]</f>
        <v>-1.0584561204551587E-2</v>
      </c>
      <c r="Y6" s="4">
        <f>('Pivot Table Adjusted Data'!Z5-Table5[[#This Row],[PM]])/Table5[[#This Row],[PM]]</f>
        <v>-1.1750211740011818E-3</v>
      </c>
      <c r="Z6" s="4">
        <f>('Pivot Table Adjusted Data'!AA5-Table5[[#This Row],[VRTX]])/Table5[[#This Row],[VRTX]]</f>
        <v>0.13919000944334461</v>
      </c>
      <c r="AA6" s="4">
        <f>('Pivot Table Adjusted Data'!AB5-Table5[[#This Row],[OSCR]])/Table5[[#This Row],[OSCR]]</f>
        <v>0.45350657478043038</v>
      </c>
      <c r="AB6" s="4">
        <f>('Pivot Table Adjusted Data'!AC5-Table5[[#This Row],[CPRX]])/Table5[[#This Row],[CPRX]]</f>
        <v>0.11562209238653161</v>
      </c>
      <c r="AC6" s="4">
        <f>('Pivot Table Adjusted Data'!AD5-Table5[[#This Row],[OPCH]])/Table5[[#This Row],[OPCH]]</f>
        <v>2.4631721885967562E-2</v>
      </c>
      <c r="AD6" s="4">
        <f>('Pivot Table Adjusted Data'!AE5-Table5[[#This Row],[J]])/Table5[[#This Row],[J]]</f>
        <v>-1.4683577832088193E-2</v>
      </c>
      <c r="AE6" s="4">
        <f>('Pivot Table Adjusted Data'!AF5-Table5[[#This Row],[DE]])/Table5[[#This Row],[DE]]</f>
        <v>7.8725193861273024E-2</v>
      </c>
      <c r="AF6" s="4">
        <f>('Pivot Table Adjusted Data'!AG5-Table5[[#This Row],[RKLB]])/Table5[[#This Row],[RKLB]]</f>
        <v>0.1040665759063617</v>
      </c>
      <c r="AG6" s="4">
        <f>('Pivot Table Adjusted Data'!AH5-Table5[[#This Row],[RIO]])/Table5[[#This Row],[RIO]]</f>
        <v>4.8986169279960044E-2</v>
      </c>
      <c r="AH6" s="4">
        <f>('Pivot Table Adjusted Data'!AI5-Table5[[#This Row],[PLD]])/Table5[[#This Row],[PLD]]</f>
        <v>4.0961213548400301E-2</v>
      </c>
      <c r="AI6" s="4">
        <f>('Pivot Table Adjusted Data'!AJ5-Table5[[#This Row],[CBRE]])/Table5[[#This Row],[CBRE]]</f>
        <v>3.2450902800770336E-2</v>
      </c>
      <c r="AJ6" s="4">
        <f>('Pivot Table Adjusted Data'!AK5-Table5[[#This Row],[PLTR]])/Table5[[#This Row],[PLTR]]</f>
        <v>0.48344624269401709</v>
      </c>
      <c r="AK6" s="4">
        <f>('Pivot Table Adjusted Data'!AL5-Table5[[#This Row],[AVGO]])/Table5[[#This Row],[AVGO]]</f>
        <v>0.43340705212111819</v>
      </c>
      <c r="AL6" s="4">
        <f>('Pivot Table Adjusted Data'!AM5-Table5[[#This Row],[NVDA]])/Table5[[#This Row],[NVDA]]</f>
        <v>1.2149657508915319</v>
      </c>
      <c r="AM6" s="4">
        <f>('Pivot Table Adjusted Data'!AN5-Table5[[#This Row],[SNOW]])/Table5[[#This Row],[SNOW]]</f>
        <v>4.1941046207578506E-2</v>
      </c>
      <c r="AN6" s="4">
        <f>('Pivot Table Adjusted Data'!AO5-Table5[[#This Row],[MSFT]])/Table5[[#This Row],[MSFT]]</f>
        <v>0.21065159266354835</v>
      </c>
      <c r="AO6" s="4">
        <f>('Pivot Table Adjusted Data'!AP5-Table5[[#This Row],[APPL]])/Table5[[#This Row],[APPL]]</f>
        <v>0.16670682722483943</v>
      </c>
      <c r="AP6" s="4">
        <f>('Pivot Table Adjusted Data'!AQ5-Table5[[#This Row],[IONQ]])/Table5[[#This Row],[IONQ]]</f>
        <v>0.9742203132749907</v>
      </c>
      <c r="AQ6" s="4"/>
    </row>
    <row r="7" spans="1:43" x14ac:dyDescent="0.2">
      <c r="A7" s="44" t="s">
        <v>328</v>
      </c>
      <c r="B7" s="4">
        <f>('Pivot Table Adjusted Data'!C6-Table5[[#This Row],[SPX]])/Table5[[#This Row],[SPX]]</f>
        <v>-0.12515038872566875</v>
      </c>
      <c r="C7" s="4">
        <f>('Pivot Table Adjusted Data'!D6-Table5[[#This Row],[SPOT]])/Table5[[#This Row],[SPOT]]</f>
        <v>-0.51614121724630546</v>
      </c>
      <c r="D7" s="4">
        <f>('Pivot Table Adjusted Data'!E6-Table5[[#This Row],[TKO]])/Table5[[#This Row],[TKO]]</f>
        <v>0.28188986124286469</v>
      </c>
      <c r="E7" s="4">
        <f>('Pivot Table Adjusted Data'!F6-Table5[[#This Row],[TSLA]])/Table5[[#This Row],[TSLA]]</f>
        <v>-0.2824521507023201</v>
      </c>
      <c r="F7" s="4">
        <f>('Pivot Table Adjusted Data'!G6-Table5[[#This Row],[F]])/Table5[[#This Row],[F]]</f>
        <v>-0.24430672319572114</v>
      </c>
      <c r="G7" s="4"/>
      <c r="H7" s="4">
        <f>('Pivot Table Adjusted Data'!I6-Table5[[#This Row],[CMG]])/Table5[[#This Row],[CMG]]</f>
        <v>-9.3844349099615698E-2</v>
      </c>
      <c r="I7" s="4">
        <f>('Pivot Table Adjusted Data'!J6-Table5[[#This Row],[RIVN]])/Table5[[#This Row],[RIVN]]</f>
        <v>-0.56746976259752213</v>
      </c>
      <c r="J7" s="4">
        <f>('Pivot Table Adjusted Data'!K6-Table5[[#This Row],[AMZN]])/Table5[[#This Row],[AMZN]]</f>
        <v>-0.14491686444630009</v>
      </c>
      <c r="K7" s="4">
        <f>('Pivot Table Adjusted Data'!L6-Table5[[#This Row],[IAU]])/Table5[[#This Row],[IAU]]</f>
        <v>-4.5555051078061758E-2</v>
      </c>
      <c r="L7" s="4"/>
      <c r="M7" s="4">
        <f>('Pivot Table Adjusted Data'!N6-Table5[[#This Row],[VST]])/Table5[[#This Row],[VST]]</f>
        <v>0.11014033782548031</v>
      </c>
      <c r="N7" s="4">
        <f>('Pivot Table Adjusted Data'!O6-Table5[[#This Row],[VIST]])/Table5[[#This Row],[VIST]]</f>
        <v>0.61678891719161766</v>
      </c>
      <c r="O7" s="4"/>
      <c r="P7" s="4">
        <f>('Pivot Table Adjusted Data'!Q6-Table5[[#This Row],[XOM]])/Table5[[#This Row],[XOM]]</f>
        <v>0.3878066469033275</v>
      </c>
      <c r="Q7" s="4">
        <f>('Pivot Table Adjusted Data'!R6-Table5[[#This Row],[MA]])/Table5[[#This Row],[MA]]</f>
        <v>-4.9209578332787357E-2</v>
      </c>
      <c r="R7" s="4">
        <f>('Pivot Table Adjusted Data'!S6-Table5[[#This Row],[JPM]])/Table5[[#This Row],[JPM]]</f>
        <v>-0.19131655687973564</v>
      </c>
      <c r="S7" s="4">
        <f>('Pivot Table Adjusted Data'!T6-Table5[[#This Row],[KKR]])/Table5[[#This Row],[KKR]]</f>
        <v>-0.2357814169726202</v>
      </c>
      <c r="T7" s="4">
        <f>('Pivot Table Adjusted Data'!U6-Table5[[#This Row],[GS]])/Table5[[#This Row],[GS]]</f>
        <v>-9.5441361357677362E-2</v>
      </c>
      <c r="U7" s="4">
        <f>('Pivot Table Adjusted Data'!V6-Table5[[#This Row],[BX]])/Table5[[#This Row],[BX]]</f>
        <v>-0.2513251684257683</v>
      </c>
      <c r="V7" s="4">
        <f>('Pivot Table Adjusted Data'!W6-Table5[[#This Row],[SOFI]])/Table5[[#This Row],[SOFI]]</f>
        <v>-0.5783934090126257</v>
      </c>
      <c r="W7" s="4">
        <f>('Pivot Table Adjusted Data'!X6-Table5[[#This Row],[HOOD]])/Table5[[#This Row],[HOOD]]</f>
        <v>-0.57551112811956784</v>
      </c>
      <c r="X7" s="4">
        <f>('Pivot Table Adjusted Data'!Y6-Table5[[#This Row],[KO]])/Table5[[#This Row],[KO]]</f>
        <v>4.2620382555644327E-2</v>
      </c>
      <c r="Y7" s="4">
        <f>('Pivot Table Adjusted Data'!Z6-Table5[[#This Row],[PM]])/Table5[[#This Row],[PM]]</f>
        <v>-1.1118625326294929E-2</v>
      </c>
      <c r="Z7" s="4">
        <f>('Pivot Table Adjusted Data'!AA6-Table5[[#This Row],[VRTX]])/Table5[[#This Row],[VRTX]]</f>
        <v>0.31234170739758804</v>
      </c>
      <c r="AA7" s="4">
        <f>('Pivot Table Adjusted Data'!AB6-Table5[[#This Row],[OSCR]])/Table5[[#This Row],[OSCR]]</f>
        <v>-0.57571588658769357</v>
      </c>
      <c r="AB7" s="4">
        <f>('Pivot Table Adjusted Data'!AC6-Table5[[#This Row],[CPRX]])/Table5[[#This Row],[CPRX]]</f>
        <v>0.88891117102004713</v>
      </c>
      <c r="AC7" s="4">
        <f>('Pivot Table Adjusted Data'!AD6-Table5[[#This Row],[OPCH]])/Table5[[#This Row],[OPCH]]</f>
        <v>0.17530068941075622</v>
      </c>
      <c r="AD7" s="4">
        <f>('Pivot Table Adjusted Data'!AE6-Table5[[#This Row],[J]])/Table5[[#This Row],[J]]</f>
        <v>-8.664877994790432E-2</v>
      </c>
      <c r="AE7" s="4">
        <f>('Pivot Table Adjusted Data'!AF6-Table5[[#This Row],[DE]])/Table5[[#This Row],[DE]]</f>
        <v>4.6224720178722417E-3</v>
      </c>
      <c r="AF7" s="4">
        <f>('Pivot Table Adjusted Data'!AG6-Table5[[#This Row],[RKLB]])/Table5[[#This Row],[RKLB]]</f>
        <v>-0.58862813427664773</v>
      </c>
      <c r="AG7" s="4">
        <f>('Pivot Table Adjusted Data'!AH6-Table5[[#This Row],[RIO]])/Table5[[#This Row],[RIO]]</f>
        <v>-0.10960314012006567</v>
      </c>
      <c r="AH7" s="4">
        <f>('Pivot Table Adjusted Data'!AI6-Table5[[#This Row],[PLD]])/Table5[[#This Row],[PLD]]</f>
        <v>-0.21146984589016299</v>
      </c>
      <c r="AI7" s="4">
        <f>('Pivot Table Adjusted Data'!AJ6-Table5[[#This Row],[CBRE]])/Table5[[#This Row],[CBRE]]</f>
        <v>-0.20488770321317243</v>
      </c>
      <c r="AJ7" s="4">
        <f>('Pivot Table Adjusted Data'!AK6-Table5[[#This Row],[PLTR]])/Table5[[#This Row],[PLTR]]</f>
        <v>-0.53256554132859024</v>
      </c>
      <c r="AK7" s="4">
        <f>('Pivot Table Adjusted Data'!AL6-Table5[[#This Row],[AVGO]])/Table5[[#This Row],[AVGO]]</f>
        <v>-9.4803081477018297E-2</v>
      </c>
      <c r="AL7" s="4">
        <f>('Pivot Table Adjusted Data'!AM6-Table5[[#This Row],[NVDA]])/Table5[[#This Row],[NVDA]]</f>
        <v>-0.36919478534814998</v>
      </c>
      <c r="AM7" s="4">
        <f>('Pivot Table Adjusted Data'!AN6-Table5[[#This Row],[SNOW]])/Table5[[#This Row],[SNOW]]</f>
        <v>-0.46297363964729871</v>
      </c>
      <c r="AN7" s="4">
        <f>('Pivot Table Adjusted Data'!AO6-Table5[[#This Row],[MSFT]])/Table5[[#This Row],[MSFT]]</f>
        <v>-0.17515456395308052</v>
      </c>
      <c r="AO7" s="4">
        <f>('Pivot Table Adjusted Data'!AP6-Table5[[#This Row],[APPL]])/Table5[[#This Row],[APPL]]</f>
        <v>-8.8837035563819056E-2</v>
      </c>
      <c r="AP7" s="4">
        <f>('Pivot Table Adjusted Data'!AQ6-Table5[[#This Row],[IONQ]])/Table5[[#This Row],[IONQ]]</f>
        <v>-0.62152260775891155</v>
      </c>
      <c r="AQ7" s="4"/>
    </row>
    <row r="8" spans="1:43" x14ac:dyDescent="0.2">
      <c r="A8" s="44" t="s">
        <v>327</v>
      </c>
      <c r="B8" s="4">
        <f>('Pivot Table Adjusted Data'!C7-Table5[[#This Row],[SPX]])/Table5[[#This Row],[SPX]]</f>
        <v>8.7258696871414992E-2</v>
      </c>
      <c r="C8" s="4">
        <f>('Pivot Table Adjusted Data'!D7-Table5[[#This Row],[SPOT]])/Table5[[#This Row],[SPOT]]</f>
        <v>-0.26801813385195544</v>
      </c>
      <c r="D8" s="4">
        <f>('Pivot Table Adjusted Data'!E7-Table5[[#This Row],[TKO]])/Table5[[#This Row],[TKO]]</f>
        <v>3.727133739308746E-2</v>
      </c>
      <c r="E8" s="4">
        <f>('Pivot Table Adjusted Data'!F7-Table5[[#This Row],[TSLA]])/Table5[[#This Row],[TSLA]]</f>
        <v>0.35218709408048804</v>
      </c>
      <c r="F8" s="4">
        <f>('Pivot Table Adjusted Data'!G7-Table5[[#This Row],[F]])/Table5[[#This Row],[F]]</f>
        <v>0.37874191963104281</v>
      </c>
      <c r="G8" s="4"/>
      <c r="H8" s="4">
        <f>('Pivot Table Adjusted Data'!I7-Table5[[#This Row],[CMG]])/Table5[[#This Row],[CMG]]</f>
        <v>6.7830128963890707E-2</v>
      </c>
      <c r="I8" s="4"/>
      <c r="J8" s="4">
        <f>('Pivot Table Adjusted Data'!K7-Table5[[#This Row],[AMZN]])/Table5[[#This Row],[AMZN]]</f>
        <v>-0.27696916405056871</v>
      </c>
      <c r="K8" s="4">
        <f>('Pivot Table Adjusted Data'!L7-Table5[[#This Row],[IAU]])/Table5[[#This Row],[IAU]]</f>
        <v>1.8916393968250844E-2</v>
      </c>
      <c r="L8" s="4"/>
      <c r="M8" s="4">
        <f>('Pivot Table Adjusted Data'!N7-Table5[[#This Row],[VST]])/Table5[[#This Row],[VST]]</f>
        <v>0.14992190398094471</v>
      </c>
      <c r="N8" s="4">
        <f>('Pivot Table Adjusted Data'!O7-Table5[[#This Row],[VIST]])/Table5[[#This Row],[VIST]]</f>
        <v>1.0077367277357265</v>
      </c>
      <c r="O8" s="4"/>
      <c r="P8" s="4">
        <f>('Pivot Table Adjusted Data'!Q7-Table5[[#This Row],[XOM]])/Table5[[#This Row],[XOM]]</f>
        <v>0.27167323192462567</v>
      </c>
      <c r="Q8" s="4">
        <f>('Pivot Table Adjusted Data'!R7-Table5[[#This Row],[MA]])/Table5[[#This Row],[MA]]</f>
        <v>-3.0012486444647893E-2</v>
      </c>
      <c r="R8" s="4">
        <f>('Pivot Table Adjusted Data'!S7-Table5[[#This Row],[JPM]])/Table5[[#This Row],[JPM]]</f>
        <v>-2.3080646095872915E-3</v>
      </c>
      <c r="S8" s="4">
        <f>('Pivot Table Adjusted Data'!T7-Table5[[#This Row],[KKR]])/Table5[[#This Row],[KKR]]</f>
        <v>0.22512605988866147</v>
      </c>
      <c r="T8" s="4">
        <f>('Pivot Table Adjusted Data'!U7-Table5[[#This Row],[GS]])/Table5[[#This Row],[GS]]</f>
        <v>5.3898302060545966E-2</v>
      </c>
      <c r="U8" s="4">
        <f>('Pivot Table Adjusted Data'!V7-Table5[[#This Row],[BX]])/Table5[[#This Row],[BX]]</f>
        <v>0.42375244955016189</v>
      </c>
      <c r="V8" s="4">
        <f>('Pivot Table Adjusted Data'!W7-Table5[[#This Row],[SOFI]])/Table5[[#This Row],[SOFI]]</f>
        <v>-0.24412753238612503</v>
      </c>
      <c r="W8" s="4">
        <f>('Pivot Table Adjusted Data'!X7-Table5[[#This Row],[HOOD]])/Table5[[#This Row],[HOOD]]</f>
        <v>-0.53005493346723531</v>
      </c>
      <c r="X8" s="4">
        <f>('Pivot Table Adjusted Data'!Y7-Table5[[#This Row],[KO]])/Table5[[#This Row],[KO]]</f>
        <v>0.10315324651165377</v>
      </c>
      <c r="Y8" s="4">
        <f>('Pivot Table Adjusted Data'!Z7-Table5[[#This Row],[PM]])/Table5[[#This Row],[PM]]</f>
        <v>5.4010443593745197E-2</v>
      </c>
      <c r="Z8" s="4">
        <f>('Pivot Table Adjusted Data'!AA7-Table5[[#This Row],[VRTX]])/Table5[[#This Row],[VRTX]]</f>
        <v>5.3752928818443353E-2</v>
      </c>
      <c r="AA8" s="4">
        <f>('Pivot Table Adjusted Data'!AB7-Table5[[#This Row],[OSCR]])/Table5[[#This Row],[OSCR]]</f>
        <v>-0.53954868388817834</v>
      </c>
      <c r="AB8" s="4">
        <f>('Pivot Table Adjusted Data'!AC7-Table5[[#This Row],[CPRX]])/Table5[[#This Row],[CPRX]]</f>
        <v>0.40791346915367133</v>
      </c>
      <c r="AC8" s="4">
        <f>('Pivot Table Adjusted Data'!AD7-Table5[[#This Row],[OPCH]])/Table5[[#This Row],[OPCH]]</f>
        <v>0.31904421426166729</v>
      </c>
      <c r="AD8" s="4">
        <f>('Pivot Table Adjusted Data'!AE7-Table5[[#This Row],[J]])/Table5[[#This Row],[J]]</f>
        <v>6.0142079182562362E-2</v>
      </c>
      <c r="AE8" s="4">
        <f>('Pivot Table Adjusted Data'!AF7-Table5[[#This Row],[DE]])/Table5[[#This Row],[DE]]</f>
        <v>5.7865292463640451E-2</v>
      </c>
      <c r="AF8" s="4">
        <f>('Pivot Table Adjusted Data'!AG7-Table5[[#This Row],[RKLB]])/Table5[[#This Row],[RKLB]]</f>
        <v>4.7096784376789234E-2</v>
      </c>
      <c r="AG8" s="4">
        <f>('Pivot Table Adjusted Data'!AH7-Table5[[#This Row],[RIO]])/Table5[[#This Row],[RIO]]</f>
        <v>-0.1484482415087508</v>
      </c>
      <c r="AH8" s="4">
        <f>('Pivot Table Adjusted Data'!AI7-Table5[[#This Row],[PLD]])/Table5[[#This Row],[PLD]]</f>
        <v>0.30684386709074679</v>
      </c>
      <c r="AI8" s="4">
        <f>('Pivot Table Adjusted Data'!AJ7-Table5[[#This Row],[CBRE]])/Table5[[#This Row],[CBRE]]</f>
        <v>0.1907177179976729</v>
      </c>
      <c r="AJ8" s="4">
        <f>('Pivot Table Adjusted Data'!AK7-Table5[[#This Row],[PLTR]])/Table5[[#This Row],[PLTR]]</f>
        <v>-0.29233236110768362</v>
      </c>
      <c r="AK8" s="4">
        <f>('Pivot Table Adjusted Data'!AL7-Table5[[#This Row],[AVGO]])/Table5[[#This Row],[AVGO]]</f>
        <v>0.22207163272754937</v>
      </c>
      <c r="AL8" s="4">
        <f>('Pivot Table Adjusted Data'!AM7-Table5[[#This Row],[NVDA]])/Table5[[#This Row],[NVDA]]</f>
        <v>0.53230271008037466</v>
      </c>
      <c r="AM8" s="4">
        <f>('Pivot Table Adjusted Data'!AN7-Table5[[#This Row],[SNOW]])/Table5[[#This Row],[SNOW]]</f>
        <v>0.10758802644162196</v>
      </c>
      <c r="AN8" s="4">
        <f>('Pivot Table Adjusted Data'!AO7-Table5[[#This Row],[MSFT]])/Table5[[#This Row],[MSFT]]</f>
        <v>0.19836096571592784</v>
      </c>
      <c r="AO8" s="4">
        <f>('Pivot Table Adjusted Data'!AP7-Table5[[#This Row],[APPL]])/Table5[[#This Row],[APPL]]</f>
        <v>0.2042963677042233</v>
      </c>
      <c r="AP8" s="4">
        <f>('Pivot Table Adjusted Data'!AQ7-Table5[[#This Row],[IONQ]])/Table5[[#This Row],[IONQ]]</f>
        <v>0.25646701966314539</v>
      </c>
      <c r="AQ8" s="4"/>
    </row>
    <row r="9" spans="1:43" x14ac:dyDescent="0.2">
      <c r="A9" s="43" t="s">
        <v>326</v>
      </c>
      <c r="B9" s="4">
        <f>('Pivot Table Adjusted Data'!C8-Table5[[#This Row],[SPX]])/Table5[[#This Row],[SPX]]</f>
        <v>0.24835981998670353</v>
      </c>
      <c r="C9" s="4">
        <f>('Pivot Table Adjusted Data'!D8-Table5[[#This Row],[SPOT]])/Table5[[#This Row],[SPOT]]</f>
        <v>0.10636670344524406</v>
      </c>
      <c r="D9" s="4">
        <f>('Pivot Table Adjusted Data'!E8-Table5[[#This Row],[TKO]])/Table5[[#This Row],[TKO]]</f>
        <v>0.24154694904701463</v>
      </c>
      <c r="E9" s="4">
        <f>('Pivot Table Adjusted Data'!F8-Table5[[#This Row],[TSLA]])/Table5[[#This Row],[TSLA]]</f>
        <v>0.96744614888087499</v>
      </c>
      <c r="F9" s="4">
        <f>('Pivot Table Adjusted Data'!G8-Table5[[#This Row],[F]])/Table5[[#This Row],[F]]</f>
        <v>0.80472512640112381</v>
      </c>
      <c r="G9" s="4"/>
      <c r="H9" s="4">
        <f>('Pivot Table Adjusted Data'!I8-Table5[[#This Row],[CMG]])/Table5[[#This Row],[CMG]]</f>
        <v>0.30091553045011121</v>
      </c>
      <c r="I9" s="4"/>
      <c r="J9" s="4">
        <f>('Pivot Table Adjusted Data'!K8-Table5[[#This Row],[AMZN]])/Table5[[#This Row],[AMZN]]</f>
        <v>-0.13751549551011616</v>
      </c>
      <c r="K9" s="4">
        <f>('Pivot Table Adjusted Data'!L8-Table5[[#This Row],[IAU]])/Table5[[#This Row],[IAU]]</f>
        <v>-2.4555697242176069E-2</v>
      </c>
      <c r="L9" s="4"/>
      <c r="M9" s="4">
        <f>('Pivot Table Adjusted Data'!N8-Table5[[#This Row],[VST]])/Table5[[#This Row],[VST]]</f>
        <v>-1.6474315752262936E-2</v>
      </c>
      <c r="N9" s="4">
        <f>('Pivot Table Adjusted Data'!O8-Table5[[#This Row],[VIST]])/Table5[[#This Row],[VIST]]</f>
        <v>0.17055138058917485</v>
      </c>
      <c r="O9" s="4"/>
      <c r="P9" s="4">
        <f>('Pivot Table Adjusted Data'!Q8-Table5[[#This Row],[XOM]])/Table5[[#This Row],[XOM]]</f>
        <v>0.36922915491466241</v>
      </c>
      <c r="Q9" s="4">
        <f>('Pivot Table Adjusted Data'!R8-Table5[[#This Row],[MA]])/Table5[[#This Row],[MA]]</f>
        <v>0.14450555335982693</v>
      </c>
      <c r="R9" s="4">
        <f>('Pivot Table Adjusted Data'!S8-Table5[[#This Row],[JPM]])/Table5[[#This Row],[JPM]]</f>
        <v>0.48546995787931718</v>
      </c>
      <c r="S9" s="4">
        <f>('Pivot Table Adjusted Data'!T8-Table5[[#This Row],[KKR]])/Table5[[#This Row],[KKR]]</f>
        <v>0.57616140572570329</v>
      </c>
      <c r="T9" s="4">
        <f>('Pivot Table Adjusted Data'!U8-Table5[[#This Row],[GS]])/Table5[[#This Row],[GS]]</f>
        <v>0.68670880993826977</v>
      </c>
      <c r="U9" s="4">
        <f>('Pivot Table Adjusted Data'!V8-Table5[[#This Row],[BX]])/Table5[[#This Row],[BX]]</f>
        <v>0.58348396029040794</v>
      </c>
      <c r="V9" s="4">
        <f>('Pivot Table Adjusted Data'!W8-Table5[[#This Row],[SOFI]])/Table5[[#This Row],[SOFI]]</f>
        <v>0.60282654538254665</v>
      </c>
      <c r="W9" s="4"/>
      <c r="X9" s="4">
        <f>('Pivot Table Adjusted Data'!Y8-Table5[[#This Row],[KO]])/Table5[[#This Row],[KO]]</f>
        <v>9.7690168523183241E-2</v>
      </c>
      <c r="Y9" s="4">
        <f>('Pivot Table Adjusted Data'!Z8-Table5[[#This Row],[PM]])/Table5[[#This Row],[PM]]</f>
        <v>0.2237153547088572</v>
      </c>
      <c r="Z9" s="4"/>
      <c r="AA9" s="4"/>
      <c r="AB9" s="4">
        <f>('Pivot Table Adjusted Data'!AC8-Table5[[#This Row],[CPRX]])/Table5[[#This Row],[CPRX]]</f>
        <v>0.23712961569695387</v>
      </c>
      <c r="AC9" s="4">
        <f>('Pivot Table Adjusted Data'!AD8-Table5[[#This Row],[OPCH]])/Table5[[#This Row],[OPCH]]</f>
        <v>0.45794277380275228</v>
      </c>
      <c r="AD9" s="4">
        <f>('Pivot Table Adjusted Data'!AE8-Table5[[#This Row],[J]])/Table5[[#This Row],[J]]</f>
        <v>0.40106063106735457</v>
      </c>
      <c r="AE9" s="4">
        <f>('Pivot Table Adjusted Data'!AF8-Table5[[#This Row],[DE]])/Table5[[#This Row],[DE]]</f>
        <v>0.76003502687725577</v>
      </c>
      <c r="AF9" s="4">
        <f>('Pivot Table Adjusted Data'!AG8-Table5[[#This Row],[RKLB]])/Table5[[#This Row],[RKLB]]</f>
        <v>8.5912418042072598E-5</v>
      </c>
      <c r="AG9" s="4">
        <f>('Pivot Table Adjusted Data'!AH8-Table5[[#This Row],[RIO]])/Table5[[#This Row],[RIO]]</f>
        <v>0.38784425459256994</v>
      </c>
      <c r="AH9" s="4">
        <f>('Pivot Table Adjusted Data'!AI8-Table5[[#This Row],[PLD]])/Table5[[#This Row],[PLD]]</f>
        <v>0.17195746953310612</v>
      </c>
      <c r="AI9" s="4">
        <f>('Pivot Table Adjusted Data'!AJ8-Table5[[#This Row],[CBRE]])/Table5[[#This Row],[CBRE]]</f>
        <v>0.67061590058097431</v>
      </c>
      <c r="AJ9" s="4">
        <f>('Pivot Table Adjusted Data'!AK8-Table5[[#This Row],[PLTR]])/Table5[[#This Row],[PLTR]]</f>
        <v>0.42012615554535604</v>
      </c>
      <c r="AK9" s="4">
        <f>('Pivot Table Adjusted Data'!AL8-Table5[[#This Row],[AVGO]])/Table5[[#This Row],[AVGO]]</f>
        <v>0.37610592366459644</v>
      </c>
      <c r="AL9" s="4">
        <f>('Pivot Table Adjusted Data'!AM8-Table5[[#This Row],[NVDA]])/Table5[[#This Row],[NVDA]]</f>
        <v>0.42979444400914291</v>
      </c>
      <c r="AM9" s="4">
        <f>('Pivot Table Adjusted Data'!AN8-Table5[[#This Row],[SNOW]])/Table5[[#This Row],[SNOW]]</f>
        <v>-7.4204918095148661E-2</v>
      </c>
      <c r="AN9" s="4">
        <f>('Pivot Table Adjusted Data'!AO8-Table5[[#This Row],[MSFT]])/Table5[[#This Row],[MSFT]]</f>
        <v>0.24647811189703611</v>
      </c>
      <c r="AO9" s="4">
        <f>('Pivot Table Adjusted Data'!AP8-Table5[[#This Row],[APPL]])/Table5[[#This Row],[APPL]]</f>
        <v>0.28079640405949102</v>
      </c>
      <c r="AP9" s="4"/>
      <c r="AQ9" s="4"/>
    </row>
    <row r="10" spans="1:43" x14ac:dyDescent="0.2">
      <c r="A10" s="1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3" x14ac:dyDescent="0.2">
      <c r="A11" s="2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3" x14ac:dyDescent="0.2">
      <c r="A12" s="1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3" x14ac:dyDescent="0.2">
      <c r="A13" s="21" t="s">
        <v>336</v>
      </c>
      <c r="B13" s="4">
        <f t="shared" ref="B13:AP13" si="0">AVERAGE(B3:B11)</f>
        <v>8.6421441979443792E-2</v>
      </c>
      <c r="C13" s="4">
        <f t="shared" si="0"/>
        <v>0.2279203434007164</v>
      </c>
      <c r="D13" s="4">
        <f t="shared" si="0"/>
        <v>0.20984381110047887</v>
      </c>
      <c r="E13" s="4">
        <f t="shared" si="0"/>
        <v>0.18327812842026869</v>
      </c>
      <c r="F13" s="4">
        <f t="shared" si="0"/>
        <v>9.1151121031311053E-2</v>
      </c>
      <c r="G13" s="4">
        <f t="shared" si="0"/>
        <v>0.40202387533588763</v>
      </c>
      <c r="H13" s="4">
        <f t="shared" si="0"/>
        <v>0.12986727973668363</v>
      </c>
      <c r="I13" s="4">
        <f t="shared" si="0"/>
        <v>-0.27267706214900328</v>
      </c>
      <c r="J13" s="4">
        <f t="shared" si="0"/>
        <v>-4.7100956949753532E-2</v>
      </c>
      <c r="K13" s="4">
        <f t="shared" si="0"/>
        <v>7.5386248027215608E-2</v>
      </c>
      <c r="L13" s="4">
        <f t="shared" si="0"/>
        <v>0.19381028110133786</v>
      </c>
      <c r="M13" s="4">
        <f t="shared" si="0"/>
        <v>0.38117304470105762</v>
      </c>
      <c r="N13" s="4">
        <f t="shared" si="0"/>
        <v>0.5405200544620421</v>
      </c>
      <c r="O13" s="4">
        <f t="shared" si="0"/>
        <v>0.46762964309027449</v>
      </c>
      <c r="P13" s="4">
        <f t="shared" si="0"/>
        <v>0.1632225369480669</v>
      </c>
      <c r="Q13" s="4">
        <f t="shared" si="0"/>
        <v>8.1257636397122676E-2</v>
      </c>
      <c r="R13" s="4">
        <f t="shared" si="0"/>
        <v>0.1503682518318458</v>
      </c>
      <c r="S13" s="4">
        <f t="shared" si="0"/>
        <v>0.2356091429943373</v>
      </c>
      <c r="T13" s="4">
        <f t="shared" si="0"/>
        <v>0.17654095882598123</v>
      </c>
      <c r="U13" s="4">
        <f t="shared" si="0"/>
        <v>0.18095607570660149</v>
      </c>
      <c r="V13" s="4">
        <f t="shared" si="0"/>
        <v>9.3504577413698817E-2</v>
      </c>
      <c r="W13" s="4">
        <f t="shared" si="0"/>
        <v>0.16122103864989232</v>
      </c>
      <c r="X13" s="4">
        <f t="shared" si="0"/>
        <v>5.5751401033800704E-2</v>
      </c>
      <c r="Y13" s="4">
        <f t="shared" si="0"/>
        <v>0.11451599394589454</v>
      </c>
      <c r="Z13" s="4">
        <f t="shared" si="0"/>
        <v>0.15458726633593448</v>
      </c>
      <c r="AA13" s="4">
        <f t="shared" si="0"/>
        <v>7.6910212623124349E-2</v>
      </c>
      <c r="AB13" s="4">
        <f t="shared" si="0"/>
        <v>0.30895520283820022</v>
      </c>
      <c r="AC13" s="4">
        <f t="shared" si="0"/>
        <v>0.15115443591611363</v>
      </c>
      <c r="AD13" s="4">
        <f t="shared" si="0"/>
        <v>7.8213570015899722E-2</v>
      </c>
      <c r="AE13" s="4">
        <f t="shared" si="0"/>
        <v>0.15355562001121398</v>
      </c>
      <c r="AF13" s="4">
        <f t="shared" si="0"/>
        <v>0.28855134852089687</v>
      </c>
      <c r="AG13" s="4">
        <f t="shared" si="0"/>
        <v>1.3522369928534164E-2</v>
      </c>
      <c r="AH13" s="4">
        <f t="shared" si="0"/>
        <v>3.0189125539055096E-2</v>
      </c>
      <c r="AI13" s="4">
        <f t="shared" si="0"/>
        <v>0.17832104545221755</v>
      </c>
      <c r="AJ13" s="4">
        <f t="shared" si="0"/>
        <v>0.42791246191994092</v>
      </c>
      <c r="AK13" s="4">
        <f t="shared" si="0"/>
        <v>0.29933448722596523</v>
      </c>
      <c r="AL13" s="4">
        <f t="shared" si="0"/>
        <v>0.50832080517285749</v>
      </c>
      <c r="AM13" s="4">
        <f t="shared" si="0"/>
        <v>-5.2366663147377417E-2</v>
      </c>
      <c r="AN13" s="4">
        <f t="shared" si="0"/>
        <v>0.10850761481805124</v>
      </c>
      <c r="AO13" s="4">
        <f t="shared" si="0"/>
        <v>0.11990549029386632</v>
      </c>
      <c r="AP13" s="4">
        <f t="shared" si="0"/>
        <v>0.29338568755448247</v>
      </c>
    </row>
    <row r="14" spans="1:43" x14ac:dyDescent="0.2">
      <c r="A14" s="21" t="s">
        <v>337</v>
      </c>
      <c r="B14" s="22">
        <f t="shared" ref="B14:AP14" si="1">_xlfn.STDEV.S(B3:B11)</f>
        <v>0.12541083015464616</v>
      </c>
      <c r="C14" s="22">
        <f t="shared" si="1"/>
        <v>0.47308280692272492</v>
      </c>
      <c r="D14" s="22">
        <f t="shared" si="1"/>
        <v>0.20050524340347664</v>
      </c>
      <c r="E14" s="22">
        <f t="shared" si="1"/>
        <v>0.42579258723124663</v>
      </c>
      <c r="F14" s="22">
        <f t="shared" si="1"/>
        <v>0.36937366782704162</v>
      </c>
      <c r="G14" s="22">
        <f t="shared" si="1"/>
        <v>0.74942041143099181</v>
      </c>
      <c r="H14" s="22">
        <f t="shared" si="1"/>
        <v>0.19335438076195086</v>
      </c>
      <c r="I14" s="22">
        <f t="shared" si="1"/>
        <v>0.20240551545258795</v>
      </c>
      <c r="J14" s="22">
        <f t="shared" si="1"/>
        <v>0.22474925153669001</v>
      </c>
      <c r="K14" s="22">
        <f t="shared" si="1"/>
        <v>9.8650349981391314E-2</v>
      </c>
      <c r="L14" s="22">
        <f t="shared" si="1"/>
        <v>0.10080275031827368</v>
      </c>
      <c r="M14" s="22">
        <f t="shared" si="1"/>
        <v>0.5231356665808099</v>
      </c>
      <c r="N14" s="22">
        <f t="shared" si="1"/>
        <v>0.41514526991963457</v>
      </c>
      <c r="O14" s="22">
        <f t="shared" si="1"/>
        <v>0.39928506812725989</v>
      </c>
      <c r="P14" s="22">
        <f t="shared" si="1"/>
        <v>0.17805238741143237</v>
      </c>
      <c r="Q14" s="22">
        <f t="shared" si="1"/>
        <v>8.5717656712578791E-2</v>
      </c>
      <c r="R14" s="22">
        <f t="shared" si="1"/>
        <v>0.21891209927336824</v>
      </c>
      <c r="S14" s="22">
        <f t="shared" si="1"/>
        <v>0.33786421701627201</v>
      </c>
      <c r="T14" s="22">
        <f t="shared" si="1"/>
        <v>0.27280844231387225</v>
      </c>
      <c r="U14" s="22">
        <f t="shared" si="1"/>
        <v>0.29867431518440962</v>
      </c>
      <c r="V14" s="22">
        <f t="shared" si="1"/>
        <v>0.39867927249113633</v>
      </c>
      <c r="W14" s="22">
        <f t="shared" si="1"/>
        <v>0.66207010829005941</v>
      </c>
      <c r="X14" s="22">
        <f t="shared" si="1"/>
        <v>5.5276944465975857E-2</v>
      </c>
      <c r="Y14" s="22">
        <f t="shared" si="1"/>
        <v>0.14441869353600892</v>
      </c>
      <c r="Z14" s="22">
        <f t="shared" si="1"/>
        <v>0.10039617305549992</v>
      </c>
      <c r="AA14" s="22">
        <f t="shared" si="1"/>
        <v>0.61147517232425252</v>
      </c>
      <c r="AB14" s="22">
        <f t="shared" si="1"/>
        <v>0.29020432878096364</v>
      </c>
      <c r="AC14" s="22">
        <f t="shared" si="1"/>
        <v>0.19459084925171197</v>
      </c>
      <c r="AD14" s="22">
        <f t="shared" si="1"/>
        <v>0.16653076819549031</v>
      </c>
      <c r="AE14" s="22">
        <f t="shared" si="1"/>
        <v>0.27441342329679502</v>
      </c>
      <c r="AF14" s="22">
        <f t="shared" si="1"/>
        <v>0.89215260563884735</v>
      </c>
      <c r="AG14" s="22">
        <f t="shared" si="1"/>
        <v>0.17861424911954699</v>
      </c>
      <c r="AH14" s="22">
        <f t="shared" si="1"/>
        <v>0.16740034116632202</v>
      </c>
      <c r="AI14" s="22">
        <f t="shared" si="1"/>
        <v>0.28601227375096344</v>
      </c>
      <c r="AJ14" s="22">
        <f t="shared" si="1"/>
        <v>0.6735493023638266</v>
      </c>
      <c r="AK14" s="22">
        <f t="shared" si="1"/>
        <v>0.25891755868310318</v>
      </c>
      <c r="AL14" s="22">
        <f t="shared" si="1"/>
        <v>0.57975126897594353</v>
      </c>
      <c r="AM14" s="22">
        <f t="shared" si="1"/>
        <v>0.21462620428264728</v>
      </c>
      <c r="AN14" s="22">
        <f t="shared" si="1"/>
        <v>0.17754140589486808</v>
      </c>
      <c r="AO14" s="22">
        <f t="shared" si="1"/>
        <v>0.14543898783836015</v>
      </c>
      <c r="AP14" s="22">
        <f t="shared" si="1"/>
        <v>0.57272132342412274</v>
      </c>
    </row>
    <row r="15" spans="1:43" x14ac:dyDescent="0.2">
      <c r="A15" s="21" t="s">
        <v>338</v>
      </c>
      <c r="B15" s="22">
        <f t="shared" ref="B15:AP15" si="2">1/40</f>
        <v>2.5000000000000001E-2</v>
      </c>
      <c r="C15" s="22">
        <f t="shared" si="2"/>
        <v>2.5000000000000001E-2</v>
      </c>
      <c r="D15" s="22">
        <f t="shared" si="2"/>
        <v>2.5000000000000001E-2</v>
      </c>
      <c r="E15" s="22">
        <f t="shared" si="2"/>
        <v>2.5000000000000001E-2</v>
      </c>
      <c r="F15" s="22">
        <f t="shared" si="2"/>
        <v>2.5000000000000001E-2</v>
      </c>
      <c r="G15" s="22">
        <f t="shared" si="2"/>
        <v>2.5000000000000001E-2</v>
      </c>
      <c r="H15" s="22">
        <f t="shared" si="2"/>
        <v>2.5000000000000001E-2</v>
      </c>
      <c r="I15" s="22">
        <f t="shared" si="2"/>
        <v>2.5000000000000001E-2</v>
      </c>
      <c r="J15" s="22">
        <f t="shared" si="2"/>
        <v>2.5000000000000001E-2</v>
      </c>
      <c r="K15" s="22">
        <f t="shared" si="2"/>
        <v>2.5000000000000001E-2</v>
      </c>
      <c r="L15" s="22">
        <f t="shared" si="2"/>
        <v>2.5000000000000001E-2</v>
      </c>
      <c r="M15" s="22">
        <f t="shared" si="2"/>
        <v>2.5000000000000001E-2</v>
      </c>
      <c r="N15" s="22">
        <f t="shared" si="2"/>
        <v>2.5000000000000001E-2</v>
      </c>
      <c r="O15" s="22">
        <f t="shared" si="2"/>
        <v>2.5000000000000001E-2</v>
      </c>
      <c r="P15" s="22">
        <f t="shared" si="2"/>
        <v>2.5000000000000001E-2</v>
      </c>
      <c r="Q15" s="22">
        <f t="shared" si="2"/>
        <v>2.5000000000000001E-2</v>
      </c>
      <c r="R15" s="22">
        <f t="shared" si="2"/>
        <v>2.5000000000000001E-2</v>
      </c>
      <c r="S15" s="22">
        <f t="shared" si="2"/>
        <v>2.5000000000000001E-2</v>
      </c>
      <c r="T15" s="22">
        <f t="shared" si="2"/>
        <v>2.5000000000000001E-2</v>
      </c>
      <c r="U15" s="22">
        <f t="shared" si="2"/>
        <v>2.5000000000000001E-2</v>
      </c>
      <c r="V15" s="22">
        <f t="shared" si="2"/>
        <v>2.5000000000000001E-2</v>
      </c>
      <c r="W15" s="22">
        <f t="shared" si="2"/>
        <v>2.5000000000000001E-2</v>
      </c>
      <c r="X15" s="22">
        <f t="shared" si="2"/>
        <v>2.5000000000000001E-2</v>
      </c>
      <c r="Y15" s="22">
        <f t="shared" si="2"/>
        <v>2.5000000000000001E-2</v>
      </c>
      <c r="Z15" s="22">
        <f t="shared" si="2"/>
        <v>2.5000000000000001E-2</v>
      </c>
      <c r="AA15" s="22">
        <f t="shared" si="2"/>
        <v>2.5000000000000001E-2</v>
      </c>
      <c r="AB15" s="22">
        <f t="shared" si="2"/>
        <v>2.5000000000000001E-2</v>
      </c>
      <c r="AC15" s="22">
        <f t="shared" si="2"/>
        <v>2.5000000000000001E-2</v>
      </c>
      <c r="AD15" s="22">
        <f t="shared" si="2"/>
        <v>2.5000000000000001E-2</v>
      </c>
      <c r="AE15" s="22">
        <f t="shared" si="2"/>
        <v>2.5000000000000001E-2</v>
      </c>
      <c r="AF15" s="22">
        <f t="shared" si="2"/>
        <v>2.5000000000000001E-2</v>
      </c>
      <c r="AG15" s="22">
        <f t="shared" si="2"/>
        <v>2.5000000000000001E-2</v>
      </c>
      <c r="AH15" s="22">
        <f t="shared" si="2"/>
        <v>2.5000000000000001E-2</v>
      </c>
      <c r="AI15" s="22">
        <f t="shared" si="2"/>
        <v>2.5000000000000001E-2</v>
      </c>
      <c r="AJ15" s="22">
        <f t="shared" si="2"/>
        <v>2.5000000000000001E-2</v>
      </c>
      <c r="AK15" s="22">
        <f t="shared" si="2"/>
        <v>2.5000000000000001E-2</v>
      </c>
      <c r="AL15" s="22">
        <f t="shared" si="2"/>
        <v>2.5000000000000001E-2</v>
      </c>
      <c r="AM15" s="22">
        <f t="shared" si="2"/>
        <v>2.5000000000000001E-2</v>
      </c>
      <c r="AN15" s="22">
        <f t="shared" si="2"/>
        <v>2.5000000000000001E-2</v>
      </c>
      <c r="AO15" s="22">
        <f t="shared" si="2"/>
        <v>2.5000000000000001E-2</v>
      </c>
      <c r="AP15" s="22">
        <f t="shared" si="2"/>
        <v>2.5000000000000001E-2</v>
      </c>
    </row>
    <row r="16" spans="1:43" ht="16" thickBot="1" x14ac:dyDescent="0.25">
      <c r="A16" s="18"/>
      <c r="AP16" s="25"/>
    </row>
    <row r="17" spans="1:44" x14ac:dyDescent="0.2">
      <c r="A17" s="18"/>
      <c r="B17" s="22"/>
      <c r="C17" s="4"/>
      <c r="D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4" ht="16" thickBot="1" x14ac:dyDescent="0.25">
      <c r="A18" s="18"/>
      <c r="B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4" ht="16" thickBot="1" x14ac:dyDescent="0.25">
      <c r="A19" s="18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</row>
    <row r="20" spans="1:44" x14ac:dyDescent="0.2">
      <c r="A20" s="18"/>
      <c r="B20" t="s">
        <v>339</v>
      </c>
      <c r="C20" s="26"/>
      <c r="D20" s="26"/>
      <c r="E20" s="26" t="s">
        <v>18</v>
      </c>
      <c r="F20" s="26" t="s">
        <v>23</v>
      </c>
      <c r="G20" s="26" t="s">
        <v>27</v>
      </c>
      <c r="H20" s="26" t="s">
        <v>31</v>
      </c>
      <c r="I20" s="26" t="s">
        <v>32</v>
      </c>
      <c r="J20" s="26" t="s">
        <v>39</v>
      </c>
      <c r="K20" s="26" t="s">
        <v>40</v>
      </c>
      <c r="L20" s="26" t="s">
        <v>42</v>
      </c>
      <c r="M20" s="26" t="s">
        <v>44</v>
      </c>
      <c r="N20" s="26" t="s">
        <v>46</v>
      </c>
      <c r="O20" s="26" t="s">
        <v>48</v>
      </c>
      <c r="P20" s="26" t="s">
        <v>50</v>
      </c>
      <c r="Q20" s="26" t="s">
        <v>52</v>
      </c>
      <c r="R20" s="26" t="s">
        <v>54</v>
      </c>
      <c r="S20" s="26" t="s">
        <v>56</v>
      </c>
      <c r="T20" s="26" t="s">
        <v>58</v>
      </c>
      <c r="U20" s="26" t="s">
        <v>60</v>
      </c>
      <c r="V20" s="26" t="s">
        <v>62</v>
      </c>
      <c r="W20" s="26" t="s">
        <v>63</v>
      </c>
      <c r="X20" s="26" t="s">
        <v>65</v>
      </c>
      <c r="Y20" s="26" t="s">
        <v>66</v>
      </c>
      <c r="Z20" s="26" t="s">
        <v>68</v>
      </c>
      <c r="AA20" s="26" t="s">
        <v>69</v>
      </c>
      <c r="AB20" s="26" t="s">
        <v>70</v>
      </c>
      <c r="AC20" s="26" t="s">
        <v>72</v>
      </c>
      <c r="AD20" s="26" t="s">
        <v>74</v>
      </c>
      <c r="AE20" s="26" t="s">
        <v>76</v>
      </c>
      <c r="AF20" s="26" t="s">
        <v>78</v>
      </c>
      <c r="AG20" s="26" t="s">
        <v>79</v>
      </c>
      <c r="AH20" s="26" t="s">
        <v>80</v>
      </c>
      <c r="AI20" s="26" t="s">
        <v>81</v>
      </c>
      <c r="AJ20" s="26" t="s">
        <v>82</v>
      </c>
      <c r="AK20" s="26" t="s">
        <v>83</v>
      </c>
      <c r="AL20" s="26" t="s">
        <v>84</v>
      </c>
      <c r="AM20" s="26" t="s">
        <v>85</v>
      </c>
      <c r="AN20" s="26" t="s">
        <v>86</v>
      </c>
      <c r="AO20" s="26" t="s">
        <v>87</v>
      </c>
      <c r="AP20" s="26" t="s">
        <v>88</v>
      </c>
      <c r="AQ20" s="26" t="s">
        <v>89</v>
      </c>
      <c r="AR20" s="26" t="s">
        <v>90</v>
      </c>
    </row>
    <row r="21" spans="1:44" x14ac:dyDescent="0.2">
      <c r="A21" s="18"/>
      <c r="B21" cm="1">
        <f t="array" ref="B21">SUMPRODUCT(E21:AR21,TRANSPOSE('No Limit Scenario'!$B$8:$B$47))</f>
        <v>3.8090024346267119E-3</v>
      </c>
      <c r="D21" t="s">
        <v>18</v>
      </c>
      <c r="E21">
        <f>VARP('No Lmt 252 Day Average Returns'!$C$2:$C$9)</f>
        <v>0.19183486474790076</v>
      </c>
    </row>
    <row r="22" spans="1:44" x14ac:dyDescent="0.2">
      <c r="A22" s="18"/>
      <c r="B22" cm="1">
        <f t="array" ref="B22">SUMPRODUCT(E22:AR22,TRANSPOSE('No Limit Scenario'!$B$8:$B$47))</f>
        <v>1.341663419992867E-3</v>
      </c>
      <c r="D22" t="s">
        <v>23</v>
      </c>
      <c r="E22">
        <v>8.4060886995281064E-3</v>
      </c>
      <c r="F22">
        <f>VARP('No Lmt 252 Day Average Returns'!$D$2:$D$9)</f>
        <v>3.4459159399103503E-2</v>
      </c>
    </row>
    <row r="23" spans="1:44" x14ac:dyDescent="0.2">
      <c r="A23" s="18"/>
      <c r="B23" cm="1">
        <f t="array" ref="B23">SUMPRODUCT(E23:AR23,TRANSPOSE('No Limit Scenario'!$B$8:$B$47))</f>
        <v>5.8255940813745207E-4</v>
      </c>
      <c r="D23" t="s">
        <v>27</v>
      </c>
      <c r="E23">
        <v>1.1660748278406945E-2</v>
      </c>
      <c r="F23">
        <v>1.0296720225310349E-2</v>
      </c>
      <c r="G23">
        <f>VARP('No Lmt 252 Day Average Returns'!$E$2:$E$9)</f>
        <v>0.15539942343521032</v>
      </c>
    </row>
    <row r="24" spans="1:44" x14ac:dyDescent="0.2">
      <c r="A24" s="18"/>
      <c r="B24" cm="1">
        <f t="array" ref="B24">SUMPRODUCT(E24:AR24,TRANSPOSE('No Limit Scenario'!$B$8:$B$47))</f>
        <v>-8.6044435441274029E-4</v>
      </c>
      <c r="D24" t="s">
        <v>31</v>
      </c>
      <c r="E24">
        <v>-2.9139845123093127E-2</v>
      </c>
      <c r="F24">
        <v>-8.267648260639365E-3</v>
      </c>
      <c r="G24">
        <v>0.1207102282552814</v>
      </c>
      <c r="H24">
        <f>VARP('No Lmt 252 Day Average Returns'!$F$2:$F$9)</f>
        <v>0.11694591984343</v>
      </c>
    </row>
    <row r="25" spans="1:44" x14ac:dyDescent="0.2">
      <c r="A25" s="18"/>
      <c r="B25" cm="1">
        <f t="array" ref="B25">SUMPRODUCT(E25:AR25,TRANSPOSE('No Limit Scenario'!$B$8:$B$47))</f>
        <v>4.7135485128621127E-3</v>
      </c>
      <c r="D25" t="s">
        <v>32</v>
      </c>
      <c r="E25">
        <v>7.4620603683495476E-2</v>
      </c>
      <c r="F25">
        <v>9.4801772703784357E-2</v>
      </c>
      <c r="G25">
        <v>0.13329281358280287</v>
      </c>
      <c r="H25">
        <v>7.4334998742645597E-3</v>
      </c>
      <c r="I25">
        <f>VARP('No Lmt 252 Day Average Returns'!$G$2:$G$9)</f>
        <v>0.37442063537959797</v>
      </c>
    </row>
    <row r="26" spans="1:44" x14ac:dyDescent="0.2">
      <c r="A26" s="18"/>
      <c r="B26" cm="1">
        <f t="array" ref="B26">SUMPRODUCT(E26:AR26,TRANSPOSE('No Limit Scenario'!$B$8:$B$47))</f>
        <v>5.3778783274149411E-4</v>
      </c>
      <c r="D26" t="s">
        <v>39</v>
      </c>
      <c r="E26">
        <v>3.7591867398533881E-2</v>
      </c>
      <c r="F26">
        <v>-6.1195336128769002E-3</v>
      </c>
      <c r="G26">
        <v>3.0641625049777719E-2</v>
      </c>
      <c r="H26">
        <v>2.5410322009594363E-2</v>
      </c>
      <c r="I26">
        <v>4.816640606739539E-2</v>
      </c>
      <c r="J26">
        <f>VARP('No Lmt 252 Day Average Returns'!$H$2:$H$9)</f>
        <v>3.2045071337003551E-2</v>
      </c>
    </row>
    <row r="27" spans="1:44" x14ac:dyDescent="0.2">
      <c r="A27" s="18"/>
      <c r="B27" cm="1">
        <f t="array" ref="B27">SUMPRODUCT(E27:AR27,TRANSPOSE('No Limit Scenario'!$B$8:$B$47))</f>
        <v>1.0910937585678047E-3</v>
      </c>
      <c r="D27" t="s">
        <v>40</v>
      </c>
      <c r="E27">
        <v>6.69638434206654E-2</v>
      </c>
      <c r="F27">
        <v>-6.9963929130415475E-3</v>
      </c>
      <c r="G27">
        <v>2.6398236328335156E-2</v>
      </c>
      <c r="H27">
        <v>7.4591484092902021E-3</v>
      </c>
      <c r="I27">
        <v>-2.3208049723041561E-3</v>
      </c>
      <c r="J27">
        <v>4.7012174793153337E-3</v>
      </c>
      <c r="K27">
        <f>VARP('No Lmt 252 Day Average Returns'!$I$2:$I$9)</f>
        <v>3.2774394148502244E-2</v>
      </c>
    </row>
    <row r="28" spans="1:44" x14ac:dyDescent="0.2">
      <c r="A28" s="18"/>
      <c r="B28" cm="1">
        <f t="array" ref="B28">SUMPRODUCT(E28:AR28,TRANSPOSE('No Limit Scenario'!$B$8:$B$47))</f>
        <v>1.1773870502413681E-3</v>
      </c>
      <c r="D28" t="s">
        <v>42</v>
      </c>
      <c r="E28">
        <v>4.8790459633229345E-2</v>
      </c>
      <c r="F28">
        <v>6.1195103285765495E-3</v>
      </c>
      <c r="G28">
        <v>-2.2158663897062652E-2</v>
      </c>
      <c r="H28">
        <v>-2.0370159998606311E-2</v>
      </c>
      <c r="I28">
        <v>2.5454435417205174E-2</v>
      </c>
      <c r="J28">
        <v>2.3284350592441678E-2</v>
      </c>
      <c r="K28">
        <v>-7.4724343954033585E-3</v>
      </c>
      <c r="L28">
        <f>VARP('No Lmt 252 Day Average Returns'!$J$2:$J$9)</f>
        <v>4.3296193771116299E-2</v>
      </c>
    </row>
    <row r="29" spans="1:44" x14ac:dyDescent="0.2">
      <c r="A29" s="18"/>
      <c r="B29" cm="1">
        <f t="array" ref="B29">SUMPRODUCT(E29:AR29,TRANSPOSE('No Limit Scenario'!$B$8:$B$47))</f>
        <v>1.8749330569766526E-3</v>
      </c>
      <c r="D29" t="s">
        <v>44</v>
      </c>
      <c r="E29">
        <v>3.3440514021274695E-2</v>
      </c>
      <c r="F29">
        <v>4.2862497762835572E-3</v>
      </c>
      <c r="G29">
        <v>-4.4465234684115682E-3</v>
      </c>
      <c r="H29">
        <v>-1.3829265399573298E-2</v>
      </c>
      <c r="I29">
        <v>1.8143128854980099E-2</v>
      </c>
      <c r="J29">
        <v>-3.4966471490674298E-4</v>
      </c>
      <c r="K29">
        <v>1.4739619312868948E-2</v>
      </c>
      <c r="L29">
        <v>4.0899157771906352E-3</v>
      </c>
      <c r="M29">
        <f>VARP('No Lmt 252 Day Average Returns'!$K$2:$K$9)</f>
        <v>8.3416213298151375E-3</v>
      </c>
    </row>
    <row r="30" spans="1:44" x14ac:dyDescent="0.2">
      <c r="A30" s="18"/>
      <c r="B30" cm="1">
        <f t="array" ref="B30">SUMPRODUCT(E30:AR30,TRANSPOSE('No Limit Scenario'!$B$8:$B$47))</f>
        <v>7.8542811272005087E-4</v>
      </c>
      <c r="D30" t="s">
        <v>46</v>
      </c>
      <c r="E30">
        <v>1.1420088734130278E-2</v>
      </c>
      <c r="F30">
        <v>9.8938865653795446E-3</v>
      </c>
      <c r="G30">
        <v>1.7348880774366578E-2</v>
      </c>
      <c r="H30">
        <v>1.3475292687274098E-3</v>
      </c>
      <c r="I30">
        <v>5.2225648358358634E-2</v>
      </c>
      <c r="J30">
        <v>1.0165396200691526E-2</v>
      </c>
      <c r="K30">
        <v>-1.1148489330411449E-3</v>
      </c>
      <c r="L30">
        <v>6.1538536678699312E-3</v>
      </c>
      <c r="M30">
        <v>1.7342443620615715E-3</v>
      </c>
      <c r="N30">
        <f>VARP('No Lmt 252 Day Average Returns'!$L$2:$L$9)</f>
        <v>5.0805972358641122E-3</v>
      </c>
    </row>
    <row r="31" spans="1:44" x14ac:dyDescent="0.2">
      <c r="A31" s="18"/>
      <c r="B31" cm="1">
        <f t="array" ref="B31">SUMPRODUCT(E31:AR31,TRANSPOSE('No Limit Scenario'!$B$8:$B$47))</f>
        <v>8.606126266842833E-3</v>
      </c>
      <c r="D31" t="s">
        <v>48</v>
      </c>
      <c r="E31">
        <v>0.134178142949859</v>
      </c>
      <c r="F31">
        <v>-5.8891658690507437E-3</v>
      </c>
      <c r="G31">
        <v>-6.899778263863089E-3</v>
      </c>
      <c r="H31">
        <v>-5.7855672750785785E-2</v>
      </c>
      <c r="I31">
        <v>0.26443938667513195</v>
      </c>
      <c r="J31">
        <v>3.3358283419673306E-2</v>
      </c>
      <c r="K31">
        <v>4.6483992511209007E-2</v>
      </c>
      <c r="L31">
        <v>2.6461544083161231E-2</v>
      </c>
      <c r="M31">
        <v>2.5749193318809403E-2</v>
      </c>
      <c r="N31">
        <v>4.2265918327243163E-2</v>
      </c>
      <c r="O31">
        <f>VARP('No Lmt 252 Day Average Returns'!$M$2:$M$9)</f>
        <v>0.23457507912766998</v>
      </c>
    </row>
    <row r="32" spans="1:44" x14ac:dyDescent="0.2">
      <c r="A32" s="18"/>
      <c r="B32" cm="1">
        <f t="array" ref="B32">SUMPRODUCT(E32:AR32,TRANSPOSE('No Limit Scenario'!$B$8:$B$47))</f>
        <v>8.1217021000400142E-3</v>
      </c>
      <c r="D32" t="s">
        <v>50</v>
      </c>
      <c r="E32">
        <v>-3.9721535495132722E-2</v>
      </c>
      <c r="F32">
        <v>-5.1506846405341795E-3</v>
      </c>
      <c r="G32">
        <v>-3.5831114026637509E-2</v>
      </c>
      <c r="H32">
        <v>-1.1261164380393223E-2</v>
      </c>
      <c r="I32">
        <v>8.9281722525461793E-2</v>
      </c>
      <c r="J32">
        <v>1.8920090600006736E-2</v>
      </c>
      <c r="K32">
        <v>-4.269463586916019E-2</v>
      </c>
      <c r="L32">
        <v>3.5830036859753729E-2</v>
      </c>
      <c r="M32">
        <v>-9.3448386092408516E-3</v>
      </c>
      <c r="N32">
        <v>1.6916328424144925E-2</v>
      </c>
      <c r="O32">
        <v>7.7243277036926987E-4</v>
      </c>
      <c r="P32">
        <f>VARP('No Lmt 252 Day Average Returns'!$N$2:$N$9)</f>
        <v>0.14772479583141107</v>
      </c>
    </row>
    <row r="33" spans="1:32" x14ac:dyDescent="0.2">
      <c r="A33" s="18"/>
      <c r="B33" cm="1">
        <f t="array" ref="B33">SUMPRODUCT(E33:AR33,TRANSPOSE('No Limit Scenario'!$B$8:$B$47))</f>
        <v>9.8074263288756951E-3</v>
      </c>
      <c r="D33" t="s">
        <v>52</v>
      </c>
      <c r="E33">
        <v>4.5235580317295569E-2</v>
      </c>
      <c r="F33">
        <v>3.9190212160161692E-2</v>
      </c>
      <c r="G33">
        <v>6.8719841671511447E-2</v>
      </c>
      <c r="H33">
        <v>5.3376352745185193E-3</v>
      </c>
      <c r="I33">
        <v>0.20686857746357831</v>
      </c>
      <c r="J33">
        <v>4.0265676300678295E-2</v>
      </c>
      <c r="K33">
        <v>-4.4159760599333598E-3</v>
      </c>
      <c r="L33">
        <v>2.4375742460026897E-2</v>
      </c>
      <c r="M33">
        <v>6.8694343762319065E-3</v>
      </c>
      <c r="N33">
        <v>2.0124516514123537E-2</v>
      </c>
      <c r="O33">
        <v>0.16741755582531115</v>
      </c>
      <c r="P33">
        <v>6.7006478751536147E-2</v>
      </c>
      <c r="Q33">
        <f>VARP('No Lmt 252 Day Average Returns'!$O$2:$O$9)</f>
        <v>7.9714282814695281E-2</v>
      </c>
    </row>
    <row r="34" spans="1:32" x14ac:dyDescent="0.2">
      <c r="A34" s="18"/>
      <c r="B34" cm="1">
        <f t="array" ref="B34">SUMPRODUCT(E34:AR34,TRANSPOSE('No Limit Scenario'!$B$8:$B$47))</f>
        <v>-1.2406243375058718E-3</v>
      </c>
      <c r="D34" t="s">
        <v>54</v>
      </c>
      <c r="E34">
        <v>-6.066687174212787E-2</v>
      </c>
      <c r="F34">
        <v>4.3558896469827564E-3</v>
      </c>
      <c r="G34">
        <v>2.2489257448323304E-2</v>
      </c>
      <c r="H34">
        <v>2.8297092441417235E-2</v>
      </c>
      <c r="I34">
        <v>2.4391531470193458E-2</v>
      </c>
      <c r="J34">
        <v>-2.5980628656332599E-3</v>
      </c>
      <c r="K34">
        <v>-2.5264392543915892E-2</v>
      </c>
      <c r="L34">
        <v>-1.2258447847335189E-2</v>
      </c>
      <c r="M34">
        <v>-1.3216061371894882E-2</v>
      </c>
      <c r="N34">
        <v>3.3754972229610341E-3</v>
      </c>
      <c r="O34">
        <v>-4.1586720971357662E-2</v>
      </c>
      <c r="P34">
        <v>1.2882929242841045E-2</v>
      </c>
      <c r="Q34">
        <v>1.337052445868676E-2</v>
      </c>
      <c r="R34">
        <f>VARP('No Lmt 252 Day Average Returns'!$P$2:$P$9)</f>
        <v>2.7173702282494973E-2</v>
      </c>
    </row>
    <row r="35" spans="1:32" x14ac:dyDescent="0.2">
      <c r="A35" s="18"/>
      <c r="B35" cm="1">
        <f t="array" ref="B35">SUMPRODUCT(E35:AR35,TRANSPOSE('No Limit Scenario'!$B$8:$B$47))</f>
        <v>6.5491822002947478E-4</v>
      </c>
      <c r="D35" t="s">
        <v>56</v>
      </c>
      <c r="E35">
        <v>3.0574916357515334E-2</v>
      </c>
      <c r="F35">
        <v>1.9259335540111702E-3</v>
      </c>
      <c r="G35">
        <v>1.0745131058364207E-2</v>
      </c>
      <c r="H35">
        <v>4.2391931029652592E-3</v>
      </c>
      <c r="I35">
        <v>1.0893527491863189E-2</v>
      </c>
      <c r="J35">
        <v>1.0106336357694253E-2</v>
      </c>
      <c r="K35">
        <v>9.03456047821425E-3</v>
      </c>
      <c r="L35">
        <v>9.7672025831614766E-3</v>
      </c>
      <c r="M35">
        <v>3.7032017166042036E-3</v>
      </c>
      <c r="N35">
        <v>1.9358912831644586E-3</v>
      </c>
      <c r="O35">
        <v>1.5797607951408721E-2</v>
      </c>
      <c r="P35">
        <v>-8.4369308210834413E-3</v>
      </c>
      <c r="Q35">
        <v>7.6681685811618543E-3</v>
      </c>
      <c r="R35">
        <v>-7.0033691593962494E-3</v>
      </c>
      <c r="S35">
        <f>VARP('No Lmt 252 Day Average Returns'!$Q$2:$Q$9)</f>
        <v>6.297871433396148E-3</v>
      </c>
    </row>
    <row r="36" spans="1:32" x14ac:dyDescent="0.2">
      <c r="A36" s="18"/>
      <c r="B36" cm="1">
        <f t="array" ref="B36">SUMPRODUCT(E36:AR36,TRANSPOSE('No Limit Scenario'!$B$8:$B$47))</f>
        <v>5.3110438714440878E-4</v>
      </c>
      <c r="D36" t="s">
        <v>58</v>
      </c>
      <c r="E36">
        <v>5.5089263776705366E-2</v>
      </c>
      <c r="F36">
        <v>3.9525685229611406E-3</v>
      </c>
      <c r="G36">
        <v>6.1338410785668762E-2</v>
      </c>
      <c r="H36">
        <v>4.0997040450252216E-2</v>
      </c>
      <c r="I36">
        <v>5.3429944988124776E-2</v>
      </c>
      <c r="J36">
        <v>2.6720607175796513E-2</v>
      </c>
      <c r="K36">
        <v>2.2779495473605214E-2</v>
      </c>
      <c r="L36">
        <v>1.0117450318447031E-2</v>
      </c>
      <c r="M36">
        <v>4.5628594148522019E-3</v>
      </c>
      <c r="N36">
        <v>8.18633378009858E-3</v>
      </c>
      <c r="O36">
        <v>2.8387664562389312E-2</v>
      </c>
      <c r="P36">
        <v>-2.6153987674545909E-2</v>
      </c>
      <c r="Q36">
        <v>3.2426504542570983E-2</v>
      </c>
      <c r="R36">
        <v>-5.5059582019211222E-3</v>
      </c>
      <c r="S36">
        <v>1.3821630078146173E-2</v>
      </c>
      <c r="T36">
        <f>VARP('No Lmt 252 Day Average Returns'!$R$2:$R$9)</f>
        <v>4.1076434749948314E-2</v>
      </c>
    </row>
    <row r="37" spans="1:32" x14ac:dyDescent="0.2">
      <c r="A37" s="18"/>
      <c r="B37" cm="1">
        <f t="array" ref="B37">SUMPRODUCT(E37:AR37,TRANSPOSE('No Limit Scenario'!$B$8:$B$47))</f>
        <v>2.9915186863551041E-3</v>
      </c>
      <c r="D37" t="s">
        <v>60</v>
      </c>
      <c r="E37">
        <v>7.2295594933110843E-2</v>
      </c>
      <c r="F37">
        <v>-6.5059254430430424E-3</v>
      </c>
      <c r="G37">
        <v>8.6858169151679557E-2</v>
      </c>
      <c r="H37">
        <v>5.5167413306398974E-2</v>
      </c>
      <c r="I37">
        <v>0.15270315041479141</v>
      </c>
      <c r="J37">
        <v>4.6080758839497679E-2</v>
      </c>
      <c r="K37">
        <v>3.171203812466615E-2</v>
      </c>
      <c r="L37">
        <v>1.2860755163118307E-2</v>
      </c>
      <c r="M37">
        <v>5.5019316284647887E-3</v>
      </c>
      <c r="N37">
        <v>2.5042818539378439E-2</v>
      </c>
      <c r="O37">
        <v>8.9975321329802654E-2</v>
      </c>
      <c r="P37">
        <v>-3.8671852367159554E-3</v>
      </c>
      <c r="Q37">
        <v>9.9195939347119677E-2</v>
      </c>
      <c r="R37">
        <v>-6.0763013710530261E-3</v>
      </c>
      <c r="S37">
        <v>1.6455785673277906E-2</v>
      </c>
      <c r="T37">
        <v>5.4026080011448721E-2</v>
      </c>
      <c r="U37">
        <f>VARP('No Lmt 252 Day Average Returns'!$S$2:$S$9)</f>
        <v>9.7844767834301627E-2</v>
      </c>
    </row>
    <row r="38" spans="1:32" x14ac:dyDescent="0.2">
      <c r="A38" s="18"/>
      <c r="B38" cm="1">
        <f t="array" ref="B38">SUMPRODUCT(E38:AR38,TRANSPOSE('No Limit Scenario'!$B$8:$B$47))</f>
        <v>-1.057058778991479E-3</v>
      </c>
      <c r="D38" t="s">
        <v>62</v>
      </c>
      <c r="E38">
        <v>3.3292873937529263E-2</v>
      </c>
      <c r="F38">
        <v>8.7122491163975722E-3</v>
      </c>
      <c r="G38">
        <v>9.1095268584993033E-2</v>
      </c>
      <c r="H38">
        <v>6.2464257757208604E-2</v>
      </c>
      <c r="I38">
        <v>9.2836612735473445E-2</v>
      </c>
      <c r="J38">
        <v>2.3803815150490626E-2</v>
      </c>
      <c r="K38">
        <v>2.115578972915234E-2</v>
      </c>
      <c r="L38">
        <v>-6.0435316159664016E-3</v>
      </c>
      <c r="M38">
        <v>5.4595209654136848E-4</v>
      </c>
      <c r="N38">
        <v>1.2836241802309849E-2</v>
      </c>
      <c r="O38">
        <v>2.2239279977626564E-2</v>
      </c>
      <c r="P38">
        <v>-4.3187088025891218E-2</v>
      </c>
      <c r="Q38">
        <v>5.0845038119998028E-2</v>
      </c>
      <c r="R38">
        <v>7.177258987225015E-3</v>
      </c>
      <c r="S38">
        <v>1.1656374589914387E-2</v>
      </c>
      <c r="T38">
        <v>4.6055878167195301E-2</v>
      </c>
      <c r="U38">
        <v>6.2302720083285981E-2</v>
      </c>
      <c r="V38">
        <f>VARP('No Lmt 252 Day Average Returns'!$T$2:$T$9)</f>
        <v>6.3792382455189728E-2</v>
      </c>
    </row>
    <row r="39" spans="1:32" x14ac:dyDescent="0.2">
      <c r="A39" s="18"/>
      <c r="B39" cm="1">
        <f t="array" ref="B39">SUMPRODUCT(E39:AR39,TRANSPOSE('No Limit Scenario'!$B$8:$B$47))</f>
        <v>7.3504075652001781E-4</v>
      </c>
      <c r="D39" t="s">
        <v>63</v>
      </c>
      <c r="E39">
        <v>2.3682036885470333E-2</v>
      </c>
      <c r="F39">
        <v>-1.0460045101022891E-2</v>
      </c>
      <c r="G39">
        <v>9.6735859476570471E-2</v>
      </c>
      <c r="H39">
        <v>7.7375641055194608E-2</v>
      </c>
      <c r="I39">
        <v>9.1814414417660264E-2</v>
      </c>
      <c r="J39">
        <v>3.1335445356123093E-2</v>
      </c>
      <c r="K39">
        <v>2.5654885655874971E-2</v>
      </c>
      <c r="L39">
        <v>-8.619358322732867E-3</v>
      </c>
      <c r="M39">
        <v>-1.1749671172247983E-3</v>
      </c>
      <c r="N39">
        <v>1.4613568423625158E-2</v>
      </c>
      <c r="O39">
        <v>3.0709469258375553E-2</v>
      </c>
      <c r="P39">
        <v>-1.7449035408923033E-3</v>
      </c>
      <c r="Q39">
        <v>5.7885123621986834E-2</v>
      </c>
      <c r="R39">
        <v>6.5455292219935941E-3</v>
      </c>
      <c r="S39">
        <v>8.2856654737535184E-3</v>
      </c>
      <c r="T39">
        <v>4.184673786663503E-2</v>
      </c>
      <c r="U39">
        <v>7.5354856917545648E-2</v>
      </c>
      <c r="V39">
        <v>5.538264645131253E-2</v>
      </c>
      <c r="W39">
        <f>VARP('No Lmt 252 Day Average Returns'!$U$2:$U$9)</f>
        <v>7.6462582757893749E-2</v>
      </c>
    </row>
    <row r="40" spans="1:32" x14ac:dyDescent="0.2">
      <c r="A40" s="18"/>
      <c r="B40" cm="1">
        <f t="array" ref="B40">SUMPRODUCT(E40:AR40,TRANSPOSE('No Limit Scenario'!$B$8:$B$47))</f>
        <v>1.4252688974065062E-3</v>
      </c>
      <c r="D40" t="s">
        <v>65</v>
      </c>
      <c r="E40">
        <v>0.11454324179421056</v>
      </c>
      <c r="F40">
        <v>2.0574908094346849E-2</v>
      </c>
      <c r="G40">
        <v>9.7740356592587535E-2</v>
      </c>
      <c r="H40">
        <v>5.879175546265674E-2</v>
      </c>
      <c r="I40">
        <v>7.4987217542327442E-2</v>
      </c>
      <c r="J40">
        <v>3.774530441338405E-2</v>
      </c>
      <c r="K40">
        <v>4.6247187917278713E-2</v>
      </c>
      <c r="L40">
        <v>2.1604516737703538E-2</v>
      </c>
      <c r="M40">
        <v>1.4580922225392003E-2</v>
      </c>
      <c r="N40">
        <v>9.033940486943946E-3</v>
      </c>
      <c r="O40">
        <v>3.2637230532995477E-2</v>
      </c>
      <c r="P40">
        <v>-5.5156063059729803E-2</v>
      </c>
      <c r="Q40">
        <v>3.5783919897006231E-2</v>
      </c>
      <c r="R40">
        <v>-1.8569640555819802E-2</v>
      </c>
      <c r="S40">
        <v>2.5976369410024864E-2</v>
      </c>
      <c r="T40">
        <v>7.0370082638406412E-2</v>
      </c>
      <c r="U40">
        <v>7.7992531720314132E-2</v>
      </c>
      <c r="V40">
        <v>7.4003421270843903E-2</v>
      </c>
      <c r="W40">
        <v>5.8757634789565909E-2</v>
      </c>
      <c r="X40">
        <f>VARP('No Lmt 252 Day Average Returns'!$V$2:$V$9)</f>
        <v>0.13623871055491005</v>
      </c>
    </row>
    <row r="41" spans="1:32" x14ac:dyDescent="0.2">
      <c r="A41" s="18"/>
      <c r="B41" cm="1">
        <f t="array" ref="B41">SUMPRODUCT(E41:AR41,TRANSPOSE('No Limit Scenario'!$B$8:$B$47))</f>
        <v>5.1209792839853026E-3</v>
      </c>
      <c r="D41" t="s">
        <v>66</v>
      </c>
      <c r="E41">
        <v>0.25538998013411518</v>
      </c>
      <c r="F41">
        <v>3.7301340085108305E-2</v>
      </c>
      <c r="G41">
        <v>5.9117152198540801E-2</v>
      </c>
      <c r="H41">
        <v>-3.46600204334441E-2</v>
      </c>
      <c r="I41">
        <v>0.20400751202294257</v>
      </c>
      <c r="J41">
        <v>3.1875911990301063E-2</v>
      </c>
      <c r="K41">
        <v>9.0506237842311002E-2</v>
      </c>
      <c r="L41">
        <v>3.0172504614247576E-2</v>
      </c>
      <c r="M41">
        <v>5.0543977251003236E-2</v>
      </c>
      <c r="N41">
        <v>2.5989121822742486E-2</v>
      </c>
      <c r="O41">
        <v>0.21628976027417265</v>
      </c>
      <c r="P41">
        <v>-0.12231923956303919</v>
      </c>
      <c r="Q41">
        <v>0.10294429710297515</v>
      </c>
      <c r="R41">
        <v>-7.3276300726187057E-2</v>
      </c>
      <c r="S41">
        <v>3.9608695801776415E-2</v>
      </c>
      <c r="T41">
        <v>8.3862549401802489E-2</v>
      </c>
      <c r="U41">
        <v>0.11041239257781738</v>
      </c>
      <c r="V41">
        <v>8.0070483807145945E-2</v>
      </c>
      <c r="W41">
        <v>4.2947107623222791E-2</v>
      </c>
      <c r="X41">
        <v>0.17198189552814255</v>
      </c>
      <c r="Y41">
        <f>VARP('No Lmt 252 Day Average Returns'!$W$2:$W$9)</f>
        <v>0.3652806902426759</v>
      </c>
    </row>
    <row r="42" spans="1:32" x14ac:dyDescent="0.2">
      <c r="A42" s="18"/>
      <c r="B42" cm="1">
        <f t="array" ref="B42">SUMPRODUCT(E42:AR42,TRANSPOSE('No Limit Scenario'!$B$8:$B$47))</f>
        <v>-4.2286944371534694E-4</v>
      </c>
      <c r="D42" t="s">
        <v>68</v>
      </c>
      <c r="E42">
        <v>-5.2751089624499771E-3</v>
      </c>
      <c r="F42">
        <v>2.9954482758337681E-3</v>
      </c>
      <c r="G42">
        <v>1.2949785382612791E-2</v>
      </c>
      <c r="H42">
        <v>8.0927344230811715E-3</v>
      </c>
      <c r="I42">
        <v>1.7148912768321974E-2</v>
      </c>
      <c r="J42">
        <v>-3.2330731226939938E-3</v>
      </c>
      <c r="K42">
        <v>3.3020957831916163E-3</v>
      </c>
      <c r="L42">
        <v>-8.3049451359484255E-3</v>
      </c>
      <c r="M42">
        <v>2.0069206670382298E-4</v>
      </c>
      <c r="N42">
        <v>1.4833720210225413E-3</v>
      </c>
      <c r="O42">
        <v>-2.4096572772585906E-3</v>
      </c>
      <c r="P42">
        <v>-7.2182029261068214E-3</v>
      </c>
      <c r="Q42">
        <v>5.8757156585705333E-3</v>
      </c>
      <c r="R42">
        <v>2.8195298423959259E-3</v>
      </c>
      <c r="S42">
        <v>-9.9960730944317704E-4</v>
      </c>
      <c r="T42">
        <v>1.6467232559254324E-3</v>
      </c>
      <c r="U42">
        <v>2.4776312834196802E-3</v>
      </c>
      <c r="V42">
        <v>6.2309883923971259E-3</v>
      </c>
      <c r="W42">
        <v>6.2418298734944712E-3</v>
      </c>
      <c r="X42">
        <v>3.3538695268239675E-3</v>
      </c>
      <c r="Y42">
        <v>4.3799364273842826E-3</v>
      </c>
      <c r="Z42">
        <f>VARP('No Lmt 252 Day Average Returns'!$X$2:$X$9)</f>
        <v>2.6190347909953535E-3</v>
      </c>
    </row>
    <row r="43" spans="1:32" x14ac:dyDescent="0.2">
      <c r="A43" s="18"/>
      <c r="B43" cm="1">
        <f t="array" ref="B43">SUMPRODUCT(E43:AR43,TRANSPOSE('No Limit Scenario'!$B$8:$B$47))</f>
        <v>6.5091064087790087E-4</v>
      </c>
      <c r="D43" t="s">
        <v>69</v>
      </c>
      <c r="E43">
        <v>2.0559112583409589E-2</v>
      </c>
      <c r="F43">
        <v>1.0820475962317805E-2</v>
      </c>
      <c r="G43">
        <v>2.8248384069189243E-2</v>
      </c>
      <c r="H43">
        <v>1.0978336265737659E-2</v>
      </c>
      <c r="I43">
        <v>2.5003487780515209E-2</v>
      </c>
      <c r="J43">
        <v>-5.3267467892716873E-3</v>
      </c>
      <c r="K43">
        <v>1.9140589251665341E-2</v>
      </c>
      <c r="L43">
        <v>-1.2418419972131486E-2</v>
      </c>
      <c r="M43">
        <v>6.3097317202483461E-3</v>
      </c>
      <c r="N43">
        <v>8.3006714485458371E-4</v>
      </c>
      <c r="O43">
        <v>5.3748960815135517E-3</v>
      </c>
      <c r="P43">
        <v>-3.8709376800233349E-2</v>
      </c>
      <c r="Q43">
        <v>3.2879402142996857E-3</v>
      </c>
      <c r="R43">
        <v>-4.4580284666103252E-3</v>
      </c>
      <c r="S43">
        <v>3.3520386680674957E-3</v>
      </c>
      <c r="T43">
        <v>1.292138579275447E-2</v>
      </c>
      <c r="U43">
        <v>9.784988725736089E-3</v>
      </c>
      <c r="V43">
        <v>2.0123924940934238E-2</v>
      </c>
      <c r="W43">
        <v>1.0959138548411363E-2</v>
      </c>
      <c r="X43">
        <v>3.003628471634804E-2</v>
      </c>
      <c r="Y43">
        <v>5.7114078821227994E-2</v>
      </c>
      <c r="Z43">
        <v>5.0543522892615867E-3</v>
      </c>
      <c r="AA43">
        <f>VARP('No Lmt 252 Day Average Returns'!$Y$2:$Y$9)</f>
        <v>1.7877222036555139E-2</v>
      </c>
    </row>
    <row r="44" spans="1:32" x14ac:dyDescent="0.2">
      <c r="A44" s="18"/>
      <c r="B44" cm="1">
        <f t="array" ref="B44">SUMPRODUCT(E44:AR44,TRANSPOSE('No Limit Scenario'!$B$8:$B$47))</f>
        <v>1.371413843753725E-3</v>
      </c>
      <c r="D44" t="s">
        <v>70</v>
      </c>
      <c r="E44">
        <v>-1.0854177970097646E-2</v>
      </c>
      <c r="F44">
        <v>1.2591223877285683E-3</v>
      </c>
      <c r="G44">
        <v>-1.2717478650866932E-2</v>
      </c>
      <c r="H44">
        <v>-1.1369659565279569E-2</v>
      </c>
      <c r="I44">
        <v>1.8588695067658118E-2</v>
      </c>
      <c r="J44">
        <v>1.9435612018625706E-3</v>
      </c>
      <c r="K44">
        <v>-1.176993424020201E-2</v>
      </c>
      <c r="L44">
        <v>5.2976004090788424E-3</v>
      </c>
      <c r="M44">
        <v>-3.7856002458959218E-3</v>
      </c>
      <c r="N44">
        <v>3.7410486058926887E-3</v>
      </c>
      <c r="O44">
        <v>1.0507401255870954E-2</v>
      </c>
      <c r="P44">
        <v>4.2547525487172701E-3</v>
      </c>
      <c r="Q44">
        <v>1.481849297519082E-2</v>
      </c>
      <c r="R44">
        <v>5.9002406776503232E-3</v>
      </c>
      <c r="S44">
        <v>-1.0055809794269968E-3</v>
      </c>
      <c r="T44">
        <v>-4.2089007157664719E-3</v>
      </c>
      <c r="U44">
        <v>-2.3326835840504164E-3</v>
      </c>
      <c r="V44">
        <v>-2.6689713816882097E-3</v>
      </c>
      <c r="W44">
        <v>-9.5453383620599675E-3</v>
      </c>
      <c r="X44">
        <v>-1.3762982933920115E-2</v>
      </c>
      <c r="Y44">
        <v>-1.0169646782197376E-2</v>
      </c>
      <c r="Z44">
        <v>-2.0745102674573535E-3</v>
      </c>
      <c r="AA44">
        <v>-6.3505252605401694E-3</v>
      </c>
      <c r="AB44">
        <f>VARP('No Lmt 252 Day Average Returns'!$Z$2:$Z$9)</f>
        <v>8.3994929701582365E-3</v>
      </c>
    </row>
    <row r="45" spans="1:32" x14ac:dyDescent="0.2">
      <c r="A45" s="18"/>
      <c r="B45" cm="1">
        <f t="array" ref="B45">SUMPRODUCT(E45:AR45,TRANSPOSE('No Limit Scenario'!$B$8:$B$47))</f>
        <v>9.0590321421237258E-3</v>
      </c>
      <c r="D45" t="s">
        <v>72</v>
      </c>
      <c r="E45">
        <v>0.22219792598418672</v>
      </c>
      <c r="F45">
        <v>-1.6618364459995573E-2</v>
      </c>
      <c r="G45">
        <v>3.4634042659096678E-3</v>
      </c>
      <c r="H45">
        <v>-2.3199092439900527E-2</v>
      </c>
      <c r="I45">
        <v>7.0470502962258583E-2</v>
      </c>
      <c r="J45">
        <v>8.5225287037918929E-2</v>
      </c>
      <c r="K45">
        <v>4.2135807269239108E-2</v>
      </c>
      <c r="L45">
        <v>9.4944658447571162E-2</v>
      </c>
      <c r="M45">
        <v>2.4854819481284467E-2</v>
      </c>
      <c r="N45">
        <v>1.814181085388224E-2</v>
      </c>
      <c r="O45">
        <v>0.18560308988743182</v>
      </c>
      <c r="P45">
        <v>5.5238595608945451E-3</v>
      </c>
      <c r="Q45">
        <v>7.1860679990108103E-2</v>
      </c>
      <c r="R45">
        <v>-6.1077983674531426E-2</v>
      </c>
      <c r="S45">
        <v>4.1402813993747956E-2</v>
      </c>
      <c r="T45">
        <v>7.4980188741926621E-2</v>
      </c>
      <c r="U45">
        <v>0.11848918873524598</v>
      </c>
      <c r="V45">
        <v>4.1618669270099641E-2</v>
      </c>
      <c r="W45">
        <v>4.0193502628161723E-2</v>
      </c>
      <c r="X45">
        <v>0.12429330836563461</v>
      </c>
      <c r="Y45">
        <v>0.20940988955747766</v>
      </c>
      <c r="Z45">
        <v>-1.7711921715503315E-2</v>
      </c>
      <c r="AA45">
        <v>-8.3222035255531429E-3</v>
      </c>
      <c r="AB45">
        <v>6.1170349954554398E-3</v>
      </c>
      <c r="AC45">
        <f>VARP('No Lmt 252 Day Average Returns'!$AA$2:$AA$9)</f>
        <v>0.31158490530747862</v>
      </c>
    </row>
    <row r="46" spans="1:32" x14ac:dyDescent="0.2">
      <c r="A46" s="18"/>
      <c r="B46" cm="1">
        <f t="array" ref="B46">SUMPRODUCT(E46:AR46,TRANSPOSE('No Limit Scenario'!$B$8:$B$47))</f>
        <v>6.9038553990828574E-3</v>
      </c>
      <c r="D46" t="s">
        <v>74</v>
      </c>
      <c r="E46">
        <v>-9.1962426879841436E-2</v>
      </c>
      <c r="F46">
        <v>1.4353307175356603E-2</v>
      </c>
      <c r="G46">
        <v>-1.9734956114470625E-2</v>
      </c>
      <c r="H46">
        <v>-1.6893822790296175E-2</v>
      </c>
      <c r="I46">
        <v>7.1467286944778774E-2</v>
      </c>
      <c r="J46">
        <v>-2.685459114925692E-2</v>
      </c>
      <c r="K46">
        <v>-3.9228753004126364E-2</v>
      </c>
      <c r="L46">
        <v>-2.4611233657316111E-2</v>
      </c>
      <c r="M46">
        <v>-1.2475615935285594E-2</v>
      </c>
      <c r="N46">
        <v>8.5229163810578053E-3</v>
      </c>
      <c r="O46">
        <v>-2.5465197754077708E-2</v>
      </c>
      <c r="P46">
        <v>1.5098753016105308E-2</v>
      </c>
      <c r="Q46">
        <v>3.3759726169263954E-2</v>
      </c>
      <c r="R46">
        <v>3.1138846972109835E-2</v>
      </c>
      <c r="S46">
        <v>-1.6878973677268368E-2</v>
      </c>
      <c r="T46">
        <v>-3.4105679939192099E-2</v>
      </c>
      <c r="U46">
        <v>-3.8983682093623011E-2</v>
      </c>
      <c r="V46">
        <v>-1.8116208844622249E-2</v>
      </c>
      <c r="W46">
        <v>-2.675790243769716E-2</v>
      </c>
      <c r="X46">
        <v>-6.8131664329818473E-2</v>
      </c>
      <c r="Y46">
        <v>-8.9780256498262365E-2</v>
      </c>
      <c r="Z46">
        <v>4.2555066129313238E-3</v>
      </c>
      <c r="AA46">
        <v>-6.0430601692494802E-3</v>
      </c>
      <c r="AB46">
        <v>1.4341839589850433E-2</v>
      </c>
      <c r="AC46">
        <v>-0.11704187945853235</v>
      </c>
      <c r="AD46">
        <f>VARP('No Lmt 252 Day Average Returns'!$AB$2:$AB$9)</f>
        <v>7.2187330665608271E-2</v>
      </c>
    </row>
    <row r="47" spans="1:32" x14ac:dyDescent="0.2">
      <c r="A47" s="18"/>
      <c r="B47" cm="1">
        <f t="array" ref="B47">SUMPRODUCT(E47:AR47,TRANSPOSE('No Limit Scenario'!$B$8:$B$47))</f>
        <v>6.7681539692798212E-4</v>
      </c>
      <c r="D47" t="s">
        <v>76</v>
      </c>
      <c r="E47">
        <v>-5.0807236954202813E-2</v>
      </c>
      <c r="F47">
        <v>-6.9663086284467218E-3</v>
      </c>
      <c r="G47">
        <v>3.6991648266099297E-2</v>
      </c>
      <c r="H47">
        <v>4.7935633743258148E-2</v>
      </c>
      <c r="I47">
        <v>-6.5563563292924912E-2</v>
      </c>
      <c r="J47">
        <v>-4.524293719865043E-3</v>
      </c>
      <c r="K47">
        <v>-7.1315044100492761E-3</v>
      </c>
      <c r="L47">
        <v>-2.234997336178849E-2</v>
      </c>
      <c r="M47">
        <v>-1.1497735509853805E-2</v>
      </c>
      <c r="N47">
        <v>-1.0071161219809058E-2</v>
      </c>
      <c r="O47">
        <v>-6.5964017555898591E-2</v>
      </c>
      <c r="P47">
        <v>-1.3817577316016632E-2</v>
      </c>
      <c r="Q47">
        <v>-3.9892406517435031E-2</v>
      </c>
      <c r="R47">
        <v>2.0181537825041857E-2</v>
      </c>
      <c r="S47">
        <v>-4.8400992014055099E-3</v>
      </c>
      <c r="T47">
        <v>2.1432903298344813E-3</v>
      </c>
      <c r="U47">
        <v>-5.2960225146968382E-3</v>
      </c>
      <c r="V47">
        <v>1.3751304820474963E-2</v>
      </c>
      <c r="W47">
        <v>1.6787726630285289E-2</v>
      </c>
      <c r="X47">
        <v>-9.6627462682837993E-4</v>
      </c>
      <c r="Y47">
        <v>-6.6270121087615069E-2</v>
      </c>
      <c r="Z47">
        <v>4.0892303569739384E-3</v>
      </c>
      <c r="AA47">
        <v>2.8376610856500196E-3</v>
      </c>
      <c r="AB47">
        <v>-4.2118088181818262E-3</v>
      </c>
      <c r="AC47">
        <v>-6.3893499743652007E-2</v>
      </c>
      <c r="AD47">
        <v>8.3988522637431749E-3</v>
      </c>
      <c r="AE47">
        <f>VARP('No Lmt 252 Day Average Returns'!$AC$2:$AC$9)</f>
        <v>3.2456227382144986E-2</v>
      </c>
    </row>
    <row r="48" spans="1:32" x14ac:dyDescent="0.2">
      <c r="A48" s="18"/>
      <c r="B48" cm="1">
        <f t="array" ref="B48">SUMPRODUCT(E48:AR48,TRANSPOSE('No Limit Scenario'!$B$8:$B$47))</f>
        <v>4.6554833694280838E-4</v>
      </c>
      <c r="D48" t="s">
        <v>78</v>
      </c>
      <c r="E48">
        <v>1.2335159046309671E-2</v>
      </c>
      <c r="F48">
        <v>-2.6269920611591115E-3</v>
      </c>
      <c r="G48">
        <v>5.434079258333728E-2</v>
      </c>
      <c r="H48">
        <v>4.3767429535327078E-2</v>
      </c>
      <c r="I48">
        <v>3.967066867335179E-2</v>
      </c>
      <c r="J48">
        <v>1.9068748384181815E-2</v>
      </c>
      <c r="K48">
        <v>8.8065858241411134E-3</v>
      </c>
      <c r="L48">
        <v>-1.6027077495216222E-3</v>
      </c>
      <c r="M48">
        <v>-2.8590835250132812E-3</v>
      </c>
      <c r="N48">
        <v>6.725690863855268E-3</v>
      </c>
      <c r="O48">
        <v>9.8650995068896106E-3</v>
      </c>
      <c r="P48">
        <v>-1.4583903227769543E-2</v>
      </c>
      <c r="Q48">
        <v>2.6640820079792148E-2</v>
      </c>
      <c r="R48">
        <v>6.8291892338463419E-3</v>
      </c>
      <c r="S48">
        <v>6.3710261604413973E-3</v>
      </c>
      <c r="T48">
        <v>2.6968213008994761E-2</v>
      </c>
      <c r="U48">
        <v>4.0400511603774954E-2</v>
      </c>
      <c r="V48">
        <v>3.6376106829292001E-2</v>
      </c>
      <c r="W48">
        <v>3.742841523396051E-2</v>
      </c>
      <c r="X48">
        <v>3.8395298000072041E-2</v>
      </c>
      <c r="Y48">
        <v>2.6264209218284536E-2</v>
      </c>
      <c r="Z48">
        <v>2.4215616103119273E-3</v>
      </c>
      <c r="AA48">
        <v>6.3526101369682179E-3</v>
      </c>
      <c r="AB48">
        <v>-6.6368902671145322E-4</v>
      </c>
      <c r="AC48">
        <v>3.0096699129277895E-2</v>
      </c>
      <c r="AD48">
        <v>-1.2686608056877111E-2</v>
      </c>
      <c r="AE48">
        <v>1.1275486413135903E-2</v>
      </c>
      <c r="AF48">
        <f>VARP('No Lmt 252 Day Average Returns'!$AD$2:$AD$9)</f>
        <v>2.3770711504954401E-2</v>
      </c>
    </row>
    <row r="49" spans="1:44" x14ac:dyDescent="0.2">
      <c r="A49" s="18"/>
      <c r="B49" cm="1">
        <f t="array" ref="B49">SUMPRODUCT(E49:AR49,TRANSPOSE('No Limit Scenario'!$B$8:$B$47))</f>
        <v>1.8396116571884899E-3</v>
      </c>
      <c r="D49" t="s">
        <v>79</v>
      </c>
      <c r="E49">
        <v>-8.8375719544032099E-3</v>
      </c>
      <c r="F49">
        <v>7.6312232994058442E-3</v>
      </c>
      <c r="G49">
        <v>8.1633625924657158E-2</v>
      </c>
      <c r="H49">
        <v>7.3067986027138376E-2</v>
      </c>
      <c r="I49">
        <v>-1.4239836832441214E-2</v>
      </c>
      <c r="J49">
        <v>1.2221175170209634E-2</v>
      </c>
      <c r="K49">
        <v>4.6997783186040832E-3</v>
      </c>
      <c r="L49">
        <v>-1.2233124843456821E-2</v>
      </c>
      <c r="M49">
        <v>-7.8957210235105092E-3</v>
      </c>
      <c r="N49">
        <v>-3.405681825671354E-3</v>
      </c>
      <c r="O49">
        <v>-5.2694089265863782E-2</v>
      </c>
      <c r="P49">
        <v>-4.5671315596688057E-2</v>
      </c>
      <c r="Q49">
        <v>-1.3490087279259915E-2</v>
      </c>
      <c r="R49">
        <v>1.8437631987599012E-2</v>
      </c>
      <c r="S49">
        <v>6.5773060922508465E-3</v>
      </c>
      <c r="T49">
        <v>3.4045514840083668E-2</v>
      </c>
      <c r="U49">
        <v>2.8145801864107124E-2</v>
      </c>
      <c r="V49">
        <v>5.1442856402071337E-2</v>
      </c>
      <c r="W49">
        <v>3.8382039116382924E-2</v>
      </c>
      <c r="X49">
        <v>5.8074050223265491E-2</v>
      </c>
      <c r="Y49">
        <v>7.5349070118304086E-3</v>
      </c>
      <c r="Z49">
        <v>5.4733595803950624E-3</v>
      </c>
      <c r="AA49">
        <v>1.5965297882935676E-2</v>
      </c>
      <c r="AB49">
        <v>-4.2305045242950869E-3</v>
      </c>
      <c r="AC49">
        <v>-1.1781654363578593E-2</v>
      </c>
      <c r="AD49">
        <v>-1.074260875145029E-2</v>
      </c>
      <c r="AE49">
        <v>3.295650254038536E-2</v>
      </c>
      <c r="AF49">
        <v>3.0558223392014527E-2</v>
      </c>
      <c r="AG49">
        <f>VARP('No Lmt 252 Day Average Returns'!$AE$2:$AE$9)</f>
        <v>6.4545194473256601E-2</v>
      </c>
    </row>
    <row r="50" spans="1:44" x14ac:dyDescent="0.2">
      <c r="A50" s="18"/>
      <c r="B50" cm="1">
        <f t="array" ref="B50">SUMPRODUCT(E50:AR50,TRANSPOSE('No Limit Scenario'!$B$8:$B$47))</f>
        <v>-1.0816744297172741E-3</v>
      </c>
      <c r="D50" t="s">
        <v>80</v>
      </c>
      <c r="E50">
        <v>0.22623799795832791</v>
      </c>
      <c r="F50">
        <v>7.9377101387625312E-2</v>
      </c>
      <c r="G50">
        <v>0.10040690565837733</v>
      </c>
      <c r="H50">
        <v>-3.397554536205543E-2</v>
      </c>
      <c r="I50">
        <v>0.52673756223159562</v>
      </c>
      <c r="J50">
        <v>7.1016343429254804E-3</v>
      </c>
      <c r="K50">
        <v>0.11114060366978125</v>
      </c>
      <c r="L50">
        <v>-1.4591164648082027E-3</v>
      </c>
      <c r="M50">
        <v>6.0379923875773275E-2</v>
      </c>
      <c r="N50">
        <v>6.4222437932220378E-2</v>
      </c>
      <c r="O50">
        <v>0.25082424647822471</v>
      </c>
      <c r="P50">
        <v>-7.5527448139633552E-2</v>
      </c>
      <c r="Q50">
        <v>0.25438850055281392</v>
      </c>
      <c r="R50">
        <v>-6.0433011791469829E-2</v>
      </c>
      <c r="S50">
        <v>2.6898800388681643E-2</v>
      </c>
      <c r="T50">
        <v>6.8862852713742914E-2</v>
      </c>
      <c r="U50">
        <v>0.1157092769861069</v>
      </c>
      <c r="V50">
        <v>8.2704600272955522E-2</v>
      </c>
      <c r="W50">
        <v>6.4869268643083719E-2</v>
      </c>
      <c r="X50">
        <v>0.15709554273092421</v>
      </c>
      <c r="Y50">
        <v>0.45064388541319184</v>
      </c>
      <c r="Z50">
        <v>2.0332411257205012E-2</v>
      </c>
      <c r="AA50">
        <v>7.738102170763575E-2</v>
      </c>
      <c r="AB50">
        <v>-2.491931223810101E-2</v>
      </c>
      <c r="AC50">
        <v>0.12280729204540729</v>
      </c>
      <c r="AD50">
        <v>-3.926181589283434E-2</v>
      </c>
      <c r="AE50">
        <v>-7.4954069494765158E-2</v>
      </c>
      <c r="AF50">
        <v>1.6726679071269502E-2</v>
      </c>
      <c r="AG50">
        <v>-1.4663169410344493E-2</v>
      </c>
      <c r="AH50">
        <f>VARP('No Lmt 252 Day Average Returns'!$AF$2:$AF$9)</f>
        <v>0.68223109006987248</v>
      </c>
    </row>
    <row r="51" spans="1:44" x14ac:dyDescent="0.2">
      <c r="A51" s="18"/>
      <c r="B51" cm="1">
        <f t="array" ref="B51">SUMPRODUCT(E51:AR51,TRANSPOSE('No Limit Scenario'!$B$8:$B$47))</f>
        <v>6.2302305925912365E-4</v>
      </c>
      <c r="D51" t="s">
        <v>81</v>
      </c>
      <c r="E51">
        <v>1.2913631646626103E-2</v>
      </c>
      <c r="F51">
        <v>2.7141738198928475E-3</v>
      </c>
      <c r="G51">
        <v>4.4789957174265919E-2</v>
      </c>
      <c r="H51">
        <v>4.014024356781306E-2</v>
      </c>
      <c r="I51">
        <v>-6.5676442940881983E-3</v>
      </c>
      <c r="J51">
        <v>1.7486300248012943E-2</v>
      </c>
      <c r="K51">
        <v>2.1618270734085451E-3</v>
      </c>
      <c r="L51">
        <v>5.987329612768758E-3</v>
      </c>
      <c r="M51">
        <v>-4.0581670148480357E-3</v>
      </c>
      <c r="N51">
        <v>-3.2459754729095223E-4</v>
      </c>
      <c r="O51">
        <v>-1.746808889845549E-2</v>
      </c>
      <c r="P51">
        <v>-2.2484814769092889E-2</v>
      </c>
      <c r="Q51">
        <v>-1.2857481901514542E-3</v>
      </c>
      <c r="R51">
        <v>6.9316218317408999E-3</v>
      </c>
      <c r="S51">
        <v>8.0560856803749657E-3</v>
      </c>
      <c r="T51">
        <v>2.6780695479620063E-2</v>
      </c>
      <c r="U51">
        <v>2.6323810114527429E-2</v>
      </c>
      <c r="V51">
        <v>3.2988617535342782E-2</v>
      </c>
      <c r="W51">
        <v>2.3535042998798165E-2</v>
      </c>
      <c r="X51">
        <v>4.4163072734532238E-2</v>
      </c>
      <c r="Y51">
        <v>1.8697571746909884E-2</v>
      </c>
      <c r="Z51">
        <v>2.8546428761312074E-4</v>
      </c>
      <c r="AA51">
        <v>5.5279830031754879E-3</v>
      </c>
      <c r="AB51">
        <v>5.2823593251829528E-4</v>
      </c>
      <c r="AC51">
        <v>3.2769999475813917E-2</v>
      </c>
      <c r="AD51">
        <v>-1.6481468902474188E-2</v>
      </c>
      <c r="AE51">
        <v>1.3460211952795922E-2</v>
      </c>
      <c r="AF51">
        <v>2.0991181258277848E-2</v>
      </c>
      <c r="AG51">
        <v>3.7627108925376976E-2</v>
      </c>
      <c r="AH51">
        <v>-1.5726624171557808E-2</v>
      </c>
      <c r="AI51">
        <f>VARP('No Lmt 252 Day Average Returns'!$AG$2:$AG$9)</f>
        <v>2.7345471418748223E-2</v>
      </c>
    </row>
    <row r="52" spans="1:44" x14ac:dyDescent="0.2">
      <c r="A52" s="18"/>
      <c r="B52" cm="1">
        <f t="array" ref="B52">SUMPRODUCT(E52:AR52,TRANSPOSE('No Limit Scenario'!$B$8:$B$47))</f>
        <v>-2.780357507424214E-4</v>
      </c>
      <c r="D52" t="s">
        <v>82</v>
      </c>
      <c r="E52">
        <v>-4.7995397860224514E-3</v>
      </c>
      <c r="F52">
        <v>-6.3498285820728752E-3</v>
      </c>
      <c r="G52">
        <v>4.2522643913170073E-2</v>
      </c>
      <c r="H52">
        <v>4.2145254874489828E-2</v>
      </c>
      <c r="I52">
        <v>1.2403596223793346E-2</v>
      </c>
      <c r="J52">
        <v>9.9951146066971485E-3</v>
      </c>
      <c r="K52">
        <v>8.6869702501851456E-3</v>
      </c>
      <c r="L52">
        <v>-6.4431278201530096E-3</v>
      </c>
      <c r="M52">
        <v>-2.1344509470740203E-3</v>
      </c>
      <c r="N52">
        <v>1.7881533300889022E-3</v>
      </c>
      <c r="O52">
        <v>-1.4619531834227095E-2</v>
      </c>
      <c r="P52">
        <v>1.6936386383377498E-2</v>
      </c>
      <c r="Q52">
        <v>7.08297067264743E-3</v>
      </c>
      <c r="R52">
        <v>5.2715649229788586E-3</v>
      </c>
      <c r="S52">
        <v>5.8039849625929243E-4</v>
      </c>
      <c r="T52">
        <v>1.2046326493091048E-2</v>
      </c>
      <c r="U52">
        <v>2.2744491835722112E-2</v>
      </c>
      <c r="V52">
        <v>1.5487375965807118E-2</v>
      </c>
      <c r="W52">
        <v>3.4191825439441728E-2</v>
      </c>
      <c r="X52">
        <v>1.8471617523278399E-2</v>
      </c>
      <c r="Y52">
        <v>-1.5084235790044712E-2</v>
      </c>
      <c r="Z52">
        <v>3.3384448420892159E-3</v>
      </c>
      <c r="AA52">
        <v>2.4175831422941713E-3</v>
      </c>
      <c r="AB52">
        <v>-1.0191197065256364E-2</v>
      </c>
      <c r="AC52">
        <v>-8.8765494369349995E-3</v>
      </c>
      <c r="AD52">
        <v>-1.3260128207522915E-2</v>
      </c>
      <c r="AE52">
        <v>1.4145735701720655E-2</v>
      </c>
      <c r="AF52">
        <v>1.2444118803964507E-2</v>
      </c>
      <c r="AG52">
        <v>1.5783365746794367E-2</v>
      </c>
      <c r="AH52">
        <v>7.1944521305123592E-3</v>
      </c>
      <c r="AI52">
        <v>6.5488133052064171E-3</v>
      </c>
      <c r="AJ52">
        <f>VARP('No Lmt 252 Day Average Returns'!$AH$2:$AH$9)</f>
        <v>2.4019606476515149E-2</v>
      </c>
    </row>
    <row r="53" spans="1:44" x14ac:dyDescent="0.2">
      <c r="A53" s="18"/>
      <c r="B53" cm="1">
        <f t="array" ref="B53">SUMPRODUCT(E53:AR53,TRANSPOSE('No Limit Scenario'!$B$8:$B$47))</f>
        <v>1.1003296212953519E-3</v>
      </c>
      <c r="D53" t="s">
        <v>83</v>
      </c>
      <c r="E53">
        <v>3.4352928987804135E-2</v>
      </c>
      <c r="F53">
        <v>8.43998489736183E-3</v>
      </c>
      <c r="G53">
        <v>0.10110245799001406</v>
      </c>
      <c r="H53">
        <v>7.151716437569243E-2</v>
      </c>
      <c r="I53">
        <v>9.5059113185851363E-2</v>
      </c>
      <c r="J53">
        <v>2.2663674453959743E-2</v>
      </c>
      <c r="K53">
        <v>2.7692185870538889E-2</v>
      </c>
      <c r="L53">
        <v>-1.0199844170450044E-2</v>
      </c>
      <c r="M53">
        <v>2.2525767310913763E-3</v>
      </c>
      <c r="N53">
        <v>1.233727586710081E-2</v>
      </c>
      <c r="O53">
        <v>1.6049890868624017E-2</v>
      </c>
      <c r="P53">
        <v>-3.6549704816056565E-2</v>
      </c>
      <c r="Q53">
        <v>4.8868607449167357E-2</v>
      </c>
      <c r="R53">
        <v>5.6881405650048688E-3</v>
      </c>
      <c r="S53">
        <v>1.1032613524141571E-2</v>
      </c>
      <c r="T53">
        <v>4.6912874009036161E-2</v>
      </c>
      <c r="U53">
        <v>6.4629385998100378E-2</v>
      </c>
      <c r="V53">
        <v>6.4284084963851532E-2</v>
      </c>
      <c r="W53">
        <v>6.384672906137788E-2</v>
      </c>
      <c r="X53">
        <v>7.8610259257452117E-2</v>
      </c>
      <c r="Y53">
        <v>7.9300151187966614E-2</v>
      </c>
      <c r="Z53">
        <v>8.0567285599387004E-3</v>
      </c>
      <c r="AA53">
        <v>2.2928137036420691E-2</v>
      </c>
      <c r="AB53">
        <v>-9.1801356870705956E-3</v>
      </c>
      <c r="AC53">
        <v>3.0012313880986768E-2</v>
      </c>
      <c r="AD53">
        <v>-2.3602161105193992E-2</v>
      </c>
      <c r="AE53">
        <v>1.670984162296606E-2</v>
      </c>
      <c r="AF53">
        <v>3.6495106065387785E-2</v>
      </c>
      <c r="AG53">
        <v>5.198068680984249E-2</v>
      </c>
      <c r="AH53">
        <v>0.10117903160431463</v>
      </c>
      <c r="AI53">
        <v>3.0485363084409682E-2</v>
      </c>
      <c r="AJ53">
        <v>2.4528733216579623E-2</v>
      </c>
      <c r="AK53">
        <f>VARP('No Lmt 252 Day Average Returns'!$AI$2:$AI$9)</f>
        <v>7.0116874916739472E-2</v>
      </c>
    </row>
    <row r="54" spans="1:44" x14ac:dyDescent="0.2">
      <c r="A54" s="18"/>
      <c r="B54" cm="1">
        <f t="array" ref="B54">SUMPRODUCT(E54:AR54,TRANSPOSE('No Limit Scenario'!$B$8:$B$47))</f>
        <v>-2.5805877950797872E-3</v>
      </c>
      <c r="D54" t="s">
        <v>84</v>
      </c>
      <c r="E54">
        <v>0.25536340836658805</v>
      </c>
      <c r="F54">
        <v>3.4354888900627892E-2</v>
      </c>
      <c r="G54">
        <v>5.7778110442295728E-2</v>
      </c>
      <c r="H54">
        <v>-2.6651715627526679E-2</v>
      </c>
      <c r="I54">
        <v>0.2003520735096396</v>
      </c>
      <c r="J54">
        <v>3.5833811600332104E-2</v>
      </c>
      <c r="K54">
        <v>0.10350076685370509</v>
      </c>
      <c r="L54">
        <v>3.7904498843856736E-2</v>
      </c>
      <c r="M54">
        <v>4.9530959993277682E-2</v>
      </c>
      <c r="N54">
        <v>2.5203388826782504E-2</v>
      </c>
      <c r="O54">
        <v>0.19257661536310819</v>
      </c>
      <c r="P54">
        <v>-0.10309127573425127</v>
      </c>
      <c r="Q54">
        <v>9.9831966816042061E-2</v>
      </c>
      <c r="R54">
        <v>-7.4486108103986634E-2</v>
      </c>
      <c r="S54">
        <v>4.0190223942015456E-2</v>
      </c>
      <c r="T54">
        <v>8.3576763393849993E-2</v>
      </c>
      <c r="U54">
        <v>0.10627381221368995</v>
      </c>
      <c r="V54">
        <v>7.360181157983571E-2</v>
      </c>
      <c r="W54">
        <v>4.4193407699410138E-2</v>
      </c>
      <c r="X54">
        <v>0.17535176878497491</v>
      </c>
      <c r="Y54">
        <v>0.40292086357291712</v>
      </c>
      <c r="Z54">
        <v>2.6924727097959148E-3</v>
      </c>
      <c r="AA54">
        <v>5.2426977430018139E-2</v>
      </c>
      <c r="AB54">
        <v>-1.676755799760743E-2</v>
      </c>
      <c r="AC54">
        <v>0.24788247008064865</v>
      </c>
      <c r="AD54">
        <v>-0.10194381429438219</v>
      </c>
      <c r="AE54">
        <v>-6.2681609877412628E-2</v>
      </c>
      <c r="AF54">
        <v>2.4658404054483388E-2</v>
      </c>
      <c r="AG54">
        <v>8.3894410883549632E-3</v>
      </c>
      <c r="AH54">
        <v>0.42094708510392792</v>
      </c>
      <c r="AI54">
        <v>2.0155109275080917E-2</v>
      </c>
      <c r="AJ54">
        <v>-7.3208936424330818E-3</v>
      </c>
      <c r="AK54">
        <v>7.6518794318629027E-2</v>
      </c>
      <c r="AL54">
        <f>VARP('No Lmt 252 Day Average Returns'!$AJ$2:$AJ$9)</f>
        <v>0.38885885375554063</v>
      </c>
    </row>
    <row r="55" spans="1:44" x14ac:dyDescent="0.2">
      <c r="A55" s="18"/>
      <c r="B55" cm="1">
        <f t="array" ref="B55">SUMPRODUCT(E55:AR55,TRANSPOSE('No Limit Scenario'!$B$8:$B$47))</f>
        <v>2.92838573517646E-3</v>
      </c>
      <c r="D55" t="s">
        <v>85</v>
      </c>
      <c r="E55">
        <v>7.8447917626933303E-2</v>
      </c>
      <c r="F55">
        <v>-8.7536474660502162E-4</v>
      </c>
      <c r="G55">
        <v>3.7824540739209191E-2</v>
      </c>
      <c r="H55">
        <v>1.6654173151825619E-2</v>
      </c>
      <c r="I55">
        <v>0.11409796119647002</v>
      </c>
      <c r="J55">
        <v>3.7699113135463078E-2</v>
      </c>
      <c r="K55">
        <v>2.2322030909270991E-2</v>
      </c>
      <c r="L55">
        <v>2.886503185678228E-2</v>
      </c>
      <c r="M55">
        <v>9.0662148492964695E-3</v>
      </c>
      <c r="N55">
        <v>1.9092871307531834E-2</v>
      </c>
      <c r="O55">
        <v>7.9080573717620145E-2</v>
      </c>
      <c r="P55">
        <v>1.7587026093830303E-2</v>
      </c>
      <c r="Q55">
        <v>7.5627881151084569E-2</v>
      </c>
      <c r="R55">
        <v>-1.5575091880837213E-2</v>
      </c>
      <c r="S55">
        <v>1.4979388794230058E-2</v>
      </c>
      <c r="T55">
        <v>3.6593972568000552E-2</v>
      </c>
      <c r="U55">
        <v>6.6480761422249443E-2</v>
      </c>
      <c r="V55">
        <v>3.1382178480330251E-2</v>
      </c>
      <c r="W55">
        <v>4.1568728913683142E-2</v>
      </c>
      <c r="X55">
        <v>5.8537245686256192E-2</v>
      </c>
      <c r="Y55">
        <v>9.6640957804383934E-2</v>
      </c>
      <c r="Z55">
        <v>-2.1577017449506851E-3</v>
      </c>
      <c r="AA55">
        <v>1.6147368481906641E-3</v>
      </c>
      <c r="AB55">
        <v>-1.7511596294035512E-3</v>
      </c>
      <c r="AC55">
        <v>0.12216113670232559</v>
      </c>
      <c r="AD55">
        <v>-3.9893127818967193E-2</v>
      </c>
      <c r="AE55">
        <v>-1.9204369545862583E-2</v>
      </c>
      <c r="AF55">
        <v>2.0670514598295709E-2</v>
      </c>
      <c r="AG55">
        <v>3.4896764218365914E-3</v>
      </c>
      <c r="AH55">
        <v>9.6433948158901259E-2</v>
      </c>
      <c r="AI55">
        <v>1.3495944797905344E-2</v>
      </c>
      <c r="AJ55">
        <v>1.1842443807611508E-2</v>
      </c>
      <c r="AK55">
        <v>3.3028098630139502E-2</v>
      </c>
      <c r="AL55">
        <v>9.8326486093777005E-2</v>
      </c>
      <c r="AM55">
        <f>VARP('No Lmt 252 Day Average Returns'!$AK$2:$AK$9)</f>
        <v>5.746140188092988E-2</v>
      </c>
    </row>
    <row r="56" spans="1:44" x14ac:dyDescent="0.2">
      <c r="A56" s="18"/>
      <c r="B56" cm="1">
        <f t="array" ref="B56">SUMPRODUCT(E56:AR56,TRANSPOSE('No Limit Scenario'!$B$8:$B$47))</f>
        <v>8.5792909049347693E-3</v>
      </c>
      <c r="D56" t="s">
        <v>86</v>
      </c>
      <c r="E56">
        <v>0.15555098468742762</v>
      </c>
      <c r="F56">
        <v>-9.8440404317115299E-4</v>
      </c>
      <c r="G56">
        <v>4.4659197480411181E-2</v>
      </c>
      <c r="H56">
        <v>2.0821114963007283E-2</v>
      </c>
      <c r="I56">
        <v>0.19682618546973266</v>
      </c>
      <c r="J56">
        <v>7.9484759304139146E-2</v>
      </c>
      <c r="K56">
        <v>3.0772145342139602E-2</v>
      </c>
      <c r="L56">
        <v>8.2137645335334991E-2</v>
      </c>
      <c r="M56">
        <v>1.8179141567717959E-2</v>
      </c>
      <c r="N56">
        <v>3.4259574716078017E-2</v>
      </c>
      <c r="O56">
        <v>0.12857046895381327</v>
      </c>
      <c r="P56">
        <v>0.10011239510601644</v>
      </c>
      <c r="Q56">
        <v>0.13570400193773632</v>
      </c>
      <c r="R56">
        <v>-3.5714489768301202E-2</v>
      </c>
      <c r="S56">
        <v>2.8429926097176345E-2</v>
      </c>
      <c r="T56">
        <v>5.9586033189896428E-2</v>
      </c>
      <c r="U56">
        <v>0.11332801240105607</v>
      </c>
      <c r="V56">
        <v>3.1749620338558694E-2</v>
      </c>
      <c r="W56">
        <v>6.8898721094621876E-2</v>
      </c>
      <c r="X56">
        <v>0.10287584039454431</v>
      </c>
      <c r="Y56">
        <v>0.14143584204163656</v>
      </c>
      <c r="Z56">
        <v>-9.4822319109306337E-3</v>
      </c>
      <c r="AA56">
        <v>-1.271166486029106E-2</v>
      </c>
      <c r="AB56">
        <v>-9.303181462562914E-3</v>
      </c>
      <c r="AC56">
        <v>0.25115258372117005</v>
      </c>
      <c r="AD56">
        <v>-9.1954218256956932E-2</v>
      </c>
      <c r="AE56">
        <v>-4.5465780557806756E-2</v>
      </c>
      <c r="AF56">
        <v>2.6379844688101142E-2</v>
      </c>
      <c r="AG56">
        <v>-1.4616376634644126E-2</v>
      </c>
      <c r="AH56">
        <v>0.14927833262500362</v>
      </c>
      <c r="AI56">
        <v>1.6573244371973495E-2</v>
      </c>
      <c r="AJ56">
        <v>3.2024038514951121E-2</v>
      </c>
      <c r="AK56">
        <v>4.1514356676949159E-2</v>
      </c>
      <c r="AL56">
        <v>0.16250917968463341</v>
      </c>
      <c r="AM56">
        <v>0.11788532708275039</v>
      </c>
      <c r="AN56">
        <f>VARP('No Lmt 252 Day Average Returns'!$AL$2:$AL$9)</f>
        <v>0.28809560046790017</v>
      </c>
    </row>
    <row r="57" spans="1:44" x14ac:dyDescent="0.2">
      <c r="A57" s="18"/>
      <c r="B57" cm="1">
        <f t="array" ref="B57">SUMPRODUCT(E57:AR57,TRANSPOSE('No Limit Scenario'!$B$8:$B$47))</f>
        <v>-3.5872779213950404E-3</v>
      </c>
      <c r="D57" t="s">
        <v>87</v>
      </c>
      <c r="E57">
        <v>3.8812546516512204E-2</v>
      </c>
      <c r="F57">
        <v>-1.847032232067191E-2</v>
      </c>
      <c r="G57">
        <v>9.4976109053673697E-3</v>
      </c>
      <c r="H57">
        <v>1.7222333682382598E-2</v>
      </c>
      <c r="I57">
        <v>-8.6272854113932318E-2</v>
      </c>
      <c r="J57">
        <v>1.0406345173210747E-2</v>
      </c>
      <c r="K57">
        <v>2.6435123892922029E-2</v>
      </c>
      <c r="L57">
        <v>5.6336524603360343E-3</v>
      </c>
      <c r="M57">
        <v>6.2348787464328601E-3</v>
      </c>
      <c r="N57">
        <v>-1.1492511030059688E-2</v>
      </c>
      <c r="O57">
        <v>-4.2928899335578667E-3</v>
      </c>
      <c r="P57">
        <v>2.7422163378212927E-3</v>
      </c>
      <c r="Q57">
        <v>-4.5522448892535879E-2</v>
      </c>
      <c r="R57">
        <v>-1.8620898590660739E-2</v>
      </c>
      <c r="S57">
        <v>5.9255554519358411E-3</v>
      </c>
      <c r="T57">
        <v>1.2140636842308488E-2</v>
      </c>
      <c r="U57">
        <v>1.4481085781649342E-2</v>
      </c>
      <c r="V57">
        <v>5.1035508914961183E-4</v>
      </c>
      <c r="W57">
        <v>1.9154204147546726E-2</v>
      </c>
      <c r="X57">
        <v>2.68276975116425E-2</v>
      </c>
      <c r="Y57">
        <v>2.0078714258448527E-2</v>
      </c>
      <c r="Z57">
        <v>-1.5750835679649504E-3</v>
      </c>
      <c r="AA57">
        <v>1.4199787789316981E-3</v>
      </c>
      <c r="AB57">
        <v>-1.5354669751272518E-2</v>
      </c>
      <c r="AC57">
        <v>4.1551960797793344E-2</v>
      </c>
      <c r="AD57">
        <v>-4.5703641489415733E-2</v>
      </c>
      <c r="AE57">
        <v>2.435047647415456E-3</v>
      </c>
      <c r="AF57">
        <v>3.5047430676909213E-3</v>
      </c>
      <c r="AG57">
        <v>1.641101963045117E-3</v>
      </c>
      <c r="AH57">
        <v>-5.3944539852995496E-4</v>
      </c>
      <c r="AI57">
        <v>2.8297117254612474E-3</v>
      </c>
      <c r="AJ57">
        <v>1.7423814993743091E-2</v>
      </c>
      <c r="AK57">
        <v>9.4444471731179591E-3</v>
      </c>
      <c r="AL57">
        <v>3.2833510465897567E-2</v>
      </c>
      <c r="AM57">
        <v>1.605624655527197E-2</v>
      </c>
      <c r="AN57">
        <v>4.8956657693187154E-2</v>
      </c>
      <c r="AO57">
        <f>VARP('No Lmt 252 Day Average Returns'!$AM$2:$AM$9)</f>
        <v>3.9483777912665698E-2</v>
      </c>
    </row>
    <row r="58" spans="1:44" x14ac:dyDescent="0.2">
      <c r="A58" s="18"/>
      <c r="B58" cm="1">
        <f t="array" ref="B58">SUMPRODUCT(E58:AR58,TRANSPOSE('No Limit Scenario'!$B$8:$B$47))</f>
        <v>2.2898803501528301E-3</v>
      </c>
      <c r="D58" t="s">
        <v>88</v>
      </c>
      <c r="E58">
        <v>2.8490906183993813E-2</v>
      </c>
      <c r="F58">
        <v>-9.893955963070921E-3</v>
      </c>
      <c r="G58">
        <v>3.4149991696202531E-2</v>
      </c>
      <c r="H58">
        <v>3.1993775058243121E-2</v>
      </c>
      <c r="I58">
        <v>2.9127637084948251E-2</v>
      </c>
      <c r="J58">
        <v>2.6881945985461238E-2</v>
      </c>
      <c r="K58">
        <v>9.1334677920760256E-3</v>
      </c>
      <c r="L58">
        <v>1.4877493881739354E-2</v>
      </c>
      <c r="M58">
        <v>-1.507584059976121E-4</v>
      </c>
      <c r="N58">
        <v>6.7329232403224477E-3</v>
      </c>
      <c r="O58">
        <v>2.0669241528795641E-2</v>
      </c>
      <c r="P58">
        <v>2.2905061057828142E-2</v>
      </c>
      <c r="Q58">
        <v>2.6669467908559733E-2</v>
      </c>
      <c r="R58">
        <v>-2.6868005260804366E-3</v>
      </c>
      <c r="S58">
        <v>7.4570849105730632E-3</v>
      </c>
      <c r="T58">
        <v>2.2590380404527266E-2</v>
      </c>
      <c r="U58">
        <v>4.1280904204825546E-2</v>
      </c>
      <c r="V58">
        <v>1.9694470050669124E-2</v>
      </c>
      <c r="W58">
        <v>3.5328607566668432E-2</v>
      </c>
      <c r="X58">
        <v>3.2386181522979528E-2</v>
      </c>
      <c r="Y58">
        <v>1.7067334507793686E-2</v>
      </c>
      <c r="Z58">
        <v>-1.4994096554545202E-3</v>
      </c>
      <c r="AA58">
        <v>-3.8563148368684999E-3</v>
      </c>
      <c r="AB58">
        <v>-3.84169414012134E-3</v>
      </c>
      <c r="AC58">
        <v>6.1480935336316878E-2</v>
      </c>
      <c r="AD58">
        <v>-2.8092715358627125E-2</v>
      </c>
      <c r="AE58">
        <v>8.6060476568496482E-4</v>
      </c>
      <c r="AF58">
        <v>1.6940279366063148E-2</v>
      </c>
      <c r="AG58">
        <v>1.0996367760968805E-2</v>
      </c>
      <c r="AH58">
        <v>6.6459608911064085E-3</v>
      </c>
      <c r="AI58">
        <v>1.2874601596873286E-2</v>
      </c>
      <c r="AJ58">
        <v>1.7320047981114837E-2</v>
      </c>
      <c r="AK58">
        <v>2.3240655431473908E-2</v>
      </c>
      <c r="AL58">
        <v>2.4079319168057674E-2</v>
      </c>
      <c r="AM58">
        <v>3.2494215386107882E-2</v>
      </c>
      <c r="AN58">
        <v>7.3856100425177179E-2</v>
      </c>
      <c r="AO58">
        <v>1.8210383427669369E-2</v>
      </c>
      <c r="AP58">
        <f>VARP('No Lmt 252 Day Average Returns'!$AN$2:$AN$9)</f>
        <v>2.7017957834679689E-2</v>
      </c>
    </row>
    <row r="59" spans="1:44" x14ac:dyDescent="0.2">
      <c r="B59" cm="1">
        <f t="array" ref="B59">SUMPRODUCT(E59:AR59,TRANSPOSE('No Limit Scenario'!$B$8:$B$47))</f>
        <v>3.4324182538522938E-3</v>
      </c>
      <c r="D59" t="s">
        <v>89</v>
      </c>
      <c r="E59">
        <v>1.7254955361519463E-2</v>
      </c>
      <c r="F59">
        <v>5.8100657137626797E-3</v>
      </c>
      <c r="G59">
        <v>4.4923568492972188E-2</v>
      </c>
      <c r="H59">
        <v>3.1850200314473165E-2</v>
      </c>
      <c r="I59">
        <v>7.5535786647942332E-2</v>
      </c>
      <c r="J59">
        <v>1.5425960082205053E-2</v>
      </c>
      <c r="K59">
        <v>8.4517882840422325E-3</v>
      </c>
      <c r="L59">
        <v>3.3329144378441214E-3</v>
      </c>
      <c r="M59">
        <v>1.2110173525288199E-3</v>
      </c>
      <c r="N59">
        <v>1.064826505791595E-2</v>
      </c>
      <c r="O59">
        <v>1.3265884378474299E-2</v>
      </c>
      <c r="P59">
        <v>9.4471605011718675E-3</v>
      </c>
      <c r="Q59">
        <v>4.2178345587425281E-2</v>
      </c>
      <c r="R59">
        <v>2.9873886149090361E-3</v>
      </c>
      <c r="S59">
        <v>4.9080655974317071E-3</v>
      </c>
      <c r="T59">
        <v>2.025224430729183E-2</v>
      </c>
      <c r="U59">
        <v>3.3719404079466574E-2</v>
      </c>
      <c r="V59">
        <v>2.5067558982160808E-2</v>
      </c>
      <c r="W59">
        <v>3.2260289220863776E-2</v>
      </c>
      <c r="X59">
        <v>3.3811268940352003E-2</v>
      </c>
      <c r="Y59">
        <v>2.8271134508811368E-2</v>
      </c>
      <c r="Z59">
        <v>2.8753648695334665E-3</v>
      </c>
      <c r="AA59">
        <v>5.770572980852119E-3</v>
      </c>
      <c r="AB59">
        <v>-4.7677650420154217E-3</v>
      </c>
      <c r="AC59">
        <v>2.1335487436311102E-2</v>
      </c>
      <c r="AD59">
        <v>-1.1430640660582215E-2</v>
      </c>
      <c r="AE59">
        <v>3.1858317198254307E-3</v>
      </c>
      <c r="AF59">
        <v>1.528481612917645E-2</v>
      </c>
      <c r="AG59">
        <v>1.6431733412565021E-2</v>
      </c>
      <c r="AH59">
        <v>5.3285597981792207E-2</v>
      </c>
      <c r="AI59">
        <v>1.0571249199547194E-2</v>
      </c>
      <c r="AJ59">
        <v>1.5697124598900748E-2</v>
      </c>
      <c r="AK59">
        <v>2.9906871399686823E-2</v>
      </c>
      <c r="AL59">
        <v>3.0600506606362963E-2</v>
      </c>
      <c r="AM59">
        <v>2.2768312459677548E-2</v>
      </c>
      <c r="AN59">
        <v>4.6473219964643334E-2</v>
      </c>
      <c r="AO59">
        <v>6.2125397199565505E-3</v>
      </c>
      <c r="AP59">
        <v>1.6480373861923886E-2</v>
      </c>
      <c r="AQ59">
        <f>VARP('No Lmt 252 Day Average Returns'!$AO$2:$AO$9)</f>
        <v>1.813071358581143E-2</v>
      </c>
    </row>
    <row r="60" spans="1:44" ht="16" thickBot="1" x14ac:dyDescent="0.25">
      <c r="B60" cm="1">
        <f t="array" ref="B60">SUMPRODUCT(E60:AR60,TRANSPOSE('No Limit Scenario'!$B$8:$B$47))</f>
        <v>8.271666422646335E-3</v>
      </c>
      <c r="C60" s="25"/>
      <c r="D60" s="25" t="s">
        <v>90</v>
      </c>
      <c r="E60" s="25">
        <v>0.17384010347864531</v>
      </c>
      <c r="F60" s="25">
        <v>4.4852994140524273E-2</v>
      </c>
      <c r="G60" s="25">
        <v>7.721505800679225E-2</v>
      </c>
      <c r="H60" s="25">
        <v>2.7172794330149349E-2</v>
      </c>
      <c r="I60" s="25">
        <v>0.17004199948786339</v>
      </c>
      <c r="J60" s="25">
        <v>4.426997059689735E-2</v>
      </c>
      <c r="K60" s="25">
        <v>4.8834783651149377E-2</v>
      </c>
      <c r="L60" s="25">
        <v>5.6867650581941979E-2</v>
      </c>
      <c r="M60" s="25">
        <v>3.2783135220136525E-2</v>
      </c>
      <c r="N60" s="25">
        <v>2.0687522866319828E-2</v>
      </c>
      <c r="O60" s="25">
        <v>6.4844226123663515E-2</v>
      </c>
      <c r="P60" s="25">
        <v>3.4273928309556577E-2</v>
      </c>
      <c r="Q60" s="25">
        <v>8.1944380991411631E-2</v>
      </c>
      <c r="R60" s="25">
        <v>-4.2931335225108586E-2</v>
      </c>
      <c r="S60" s="25">
        <v>2.9517733159776457E-2</v>
      </c>
      <c r="T60" s="25">
        <v>6.5272899100177001E-2</v>
      </c>
      <c r="U60" s="25">
        <v>8.0646224706136055E-2</v>
      </c>
      <c r="V60" s="25">
        <v>4.5825717643106688E-2</v>
      </c>
      <c r="W60" s="25">
        <v>5.6816105996884546E-2</v>
      </c>
      <c r="X60" s="25">
        <v>0.15255335487104901</v>
      </c>
      <c r="Y60" s="25">
        <v>0.18609460167628797</v>
      </c>
      <c r="Z60" s="25">
        <v>2.0232989694093707E-3</v>
      </c>
      <c r="AA60" s="25">
        <v>2.6955324563991693E-2</v>
      </c>
      <c r="AB60" s="25">
        <v>-2.6760288900879448E-2</v>
      </c>
      <c r="AC60" s="25">
        <v>0.13802234078986206</v>
      </c>
      <c r="AD60" s="25">
        <v>-9.4467662432525509E-2</v>
      </c>
      <c r="AE60" s="25">
        <v>-3.5391291575554047E-2</v>
      </c>
      <c r="AF60" s="25">
        <v>1.7636457765456907E-2</v>
      </c>
      <c r="AG60" s="25">
        <v>1.3649482448507564E-2</v>
      </c>
      <c r="AH60" s="25">
        <v>0.2995568968715247</v>
      </c>
      <c r="AI60" s="25">
        <v>1.7761564098227451E-2</v>
      </c>
      <c r="AJ60" s="25">
        <v>3.6100893588656112E-2</v>
      </c>
      <c r="AK60" s="25">
        <v>6.7912093532344772E-2</v>
      </c>
      <c r="AL60" s="25">
        <v>0.23962945657346144</v>
      </c>
      <c r="AM60" s="25">
        <v>9.1298880744031419E-2</v>
      </c>
      <c r="AN60" s="25">
        <v>0.23126465483293665</v>
      </c>
      <c r="AO60" s="25">
        <v>5.2982017815591025E-2</v>
      </c>
      <c r="AP60" s="25">
        <v>4.8176442705912897E-2</v>
      </c>
      <c r="AQ60" s="25">
        <v>5.2013121880954388E-2</v>
      </c>
      <c r="AR60" s="25">
        <f>VARP('No Lmt 252 Day Average Returns'!$AP$2:$AP$9)</f>
        <v>0.27334142858723226</v>
      </c>
    </row>
    <row r="62" spans="1:44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5E36-CF92-427E-BA2E-9ADB16BCAB6F}">
  <dimension ref="A1:AR62"/>
  <sheetViews>
    <sheetView topLeftCell="A10" workbookViewId="0">
      <selection activeCell="B21" sqref="B21"/>
    </sheetView>
  </sheetViews>
  <sheetFormatPr baseColWidth="10" defaultColWidth="8.83203125" defaultRowHeight="15" x14ac:dyDescent="0.2"/>
  <cols>
    <col min="1" max="1" width="20.5" bestFit="1" customWidth="1"/>
    <col min="2" max="2" width="15" bestFit="1" customWidth="1"/>
    <col min="3" max="3" width="13.33203125" bestFit="1" customWidth="1"/>
    <col min="4" max="4" width="13.5" bestFit="1" customWidth="1"/>
    <col min="5" max="5" width="13.1640625" bestFit="1" customWidth="1"/>
    <col min="6" max="6" width="11.6640625" bestFit="1" customWidth="1"/>
    <col min="7" max="7" width="12.5" bestFit="1" customWidth="1"/>
    <col min="8" max="8" width="12.6640625" bestFit="1" customWidth="1"/>
    <col min="9" max="9" width="14" bestFit="1" customWidth="1"/>
    <col min="10" max="10" width="13.5" bestFit="1" customWidth="1"/>
    <col min="11" max="11" width="12.5" bestFit="1" customWidth="1"/>
    <col min="12" max="12" width="11.6640625" bestFit="1" customWidth="1"/>
    <col min="13" max="14" width="14" bestFit="1" customWidth="1"/>
    <col min="15" max="15" width="13" bestFit="1" customWidth="1"/>
    <col min="16" max="16" width="10.6640625" bestFit="1" customWidth="1"/>
    <col min="17" max="17" width="14.5" bestFit="1" customWidth="1"/>
    <col min="18" max="18" width="13.1640625" bestFit="1" customWidth="1"/>
    <col min="19" max="19" width="11.5" bestFit="1" customWidth="1"/>
    <col min="20" max="20" width="14.5" bestFit="1" customWidth="1"/>
    <col min="21" max="21" width="13.6640625" bestFit="1" customWidth="1"/>
    <col min="22" max="22" width="13.5" bestFit="1" customWidth="1"/>
    <col min="23" max="23" width="12.6640625" bestFit="1" customWidth="1"/>
    <col min="24" max="24" width="13.5" bestFit="1" customWidth="1"/>
    <col min="25" max="25" width="13.6640625" bestFit="1" customWidth="1"/>
    <col min="26" max="26" width="13.33203125" bestFit="1" customWidth="1"/>
    <col min="27" max="27" width="13.83203125" bestFit="1" customWidth="1"/>
    <col min="28" max="28" width="13.5" bestFit="1" customWidth="1"/>
    <col min="29" max="29" width="12.5" bestFit="1" customWidth="1"/>
    <col min="30" max="30" width="13.6640625" bestFit="1" customWidth="1"/>
    <col min="31" max="31" width="11.83203125" bestFit="1" customWidth="1"/>
    <col min="32" max="32" width="11.6640625" bestFit="1" customWidth="1"/>
    <col min="33" max="33" width="12.5" bestFit="1" customWidth="1"/>
    <col min="34" max="34" width="12.1640625" bestFit="1" customWidth="1"/>
    <col min="35" max="35" width="13.83203125" bestFit="1" customWidth="1"/>
    <col min="36" max="36" width="11.83203125" bestFit="1" customWidth="1"/>
    <col min="37" max="37" width="14.1640625" bestFit="1" customWidth="1"/>
    <col min="38" max="38" width="12.33203125" bestFit="1" customWidth="1"/>
    <col min="39" max="39" width="11.6640625" bestFit="1" customWidth="1"/>
    <col min="40" max="40" width="12.5" bestFit="1" customWidth="1"/>
    <col min="41" max="41" width="13.83203125" bestFit="1" customWidth="1"/>
    <col min="42" max="43" width="11.6640625" bestFit="1" customWidth="1"/>
  </cols>
  <sheetData>
    <row r="1" spans="1:43" x14ac:dyDescent="0.2">
      <c r="A1" s="17" t="s">
        <v>282</v>
      </c>
      <c r="B1" s="17" t="s">
        <v>283</v>
      </c>
      <c r="C1" s="17" t="s">
        <v>18</v>
      </c>
      <c r="D1" s="27" t="s">
        <v>23</v>
      </c>
      <c r="E1" s="27" t="s">
        <v>27</v>
      </c>
      <c r="F1" s="27" t="s">
        <v>31</v>
      </c>
      <c r="G1" s="27" t="s">
        <v>32</v>
      </c>
      <c r="H1" s="27" t="s">
        <v>39</v>
      </c>
      <c r="I1" s="27" t="s">
        <v>40</v>
      </c>
      <c r="J1" s="27" t="s">
        <v>42</v>
      </c>
      <c r="K1" s="27" t="s">
        <v>44</v>
      </c>
      <c r="L1" s="27" t="s">
        <v>46</v>
      </c>
      <c r="M1" s="27" t="s">
        <v>48</v>
      </c>
      <c r="N1" s="27" t="s">
        <v>50</v>
      </c>
      <c r="O1" s="27" t="s">
        <v>52</v>
      </c>
      <c r="P1" s="27" t="s">
        <v>54</v>
      </c>
      <c r="Q1" s="27" t="s">
        <v>56</v>
      </c>
      <c r="R1" s="27" t="s">
        <v>58</v>
      </c>
      <c r="S1" s="27" t="s">
        <v>60</v>
      </c>
      <c r="T1" s="27" t="s">
        <v>62</v>
      </c>
      <c r="U1" s="27" t="s">
        <v>63</v>
      </c>
      <c r="V1" s="27" t="s">
        <v>65</v>
      </c>
      <c r="W1" s="27" t="s">
        <v>66</v>
      </c>
      <c r="X1" s="27" t="s">
        <v>68</v>
      </c>
      <c r="Y1" s="27" t="s">
        <v>69</v>
      </c>
      <c r="Z1" s="27" t="s">
        <v>70</v>
      </c>
      <c r="AA1" s="27" t="s">
        <v>72</v>
      </c>
      <c r="AB1" s="27" t="s">
        <v>74</v>
      </c>
      <c r="AC1" s="27" t="s">
        <v>76</v>
      </c>
      <c r="AD1" s="27" t="s">
        <v>78</v>
      </c>
      <c r="AE1" s="27" t="s">
        <v>79</v>
      </c>
      <c r="AF1" s="27" t="s">
        <v>80</v>
      </c>
      <c r="AG1" s="27" t="s">
        <v>81</v>
      </c>
      <c r="AH1" s="27" t="s">
        <v>82</v>
      </c>
      <c r="AI1" s="27" t="s">
        <v>83</v>
      </c>
      <c r="AJ1" s="27" t="s">
        <v>84</v>
      </c>
      <c r="AK1" s="27" t="s">
        <v>85</v>
      </c>
      <c r="AL1" s="27" t="s">
        <v>86</v>
      </c>
      <c r="AM1" s="27" t="s">
        <v>87</v>
      </c>
      <c r="AN1" s="27" t="s">
        <v>88</v>
      </c>
      <c r="AO1" s="27" t="s">
        <v>89</v>
      </c>
      <c r="AP1" s="57" t="s">
        <v>90</v>
      </c>
      <c r="AQ1" s="1"/>
    </row>
    <row r="2" spans="1:43" x14ac:dyDescent="0.2">
      <c r="A2" s="44" t="s">
        <v>333</v>
      </c>
    </row>
    <row r="3" spans="1:43" x14ac:dyDescent="0.2">
      <c r="A3" s="44" t="s">
        <v>332</v>
      </c>
      <c r="B3" s="4">
        <f>('Pivot Table Adjusted Data'!C2-Table5[[#This Row],[SPX]])/Table5[[#This Row],[SPX]]</f>
        <v>-1.6292184461056455E-2</v>
      </c>
      <c r="C3" s="4">
        <f>('Pivot Table Adjusted Data'!D2-Table5[[#This Row],[SPOT]])/Table5[[#This Row],[SPOT]]</f>
        <v>0.41872395440611432</v>
      </c>
      <c r="D3" s="4">
        <f>('Pivot Table Adjusted Data'!E2-Table5[[#This Row],[TKO]])/Table5[[#This Row],[TKO]]</f>
        <v>0.1842219417935167</v>
      </c>
      <c r="E3" s="4">
        <f>('Pivot Table Adjusted Data'!F2-Table5[[#This Row],[TSLA]])/Table5[[#This Row],[TSLA]]</f>
        <v>-7.1211623448324754E-2</v>
      </c>
      <c r="F3" s="4">
        <f>('Pivot Table Adjusted Data'!G2-Table5[[#This Row],[F]])/Table5[[#This Row],[F]]</f>
        <v>-0.11731106477918245</v>
      </c>
      <c r="G3" s="4">
        <f>('Pivot Table Adjusted Data'!H2-Table5[[#This Row],[CAVA]])/Table5[[#This Row],[CAVA]]</f>
        <v>-0.23979018079923659</v>
      </c>
      <c r="H3" s="4">
        <f>('Pivot Table Adjusted Data'!I2-Table5[[#This Row],[CMG]])/Table5[[#This Row],[CMG]]</f>
        <v>-0.13560227015714085</v>
      </c>
      <c r="I3" s="4">
        <f>('Pivot Table Adjusted Data'!J2-Table5[[#This Row],[RIVN]])/Table5[[#This Row],[RIVN]]</f>
        <v>-8.9773560029641958E-2</v>
      </c>
      <c r="J3" s="4">
        <f>('Pivot Table Adjusted Data'!K2-Table5[[#This Row],[AMZN]])/Table5[[#This Row],[AMZN]]</f>
        <v>-0.22217806590704856</v>
      </c>
      <c r="K3" s="4">
        <f>('Pivot Table Adjusted Data'!L2-Table5[[#This Row],[IAU]])/Table5[[#This Row],[IAU]]</f>
        <v>0.17079165609651761</v>
      </c>
      <c r="L3" s="4">
        <f>('Pivot Table Adjusted Data'!M2-Table5[[#This Row],[IBIT]])/Table5[[#This Row],[IBIT]]</f>
        <v>0.12253197278903213</v>
      </c>
      <c r="M3" s="4">
        <f>('Pivot Table Adjusted Data'!N2-Table5[[#This Row],[VST]])/Table5[[#This Row],[VST]]</f>
        <v>4.1816600913172276E-2</v>
      </c>
      <c r="N3" s="4">
        <f>('Pivot Table Adjusted Data'!O2-Table5[[#This Row],[VIST]])/Table5[[#This Row],[VIST]]</f>
        <v>-7.4741072190886132E-2</v>
      </c>
      <c r="O3" s="4">
        <f>('Pivot Table Adjusted Data'!P2-Table5[[#This Row],[GEV]])/Table5[[#This Row],[GEV]]</f>
        <v>0.18529246379095643</v>
      </c>
      <c r="P3" s="4">
        <f>('Pivot Table Adjusted Data'!Q2-Table5[[#This Row],[XOM]])/Table5[[#This Row],[XOM]]</f>
        <v>-3.804737041843155E-2</v>
      </c>
      <c r="Q3" s="4">
        <f>('Pivot Table Adjusted Data'!R2-Table5[[#This Row],[MA]])/Table5[[#This Row],[MA]]</f>
        <v>8.1387915704380295E-2</v>
      </c>
      <c r="R3" s="4">
        <f>('Pivot Table Adjusted Data'!S2-Table5[[#This Row],[JPM]])/Table5[[#This Row],[JPM]]</f>
        <v>7.0498517796628149E-2</v>
      </c>
      <c r="S3" s="4">
        <f>('Pivot Table Adjusted Data'!T2-Table5[[#This Row],[KKR]])/Table5[[#This Row],[KKR]]</f>
        <v>-0.13463225253993449</v>
      </c>
      <c r="T3" s="4">
        <f>('Pivot Table Adjusted Data'!U2-Table5[[#This Row],[GS]])/Table5[[#This Row],[GS]]</f>
        <v>3.9780304446380976E-2</v>
      </c>
      <c r="U3" s="4">
        <f>('Pivot Table Adjusted Data'!V2-Table5[[#This Row],[BX]])/Table5[[#This Row],[BX]]</f>
        <v>-8.2982478180516184E-2</v>
      </c>
      <c r="V3" s="4">
        <f>('Pivot Table Adjusted Data'!W2-Table5[[#This Row],[SOFI]])/Table5[[#This Row],[SOFI]]</f>
        <v>0.14773500985931642</v>
      </c>
      <c r="W3" s="4">
        <f>('Pivot Table Adjusted Data'!X2-Table5[[#This Row],[HOOD]])/Table5[[#This Row],[HOOD]]</f>
        <v>0.44709067265634322</v>
      </c>
      <c r="X3" s="4">
        <f>('Pivot Table Adjusted Data'!Y2-Table5[[#This Row],[KO]])/Table5[[#This Row],[KO]]</f>
        <v>7.0067674767178484E-2</v>
      </c>
      <c r="Y3" s="4">
        <f>('Pivot Table Adjusted Data'!Z2-Table5[[#This Row],[PM]])/Table5[[#This Row],[PM]]</f>
        <v>0.27334061391614539</v>
      </c>
      <c r="Z3" s="4">
        <f>('Pivot Table Adjusted Data'!AA2-Table5[[#This Row],[VRTX]])/Table5[[#This Row],[VRTX]]</f>
        <v>4.9484579189607455E-2</v>
      </c>
      <c r="AA3" s="4">
        <f>('Pivot Table Adjusted Data'!AB2-Table5[[#This Row],[OSCR]])/Table5[[#This Row],[OSCR]]</f>
        <v>-0.17638804201879774</v>
      </c>
      <c r="AB3" s="4">
        <f>('Pivot Table Adjusted Data'!AC2-Table5[[#This Row],[CPRX]])/Table5[[#This Row],[CPRX]]</f>
        <v>0.12331299342039918</v>
      </c>
      <c r="AC3" s="4">
        <f>('Pivot Table Adjusted Data'!AD2-Table5[[#This Row],[OPCH]])/Table5[[#This Row],[OPCH]]</f>
        <v>0.18734714650370199</v>
      </c>
      <c r="AD3" s="4">
        <f>('Pivot Table Adjusted Data'!AE2-Table5[[#This Row],[J]])/Table5[[#This Row],[J]]</f>
        <v>-6.713644146160555E-2</v>
      </c>
      <c r="AE3" s="4">
        <f>('Pivot Table Adjusted Data'!AF2-Table5[[#This Row],[DE]])/Table5[[#This Row],[DE]]</f>
        <v>0.15571830220529193</v>
      </c>
      <c r="AF3" s="4">
        <f>('Pivot Table Adjusted Data'!AG2-Table5[[#This Row],[RKLB]])/Table5[[#This Row],[RKLB]]</f>
        <v>0.39462169730354296</v>
      </c>
      <c r="AG3" s="4">
        <f>('Pivot Table Adjusted Data'!AH2-Table5[[#This Row],[RIO]])/Table5[[#This Row],[RIO]]</f>
        <v>-4.7380395468263677E-2</v>
      </c>
      <c r="AH3" s="4">
        <f>('Pivot Table Adjusted Data'!AI2-Table5[[#This Row],[PLD]])/Table5[[#This Row],[PLD]]</f>
        <v>-5.6587607219862744E-2</v>
      </c>
      <c r="AI3" s="4">
        <f>('Pivot Table Adjusted Data'!AJ2-Table5[[#This Row],[CBRE]])/Table5[[#This Row],[CBRE]]</f>
        <v>7.1196440928546864E-2</v>
      </c>
      <c r="AJ3" s="4">
        <f>('Pivot Table Adjusted Data'!AK2-Table5[[#This Row],[PLTR]])/Table5[[#This Row],[PLTR]]</f>
        <v>0.7706735102481731</v>
      </c>
      <c r="AK3" s="4">
        <f>('Pivot Table Adjusted Data'!AL2-Table5[[#This Row],[AVGO]])/Table5[[#This Row],[AVGO]]</f>
        <v>2.6204590261386305E-2</v>
      </c>
      <c r="AL3" s="4">
        <f>('Pivot Table Adjusted Data'!AM2-Table5[[#This Row],[NVDA]])/Table5[[#This Row],[NVDA]]</f>
        <v>-0.1059801989290589</v>
      </c>
      <c r="AM3" s="4">
        <f>('Pivot Table Adjusted Data'!AN2-Table5[[#This Row],[SNOW]])/Table5[[#This Row],[SNOW]]</f>
        <v>0.12691800240758264</v>
      </c>
      <c r="AN3" s="4">
        <f>('Pivot Table Adjusted Data'!AO2-Table5[[#This Row],[MSFT]])/Table5[[#This Row],[MSFT]]</f>
        <v>-9.4980876987239851E-2</v>
      </c>
      <c r="AO3" s="4">
        <f>('Pivot Table Adjusted Data'!AP2-Table5[[#This Row],[APPL]])/Table5[[#This Row],[APPL]]</f>
        <v>-4.3160727787232372E-2</v>
      </c>
      <c r="AP3" s="4">
        <f>('Pivot Table Adjusted Data'!AQ2-Table5[[#This Row],[IONQ]])/Table5[[#This Row],[IONQ]]</f>
        <v>0.24901188691708123</v>
      </c>
      <c r="AQ3" s="4"/>
    </row>
    <row r="4" spans="1:43" x14ac:dyDescent="0.2">
      <c r="A4" s="44" t="s">
        <v>331</v>
      </c>
      <c r="B4" s="4">
        <f>('Pivot Table Adjusted Data'!C3-Table5[[#This Row],[SPX]])/Table5[[#This Row],[SPX]]</f>
        <v>0.18399207525705366</v>
      </c>
      <c r="C4" s="4">
        <f>('Pivot Table Adjusted Data'!D3-Table5[[#This Row],[SPOT]])/Table5[[#This Row],[SPOT]]</f>
        <v>0.73916053615250443</v>
      </c>
      <c r="D4" s="4">
        <f>('Pivot Table Adjusted Data'!E3-Table5[[#This Row],[TKO]])/Table5[[#This Row],[TKO]]</f>
        <v>0.46183477519661892</v>
      </c>
      <c r="E4" s="4">
        <f>('Pivot Table Adjusted Data'!F3-Table5[[#This Row],[TSLA]])/Table5[[#This Row],[TSLA]]</f>
        <v>0.41558109610816352</v>
      </c>
      <c r="F4" s="4">
        <f>('Pivot Table Adjusted Data'!G3-Table5[[#This Row],[F]])/Table5[[#This Row],[F]]</f>
        <v>-7.9500704218344959E-2</v>
      </c>
      <c r="G4" s="4">
        <f>('Pivot Table Adjusted Data'!H3-Table5[[#This Row],[CAVA]])/Table5[[#This Row],[CAVA]]</f>
        <v>1.2256107131033538</v>
      </c>
      <c r="H4" s="4">
        <f>('Pivot Table Adjusted Data'!I3-Table5[[#This Row],[CMG]])/Table5[[#This Row],[CMG]]</f>
        <v>0.14962885951983929</v>
      </c>
      <c r="I4" s="4">
        <f>('Pivot Table Adjusted Data'!J3-Table5[[#This Row],[RIVN]])/Table5[[#This Row],[RIVN]]</f>
        <v>-0.12105513669547519</v>
      </c>
      <c r="J4" s="4">
        <f>('Pivot Table Adjusted Data'!K3-Table5[[#This Row],[AMZN]])/Table5[[#This Row],[AMZN]]</f>
        <v>-4.9506917739310444E-2</v>
      </c>
      <c r="K4" s="4">
        <f>('Pivot Table Adjusted Data'!L3-Table5[[#This Row],[IAU]])/Table5[[#This Row],[IAU]]</f>
        <v>0.21945286602487293</v>
      </c>
      <c r="L4" s="4">
        <f>('Pivot Table Adjusted Data'!M3-Table5[[#This Row],[IBIT]])/Table5[[#This Row],[IBIT]]</f>
        <v>0.2650885894136436</v>
      </c>
      <c r="M4" s="4">
        <f>('Pivot Table Adjusted Data'!N3-Table5[[#This Row],[VST]])/Table5[[#This Row],[VST]]</f>
        <v>1.2277571578089712</v>
      </c>
      <c r="N4" s="4">
        <f>('Pivot Table Adjusted Data'!O3-Table5[[#This Row],[VIST]])/Table5[[#This Row],[VIST]]</f>
        <v>0.39991464915497055</v>
      </c>
      <c r="O4" s="4">
        <f>('Pivot Table Adjusted Data'!P3-Table5[[#This Row],[GEV]])/Table5[[#This Row],[GEV]]</f>
        <v>0.74996682238959256</v>
      </c>
      <c r="P4" s="4">
        <f>('Pivot Table Adjusted Data'!Q3-Table5[[#This Row],[XOM]])/Table5[[#This Row],[XOM]]</f>
        <v>5.6665798366980734E-2</v>
      </c>
      <c r="Q4" s="4">
        <f>('Pivot Table Adjusted Data'!R3-Table5[[#This Row],[MA]])/Table5[[#This Row],[MA]]</f>
        <v>0.13570714210022447</v>
      </c>
      <c r="R4" s="4">
        <f>('Pivot Table Adjusted Data'!S3-Table5[[#This Row],[JPM]])/Table5[[#This Row],[JPM]]</f>
        <v>0.30019908095337927</v>
      </c>
      <c r="S4" s="4">
        <f>('Pivot Table Adjusted Data'!T3-Table5[[#This Row],[KKR]])/Table5[[#This Row],[KKR]]</f>
        <v>0.56804487693551231</v>
      </c>
      <c r="T4" s="4">
        <f>('Pivot Table Adjusted Data'!U3-Table5[[#This Row],[GS]])/Table5[[#This Row],[GS]]</f>
        <v>0.39995276381699024</v>
      </c>
      <c r="U4" s="4">
        <f>('Pivot Table Adjusted Data'!V3-Table5[[#This Row],[BX]])/Table5[[#This Row],[BX]]</f>
        <v>0.32706003740770018</v>
      </c>
      <c r="V4" s="4">
        <f>('Pivot Table Adjusted Data'!W3-Table5[[#This Row],[SOFI]])/Table5[[#This Row],[SOFI]]</f>
        <v>0.40121859275698446</v>
      </c>
      <c r="W4" s="4">
        <f>('Pivot Table Adjusted Data'!X3-Table5[[#This Row],[HOOD]])/Table5[[#This Row],[HOOD]]</f>
        <v>1.1763201518092774</v>
      </c>
      <c r="X4" s="4">
        <f>('Pivot Table Adjusted Data'!Y3-Table5[[#This Row],[KO]])/Table5[[#This Row],[KO]]</f>
        <v>0.11168965082539666</v>
      </c>
      <c r="Y4" s="4">
        <f>('Pivot Table Adjusted Data'!Z3-Table5[[#This Row],[PM]])/Table5[[#This Row],[PM]]</f>
        <v>0.29663149060804572</v>
      </c>
      <c r="Z4" s="4">
        <f>('Pivot Table Adjusted Data'!AA3-Table5[[#This Row],[VRTX]])/Table5[[#This Row],[VRTX]]</f>
        <v>0.15445476421423776</v>
      </c>
      <c r="AA4" s="4">
        <f>('Pivot Table Adjusted Data'!AB3-Table5[[#This Row],[OSCR]])/Table5[[#This Row],[OSCR]]</f>
        <v>0.33265352429879619</v>
      </c>
      <c r="AB4" s="4">
        <f>('Pivot Table Adjusted Data'!AC3-Table5[[#This Row],[CPRX]])/Table5[[#This Row],[CPRX]]</f>
        <v>0.36245773697168177</v>
      </c>
      <c r="AC4" s="4">
        <f>('Pivot Table Adjusted Data'!AD3-Table5[[#This Row],[OPCH]])/Table5[[#This Row],[OPCH]]</f>
        <v>-9.5239841270538916E-2</v>
      </c>
      <c r="AD4" s="4">
        <f>('Pivot Table Adjusted Data'!AE3-Table5[[#This Row],[J]])/Table5[[#This Row],[J]]</f>
        <v>0.12157990220880453</v>
      </c>
      <c r="AE4" s="4">
        <f>('Pivot Table Adjusted Data'!AF3-Table5[[#This Row],[DE]])/Table5[[#This Row],[DE]]</f>
        <v>6.0158182827896846E-2</v>
      </c>
      <c r="AF4" s="4">
        <f>('Pivot Table Adjusted Data'!AG3-Table5[[#This Row],[RKLB]])/Table5[[#This Row],[RKLB]]</f>
        <v>2.1966408375679252</v>
      </c>
      <c r="AG4" s="4">
        <f>('Pivot Table Adjusted Data'!AH3-Table5[[#This Row],[RIO]])/Table5[[#This Row],[RIO]]</f>
        <v>-5.6488286914528896E-2</v>
      </c>
      <c r="AH4" s="4">
        <f>('Pivot Table Adjusted Data'!AI3-Table5[[#This Row],[PLD]])/Table5[[#This Row],[PLD]]</f>
        <v>-6.4137640850309569E-3</v>
      </c>
      <c r="AI4" s="4">
        <f>('Pivot Table Adjusted Data'!AJ3-Table5[[#This Row],[CBRE]])/Table5[[#This Row],[CBRE]]</f>
        <v>0.41736840149318505</v>
      </c>
      <c r="AJ4" s="4">
        <f>('Pivot Table Adjusted Data'!AK3-Table5[[#This Row],[PLTR]])/Table5[[#This Row],[PLTR]]</f>
        <v>1.4778560858040888</v>
      </c>
      <c r="AK4" s="4">
        <f>('Pivot Table Adjusted Data'!AL3-Table5[[#This Row],[AVGO]])/Table5[[#This Row],[AVGO]]</f>
        <v>0.56193198782745835</v>
      </c>
      <c r="AL4" s="4">
        <f>('Pivot Table Adjusted Data'!AM3-Table5[[#This Row],[NVDA]])/Table5[[#This Row],[NVDA]]</f>
        <v>0.8553101438767714</v>
      </c>
      <c r="AM4" s="4">
        <f>('Pivot Table Adjusted Data'!AN3-Table5[[#This Row],[SNOW]])/Table5[[#This Row],[SNOW]]</f>
        <v>-0.19555067851860541</v>
      </c>
      <c r="AN4" s="4">
        <f>('Pivot Table Adjusted Data'!AO3-Table5[[#This Row],[MSFT]])/Table5[[#This Row],[MSFT]]</f>
        <v>9.3938400132025104E-2</v>
      </c>
      <c r="AO4" s="4">
        <f>('Pivot Table Adjusted Data'!AP3-Table5[[#This Row],[APPL]])/Table5[[#This Row],[APPL]]</f>
        <v>0.2556192323448348</v>
      </c>
      <c r="AP4" s="4">
        <f>('Pivot Table Adjusted Data'!AQ3-Table5[[#This Row],[IONQ]])/Table5[[#This Row],[IONQ]]</f>
        <v>0.82948365613128583</v>
      </c>
      <c r="AQ4" s="4"/>
    </row>
    <row r="5" spans="1:43" x14ac:dyDescent="0.2">
      <c r="A5" s="44" t="s">
        <v>330</v>
      </c>
      <c r="B5" s="4">
        <f>('Pivot Table Adjusted Data'!C4-Table5[[#This Row],[SPX]])/Table5[[#This Row],[SPX]]</f>
        <v>0.14384627846797124</v>
      </c>
      <c r="C5" s="4">
        <f>('Pivot Table Adjusted Data'!D4-Table5[[#This Row],[SPOT]])/Table5[[#This Row],[SPOT]]</f>
        <v>0.63902943499251064</v>
      </c>
      <c r="D5" s="4">
        <f>('Pivot Table Adjusted Data'!E4-Table5[[#This Row],[TKO]])/Table5[[#This Row],[TKO]]</f>
        <v>-0.12257339920545331</v>
      </c>
      <c r="E5" s="4">
        <f>('Pivot Table Adjusted Data'!F4-Table5[[#This Row],[TSLA]])/Table5[[#This Row],[TSLA]]</f>
        <v>-6.5503201153047849E-2</v>
      </c>
      <c r="F5" s="4">
        <f>('Pivot Table Adjusted Data'!G4-Table5[[#This Row],[F]])/Table5[[#This Row],[F]]</f>
        <v>-6.8681035646254218E-2</v>
      </c>
      <c r="G5" s="4">
        <f>('Pivot Table Adjusted Data'!H4-Table5[[#This Row],[CAVA]])/Table5[[#This Row],[CAVA]]</f>
        <v>0.22025109370354576</v>
      </c>
      <c r="H5" s="4">
        <f>('Pivot Table Adjusted Data'!I4-Table5[[#This Row],[CMG]])/Table5[[#This Row],[CMG]]</f>
        <v>0.36179555315500006</v>
      </c>
      <c r="I5" s="4">
        <f>('Pivot Table Adjusted Data'!J4-Table5[[#This Row],[RIVN]])/Table5[[#This Row],[RIVN]]</f>
        <v>-0.19320312589120417</v>
      </c>
      <c r="J5" s="4">
        <f>('Pivot Table Adjusted Data'!K4-Table5[[#This Row],[AMZN]])/Table5[[#This Row],[AMZN]]</f>
        <v>0.1400674697018636</v>
      </c>
      <c r="K5" s="4">
        <f>('Pivot Table Adjusted Data'!L4-Table5[[#This Row],[IAU]])/Table5[[#This Row],[IAU]]</f>
        <v>9.1832339804943527E-2</v>
      </c>
      <c r="L5" s="4"/>
      <c r="M5" s="4">
        <f>('Pivot Table Adjusted Data'!N4-Table5[[#This Row],[VST]])/Table5[[#This Row],[VST]]</f>
        <v>1.0508063482317018</v>
      </c>
      <c r="N5" s="4">
        <f>('Pivot Table Adjusted Data'!O4-Table5[[#This Row],[VIST]])/Table5[[#This Row],[VIST]]</f>
        <v>0.6023406992924758</v>
      </c>
      <c r="O5" s="4"/>
      <c r="P5" s="4">
        <f>('Pivot Table Adjusted Data'!Q4-Table5[[#This Row],[XOM]])/Table5[[#This Row],[XOM]]</f>
        <v>-1.1476149353537827E-2</v>
      </c>
      <c r="Q5" s="4">
        <f>('Pivot Table Adjusted Data'!R4-Table5[[#This Row],[MA]])/Table5[[#This Row],[MA]]</f>
        <v>0.14771257285862691</v>
      </c>
      <c r="R5" s="4">
        <f>('Pivot Table Adjusted Data'!S4-Table5[[#This Row],[JPM]])/Table5[[#This Row],[JPM]]</f>
        <v>0.22942509206081646</v>
      </c>
      <c r="S5" s="4">
        <f>('Pivot Table Adjusted Data'!T4-Table5[[#This Row],[KKR]])/Table5[[#This Row],[KKR]]</f>
        <v>0.52886743486524845</v>
      </c>
      <c r="T5" s="4">
        <f>('Pivot Table Adjusted Data'!U4-Table5[[#This Row],[GS]])/Table5[[#This Row],[GS]]</f>
        <v>0.13948422323334167</v>
      </c>
      <c r="U5" s="4">
        <f>('Pivot Table Adjusted Data'!V4-Table5[[#This Row],[BX]])/Table5[[#This Row],[BX]]</f>
        <v>0.25954611686771645</v>
      </c>
      <c r="V5" s="4">
        <f>('Pivot Table Adjusted Data'!W4-Table5[[#This Row],[SOFI]])/Table5[[#This Row],[SOFI]]</f>
        <v>5.8635255666838935E-2</v>
      </c>
      <c r="W5" s="4">
        <f>('Pivot Table Adjusted Data'!X4-Table5[[#This Row],[HOOD]])/Table5[[#This Row],[HOOD]]</f>
        <v>0.38416191498577779</v>
      </c>
      <c r="X5" s="4">
        <f>('Pivot Table Adjusted Data'!Y4-Table5[[#This Row],[KO]])/Table5[[#This Row],[KO]]</f>
        <v>-2.4376754741899955E-2</v>
      </c>
      <c r="Y5" s="4">
        <f>('Pivot Table Adjusted Data'!Z4-Table5[[#This Row],[PM]])/Table5[[#This Row],[PM]]</f>
        <v>-3.3792298705235639E-2</v>
      </c>
      <c r="Z5" s="4">
        <f>('Pivot Table Adjusted Data'!AA4-Table5[[#This Row],[VRTX]])/Table5[[#This Row],[VRTX]]</f>
        <v>0.21829960895238551</v>
      </c>
      <c r="AA5" s="4">
        <f>('Pivot Table Adjusted Data'!AB4-Table5[[#This Row],[OSCR]])/Table5[[#This Row],[OSCR]]</f>
        <v>0.96695378915418928</v>
      </c>
      <c r="AB5" s="4">
        <f>('Pivot Table Adjusted Data'!AC4-Table5[[#This Row],[CPRX]])/Table5[[#This Row],[CPRX]]</f>
        <v>2.7339341218116722E-2</v>
      </c>
      <c r="AC5" s="4">
        <f>('Pivot Table Adjusted Data'!AD4-Table5[[#This Row],[OPCH]])/Table5[[#This Row],[OPCH]]</f>
        <v>-1.0945653181511037E-2</v>
      </c>
      <c r="AD5" s="4">
        <f>('Pivot Table Adjusted Data'!AE4-Table5[[#This Row],[J]])/Table5[[#This Row],[J]]</f>
        <v>0.13318117689417466</v>
      </c>
      <c r="AE5" s="4">
        <f>('Pivot Table Adjusted Data'!AF4-Table5[[#This Row],[DE]])/Table5[[#This Row],[DE]]</f>
        <v>-4.2235130174732474E-2</v>
      </c>
      <c r="AF5" s="4">
        <f>('Pivot Table Adjusted Data'!AG4-Table5[[#This Row],[RKLB]])/Table5[[#This Row],[RKLB]]</f>
        <v>-0.13402423364973531</v>
      </c>
      <c r="AG5" s="4">
        <f>('Pivot Table Adjusted Data'!AH4-Table5[[#This Row],[RIO]])/Table5[[#This Row],[RIO]]</f>
        <v>1.9746229638818179E-2</v>
      </c>
      <c r="AH5" s="4">
        <f>('Pivot Table Adjusted Data'!AI4-Table5[[#This Row],[PLD]])/Table5[[#This Row],[PLD]]</f>
        <v>-3.3967454203810837E-2</v>
      </c>
      <c r="AI5" s="4">
        <f>('Pivot Table Adjusted Data'!AJ4-Table5[[#This Row],[CBRE]])/Table5[[#This Row],[CBRE]]</f>
        <v>7.0785657577545694E-2</v>
      </c>
      <c r="AJ5" s="4">
        <f>('Pivot Table Adjusted Data'!AK4-Table5[[#This Row],[PLTR]])/Table5[[#This Row],[PLTR]]</f>
        <v>0.66818314158422565</v>
      </c>
      <c r="AK5" s="4">
        <f>('Pivot Table Adjusted Data'!AL4-Table5[[#This Row],[AVGO]])/Table5[[#This Row],[AVGO]]</f>
        <v>0.57042330545666631</v>
      </c>
      <c r="AL5" s="4">
        <f>('Pivot Table Adjusted Data'!AM4-Table5[[#This Row],[NVDA]])/Table5[[#This Row],[NVDA]]</f>
        <v>1.0010475716293903</v>
      </c>
      <c r="AM5" s="4">
        <f>('Pivot Table Adjusted Data'!AN4-Table5[[#This Row],[SNOW]])/Table5[[#This Row],[SNOW]]</f>
        <v>8.9715519172627781E-2</v>
      </c>
      <c r="AN5" s="4">
        <f>('Pivot Table Adjusted Data'!AO4-Table5[[#This Row],[MSFT]])/Table5[[#This Row],[MSFT]]</f>
        <v>0.28025967425814147</v>
      </c>
      <c r="AO5" s="4">
        <f>('Pivot Table Adjusted Data'!AP4-Table5[[#This Row],[APPL]])/Table5[[#This Row],[APPL]]</f>
        <v>6.3917364074727118E-2</v>
      </c>
      <c r="AP5" s="4">
        <f>('Pivot Table Adjusted Data'!AQ4-Table5[[#This Row],[IONQ]])/Table5[[#This Row],[IONQ]]</f>
        <v>7.2653857099303082E-2</v>
      </c>
      <c r="AQ5" s="4"/>
    </row>
    <row r="6" spans="1:43" x14ac:dyDescent="0.2">
      <c r="A6" s="44" t="s">
        <v>329</v>
      </c>
      <c r="B6" s="4">
        <f>('Pivot Table Adjusted Data'!C5-Table5[[#This Row],[SPX]])/Table5[[#This Row],[SPX]]</f>
        <v>8.2935796459688377E-2</v>
      </c>
      <c r="C6" s="4">
        <f>('Pivot Table Adjusted Data'!D5-Table5[[#This Row],[SPOT]])/Table5[[#This Row],[SPOT]]</f>
        <v>0.47632112590690212</v>
      </c>
      <c r="D6" s="4">
        <f>('Pivot Table Adjusted Data'!E5-Table5[[#This Row],[TKO]])/Table5[[#This Row],[TKO]]</f>
        <v>0.38471521223570304</v>
      </c>
      <c r="E6" s="4">
        <f>('Pivot Table Adjusted Data'!F5-Table5[[#This Row],[TSLA]])/Table5[[#This Row],[TSLA]]</f>
        <v>-3.3100464823953034E-2</v>
      </c>
      <c r="F6" s="4">
        <f>('Pivot Table Adjusted Data'!G5-Table5[[#This Row],[F]])/Table5[[#This Row],[F]]</f>
        <v>-3.5609670973486586E-2</v>
      </c>
      <c r="G6" s="4"/>
      <c r="H6" s="4">
        <f>('Pivot Table Adjusted Data'!I5-Table5[[#This Row],[CMG]])/Table5[[#This Row],[CMG]]</f>
        <v>0.25834750532470074</v>
      </c>
      <c r="I6" s="4">
        <f>('Pivot Table Adjusted Data'!J5-Table5[[#This Row],[RIVN]])/Table5[[#This Row],[RIVN]]</f>
        <v>-0.39188372553117301</v>
      </c>
      <c r="J6" s="4">
        <f>('Pivot Table Adjusted Data'!K5-Table5[[#This Row],[AMZN]])/Table5[[#This Row],[AMZN]]</f>
        <v>0.36131233930320561</v>
      </c>
      <c r="K6" s="4">
        <f>('Pivot Table Adjusted Data'!L5-Table5[[#This Row],[IAU]])/Table5[[#This Row],[IAU]]</f>
        <v>9.6821228616162172E-2</v>
      </c>
      <c r="L6" s="4"/>
      <c r="M6" s="4">
        <f>('Pivot Table Adjusted Data'!N5-Table5[[#This Row],[VST]])/Table5[[#This Row],[VST]]</f>
        <v>0.10424327989939659</v>
      </c>
      <c r="N6" s="4">
        <f>('Pivot Table Adjusted Data'!O5-Table5[[#This Row],[VIST]])/Table5[[#This Row],[VIST]]</f>
        <v>1.061049079461216</v>
      </c>
      <c r="O6" s="4"/>
      <c r="P6" s="4">
        <f>('Pivot Table Adjusted Data'!Q5-Table5[[#This Row],[XOM]])/Table5[[#This Row],[XOM]]</f>
        <v>0.10670644629884141</v>
      </c>
      <c r="Q6" s="4">
        <f>('Pivot Table Adjusted Data'!R5-Table5[[#This Row],[MA]])/Table5[[#This Row],[MA]]</f>
        <v>0.13871233553423543</v>
      </c>
      <c r="R6" s="4">
        <f>('Pivot Table Adjusted Data'!S5-Table5[[#This Row],[JPM]])/Table5[[#This Row],[JPM]]</f>
        <v>0.16060973562210237</v>
      </c>
      <c r="S6" s="4">
        <f>('Pivot Table Adjusted Data'!T5-Table5[[#This Row],[KKR]])/Table5[[#This Row],[KKR]]</f>
        <v>0.12147789305779016</v>
      </c>
      <c r="T6" s="4">
        <f>('Pivot Table Adjusted Data'!U5-Table5[[#This Row],[GS]])/Table5[[#This Row],[GS]]</f>
        <v>1.1403669644017348E-2</v>
      </c>
      <c r="U6" s="4">
        <f>('Pivot Table Adjusted Data'!V5-Table5[[#This Row],[BX]])/Table5[[#This Row],[BX]]</f>
        <v>7.1576124365085808E-3</v>
      </c>
      <c r="V6" s="4">
        <f>('Pivot Table Adjusted Data'!W5-Table5[[#This Row],[SOFI]])/Table5[[#This Row],[SOFI]]</f>
        <v>0.26663757962895607</v>
      </c>
      <c r="W6" s="4">
        <f>('Pivot Table Adjusted Data'!X5-Table5[[#This Row],[HOOD]])/Table5[[#This Row],[HOOD]]</f>
        <v>6.5319554034758837E-2</v>
      </c>
      <c r="X6" s="4">
        <f>('Pivot Table Adjusted Data'!Y5-Table5[[#This Row],[KO]])/Table5[[#This Row],[KO]]</f>
        <v>-1.0584561204551587E-2</v>
      </c>
      <c r="Y6" s="4">
        <f>('Pivot Table Adjusted Data'!Z5-Table5[[#This Row],[PM]])/Table5[[#This Row],[PM]]</f>
        <v>-1.1750211740011818E-3</v>
      </c>
      <c r="Z6" s="4">
        <f>('Pivot Table Adjusted Data'!AA5-Table5[[#This Row],[VRTX]])/Table5[[#This Row],[VRTX]]</f>
        <v>0.13919000944334461</v>
      </c>
      <c r="AA6" s="4">
        <f>('Pivot Table Adjusted Data'!AB5-Table5[[#This Row],[OSCR]])/Table5[[#This Row],[OSCR]]</f>
        <v>0.45350657478043038</v>
      </c>
      <c r="AB6" s="4">
        <f>('Pivot Table Adjusted Data'!AC5-Table5[[#This Row],[CPRX]])/Table5[[#This Row],[CPRX]]</f>
        <v>0.11562209238653161</v>
      </c>
      <c r="AC6" s="4">
        <f>('Pivot Table Adjusted Data'!AD5-Table5[[#This Row],[OPCH]])/Table5[[#This Row],[OPCH]]</f>
        <v>2.4631721885967562E-2</v>
      </c>
      <c r="AD6" s="4">
        <f>('Pivot Table Adjusted Data'!AE5-Table5[[#This Row],[J]])/Table5[[#This Row],[J]]</f>
        <v>-1.4683577832088193E-2</v>
      </c>
      <c r="AE6" s="4">
        <f>('Pivot Table Adjusted Data'!AF5-Table5[[#This Row],[DE]])/Table5[[#This Row],[DE]]</f>
        <v>7.8725193861273024E-2</v>
      </c>
      <c r="AF6" s="4">
        <f>('Pivot Table Adjusted Data'!AG5-Table5[[#This Row],[RKLB]])/Table5[[#This Row],[RKLB]]</f>
        <v>0.1040665759063617</v>
      </c>
      <c r="AG6" s="4">
        <f>('Pivot Table Adjusted Data'!AH5-Table5[[#This Row],[RIO]])/Table5[[#This Row],[RIO]]</f>
        <v>4.8986169279960044E-2</v>
      </c>
      <c r="AH6" s="4">
        <f>('Pivot Table Adjusted Data'!AI5-Table5[[#This Row],[PLD]])/Table5[[#This Row],[PLD]]</f>
        <v>4.0961213548400301E-2</v>
      </c>
      <c r="AI6" s="4">
        <f>('Pivot Table Adjusted Data'!AJ5-Table5[[#This Row],[CBRE]])/Table5[[#This Row],[CBRE]]</f>
        <v>3.2450902800770336E-2</v>
      </c>
      <c r="AJ6" s="4">
        <f>('Pivot Table Adjusted Data'!AK5-Table5[[#This Row],[PLTR]])/Table5[[#This Row],[PLTR]]</f>
        <v>0.48344624269401709</v>
      </c>
      <c r="AK6" s="4">
        <f>('Pivot Table Adjusted Data'!AL5-Table5[[#This Row],[AVGO]])/Table5[[#This Row],[AVGO]]</f>
        <v>0.43340705212111819</v>
      </c>
      <c r="AL6" s="4">
        <f>('Pivot Table Adjusted Data'!AM5-Table5[[#This Row],[NVDA]])/Table5[[#This Row],[NVDA]]</f>
        <v>1.2149657508915319</v>
      </c>
      <c r="AM6" s="4">
        <f>('Pivot Table Adjusted Data'!AN5-Table5[[#This Row],[SNOW]])/Table5[[#This Row],[SNOW]]</f>
        <v>4.1941046207578506E-2</v>
      </c>
      <c r="AN6" s="4">
        <f>('Pivot Table Adjusted Data'!AO5-Table5[[#This Row],[MSFT]])/Table5[[#This Row],[MSFT]]</f>
        <v>0.21065159266354835</v>
      </c>
      <c r="AO6" s="4">
        <f>('Pivot Table Adjusted Data'!AP5-Table5[[#This Row],[APPL]])/Table5[[#This Row],[APPL]]</f>
        <v>0.16670682722483943</v>
      </c>
      <c r="AP6" s="4">
        <f>('Pivot Table Adjusted Data'!AQ5-Table5[[#This Row],[IONQ]])/Table5[[#This Row],[IONQ]]</f>
        <v>0.9742203132749907</v>
      </c>
      <c r="AQ6" s="4"/>
    </row>
    <row r="7" spans="1:43" x14ac:dyDescent="0.2">
      <c r="A7" s="44" t="s">
        <v>328</v>
      </c>
      <c r="B7" s="4">
        <f>('Pivot Table Adjusted Data'!C6-Table5[[#This Row],[SPX]])/Table5[[#This Row],[SPX]]</f>
        <v>-0.12515038872566875</v>
      </c>
      <c r="C7" s="4">
        <f>('Pivot Table Adjusted Data'!D6-Table5[[#This Row],[SPOT]])/Table5[[#This Row],[SPOT]]</f>
        <v>-0.51614121724630546</v>
      </c>
      <c r="D7" s="4">
        <f>('Pivot Table Adjusted Data'!E6-Table5[[#This Row],[TKO]])/Table5[[#This Row],[TKO]]</f>
        <v>0.28188986124286469</v>
      </c>
      <c r="E7" s="4">
        <f>('Pivot Table Adjusted Data'!F6-Table5[[#This Row],[TSLA]])/Table5[[#This Row],[TSLA]]</f>
        <v>-0.2824521507023201</v>
      </c>
      <c r="F7" s="4">
        <f>('Pivot Table Adjusted Data'!G6-Table5[[#This Row],[F]])/Table5[[#This Row],[F]]</f>
        <v>-0.24430672319572114</v>
      </c>
      <c r="G7" s="4"/>
      <c r="H7" s="4">
        <f>('Pivot Table Adjusted Data'!I6-Table5[[#This Row],[CMG]])/Table5[[#This Row],[CMG]]</f>
        <v>-9.3844349099615698E-2</v>
      </c>
      <c r="I7" s="4">
        <f>('Pivot Table Adjusted Data'!J6-Table5[[#This Row],[RIVN]])/Table5[[#This Row],[RIVN]]</f>
        <v>-0.56746976259752213</v>
      </c>
      <c r="J7" s="4">
        <f>('Pivot Table Adjusted Data'!K6-Table5[[#This Row],[AMZN]])/Table5[[#This Row],[AMZN]]</f>
        <v>-0.14491686444630009</v>
      </c>
      <c r="K7" s="4">
        <f>('Pivot Table Adjusted Data'!L6-Table5[[#This Row],[IAU]])/Table5[[#This Row],[IAU]]</f>
        <v>-4.5555051078061758E-2</v>
      </c>
      <c r="L7" s="4"/>
      <c r="M7" s="4">
        <f>('Pivot Table Adjusted Data'!N6-Table5[[#This Row],[VST]])/Table5[[#This Row],[VST]]</f>
        <v>0.11014033782548031</v>
      </c>
      <c r="N7" s="4">
        <f>('Pivot Table Adjusted Data'!O6-Table5[[#This Row],[VIST]])/Table5[[#This Row],[VIST]]</f>
        <v>0.61678891719161766</v>
      </c>
      <c r="O7" s="4"/>
      <c r="P7" s="4">
        <f>('Pivot Table Adjusted Data'!Q6-Table5[[#This Row],[XOM]])/Table5[[#This Row],[XOM]]</f>
        <v>0.3878066469033275</v>
      </c>
      <c r="Q7" s="4">
        <f>('Pivot Table Adjusted Data'!R6-Table5[[#This Row],[MA]])/Table5[[#This Row],[MA]]</f>
        <v>-4.9209578332787357E-2</v>
      </c>
      <c r="R7" s="4">
        <f>('Pivot Table Adjusted Data'!S6-Table5[[#This Row],[JPM]])/Table5[[#This Row],[JPM]]</f>
        <v>-0.19131655687973564</v>
      </c>
      <c r="S7" s="4">
        <f>('Pivot Table Adjusted Data'!T6-Table5[[#This Row],[KKR]])/Table5[[#This Row],[KKR]]</f>
        <v>-0.2357814169726202</v>
      </c>
      <c r="T7" s="4">
        <f>('Pivot Table Adjusted Data'!U6-Table5[[#This Row],[GS]])/Table5[[#This Row],[GS]]</f>
        <v>-9.5441361357677362E-2</v>
      </c>
      <c r="U7" s="4">
        <f>('Pivot Table Adjusted Data'!V6-Table5[[#This Row],[BX]])/Table5[[#This Row],[BX]]</f>
        <v>-0.2513251684257683</v>
      </c>
      <c r="V7" s="4">
        <f>('Pivot Table Adjusted Data'!W6-Table5[[#This Row],[SOFI]])/Table5[[#This Row],[SOFI]]</f>
        <v>-0.5783934090126257</v>
      </c>
      <c r="W7" s="4">
        <f>('Pivot Table Adjusted Data'!X6-Table5[[#This Row],[HOOD]])/Table5[[#This Row],[HOOD]]</f>
        <v>-0.57551112811956784</v>
      </c>
      <c r="X7" s="4">
        <f>('Pivot Table Adjusted Data'!Y6-Table5[[#This Row],[KO]])/Table5[[#This Row],[KO]]</f>
        <v>4.2620382555644327E-2</v>
      </c>
      <c r="Y7" s="4">
        <f>('Pivot Table Adjusted Data'!Z6-Table5[[#This Row],[PM]])/Table5[[#This Row],[PM]]</f>
        <v>-1.1118625326294929E-2</v>
      </c>
      <c r="Z7" s="4">
        <f>('Pivot Table Adjusted Data'!AA6-Table5[[#This Row],[VRTX]])/Table5[[#This Row],[VRTX]]</f>
        <v>0.31234170739758804</v>
      </c>
      <c r="AA7" s="4">
        <f>('Pivot Table Adjusted Data'!AB6-Table5[[#This Row],[OSCR]])/Table5[[#This Row],[OSCR]]</f>
        <v>-0.57571588658769357</v>
      </c>
      <c r="AB7" s="4">
        <f>('Pivot Table Adjusted Data'!AC6-Table5[[#This Row],[CPRX]])/Table5[[#This Row],[CPRX]]</f>
        <v>0.88891117102004713</v>
      </c>
      <c r="AC7" s="4">
        <f>('Pivot Table Adjusted Data'!AD6-Table5[[#This Row],[OPCH]])/Table5[[#This Row],[OPCH]]</f>
        <v>0.17530068941075622</v>
      </c>
      <c r="AD7" s="4">
        <f>('Pivot Table Adjusted Data'!AE6-Table5[[#This Row],[J]])/Table5[[#This Row],[J]]</f>
        <v>-8.664877994790432E-2</v>
      </c>
      <c r="AE7" s="4">
        <f>('Pivot Table Adjusted Data'!AF6-Table5[[#This Row],[DE]])/Table5[[#This Row],[DE]]</f>
        <v>4.6224720178722417E-3</v>
      </c>
      <c r="AF7" s="4">
        <f>('Pivot Table Adjusted Data'!AG6-Table5[[#This Row],[RKLB]])/Table5[[#This Row],[RKLB]]</f>
        <v>-0.58862813427664773</v>
      </c>
      <c r="AG7" s="4">
        <f>('Pivot Table Adjusted Data'!AH6-Table5[[#This Row],[RIO]])/Table5[[#This Row],[RIO]]</f>
        <v>-0.10960314012006567</v>
      </c>
      <c r="AH7" s="4">
        <f>('Pivot Table Adjusted Data'!AI6-Table5[[#This Row],[PLD]])/Table5[[#This Row],[PLD]]</f>
        <v>-0.21146984589016299</v>
      </c>
      <c r="AI7" s="4">
        <f>('Pivot Table Adjusted Data'!AJ6-Table5[[#This Row],[CBRE]])/Table5[[#This Row],[CBRE]]</f>
        <v>-0.20488770321317243</v>
      </c>
      <c r="AJ7" s="4">
        <f>('Pivot Table Adjusted Data'!AK6-Table5[[#This Row],[PLTR]])/Table5[[#This Row],[PLTR]]</f>
        <v>-0.53256554132859024</v>
      </c>
      <c r="AK7" s="4">
        <f>('Pivot Table Adjusted Data'!AL6-Table5[[#This Row],[AVGO]])/Table5[[#This Row],[AVGO]]</f>
        <v>-9.4803081477018297E-2</v>
      </c>
      <c r="AL7" s="4">
        <f>('Pivot Table Adjusted Data'!AM6-Table5[[#This Row],[NVDA]])/Table5[[#This Row],[NVDA]]</f>
        <v>-0.36919478534814998</v>
      </c>
      <c r="AM7" s="4">
        <f>('Pivot Table Adjusted Data'!AN6-Table5[[#This Row],[SNOW]])/Table5[[#This Row],[SNOW]]</f>
        <v>-0.46297363964729871</v>
      </c>
      <c r="AN7" s="4">
        <f>('Pivot Table Adjusted Data'!AO6-Table5[[#This Row],[MSFT]])/Table5[[#This Row],[MSFT]]</f>
        <v>-0.17515456395308052</v>
      </c>
      <c r="AO7" s="4">
        <f>('Pivot Table Adjusted Data'!AP6-Table5[[#This Row],[APPL]])/Table5[[#This Row],[APPL]]</f>
        <v>-8.8837035563819056E-2</v>
      </c>
      <c r="AP7" s="4">
        <f>('Pivot Table Adjusted Data'!AQ6-Table5[[#This Row],[IONQ]])/Table5[[#This Row],[IONQ]]</f>
        <v>-0.62152260775891155</v>
      </c>
      <c r="AQ7" s="4"/>
    </row>
    <row r="8" spans="1:43" x14ac:dyDescent="0.2">
      <c r="A8" s="44" t="s">
        <v>327</v>
      </c>
      <c r="B8" s="4">
        <f>('Pivot Table Adjusted Data'!C7-Table5[[#This Row],[SPX]])/Table5[[#This Row],[SPX]]</f>
        <v>8.7258696871414992E-2</v>
      </c>
      <c r="C8" s="4">
        <f>('Pivot Table Adjusted Data'!D7-Table5[[#This Row],[SPOT]])/Table5[[#This Row],[SPOT]]</f>
        <v>-0.26801813385195544</v>
      </c>
      <c r="D8" s="4">
        <f>('Pivot Table Adjusted Data'!E7-Table5[[#This Row],[TKO]])/Table5[[#This Row],[TKO]]</f>
        <v>3.727133739308746E-2</v>
      </c>
      <c r="E8" s="4">
        <f>('Pivot Table Adjusted Data'!F7-Table5[[#This Row],[TSLA]])/Table5[[#This Row],[TSLA]]</f>
        <v>0.35218709408048804</v>
      </c>
      <c r="F8" s="4">
        <f>('Pivot Table Adjusted Data'!G7-Table5[[#This Row],[F]])/Table5[[#This Row],[F]]</f>
        <v>0.37874191963104281</v>
      </c>
      <c r="G8" s="4"/>
      <c r="H8" s="4">
        <f>('Pivot Table Adjusted Data'!I7-Table5[[#This Row],[CMG]])/Table5[[#This Row],[CMG]]</f>
        <v>6.7830128963890707E-2</v>
      </c>
      <c r="I8" s="4"/>
      <c r="J8" s="4">
        <f>('Pivot Table Adjusted Data'!K7-Table5[[#This Row],[AMZN]])/Table5[[#This Row],[AMZN]]</f>
        <v>-0.27696916405056871</v>
      </c>
      <c r="K8" s="4">
        <f>('Pivot Table Adjusted Data'!L7-Table5[[#This Row],[IAU]])/Table5[[#This Row],[IAU]]</f>
        <v>1.8916393968250844E-2</v>
      </c>
      <c r="L8" s="4"/>
      <c r="M8" s="4">
        <f>('Pivot Table Adjusted Data'!N7-Table5[[#This Row],[VST]])/Table5[[#This Row],[VST]]</f>
        <v>0.14992190398094471</v>
      </c>
      <c r="N8" s="4">
        <f>('Pivot Table Adjusted Data'!O7-Table5[[#This Row],[VIST]])/Table5[[#This Row],[VIST]]</f>
        <v>1.0077367277357265</v>
      </c>
      <c r="O8" s="4"/>
      <c r="P8" s="4">
        <f>('Pivot Table Adjusted Data'!Q7-Table5[[#This Row],[XOM]])/Table5[[#This Row],[XOM]]</f>
        <v>0.27167323192462567</v>
      </c>
      <c r="Q8" s="4">
        <f>('Pivot Table Adjusted Data'!R7-Table5[[#This Row],[MA]])/Table5[[#This Row],[MA]]</f>
        <v>-3.0012486444647893E-2</v>
      </c>
      <c r="R8" s="4">
        <f>('Pivot Table Adjusted Data'!S7-Table5[[#This Row],[JPM]])/Table5[[#This Row],[JPM]]</f>
        <v>-2.3080646095872915E-3</v>
      </c>
      <c r="S8" s="4">
        <f>('Pivot Table Adjusted Data'!T7-Table5[[#This Row],[KKR]])/Table5[[#This Row],[KKR]]</f>
        <v>0.22512605988866147</v>
      </c>
      <c r="T8" s="4">
        <f>('Pivot Table Adjusted Data'!U7-Table5[[#This Row],[GS]])/Table5[[#This Row],[GS]]</f>
        <v>5.3898302060545966E-2</v>
      </c>
      <c r="U8" s="4">
        <f>('Pivot Table Adjusted Data'!V7-Table5[[#This Row],[BX]])/Table5[[#This Row],[BX]]</f>
        <v>0.42375244955016189</v>
      </c>
      <c r="V8" s="4">
        <f>('Pivot Table Adjusted Data'!W7-Table5[[#This Row],[SOFI]])/Table5[[#This Row],[SOFI]]</f>
        <v>-0.24412753238612503</v>
      </c>
      <c r="W8" s="4">
        <f>('Pivot Table Adjusted Data'!X7-Table5[[#This Row],[HOOD]])/Table5[[#This Row],[HOOD]]</f>
        <v>-0.53005493346723531</v>
      </c>
      <c r="X8" s="4">
        <f>('Pivot Table Adjusted Data'!Y7-Table5[[#This Row],[KO]])/Table5[[#This Row],[KO]]</f>
        <v>0.10315324651165377</v>
      </c>
      <c r="Y8" s="4">
        <f>('Pivot Table Adjusted Data'!Z7-Table5[[#This Row],[PM]])/Table5[[#This Row],[PM]]</f>
        <v>5.4010443593745197E-2</v>
      </c>
      <c r="Z8" s="4">
        <f>('Pivot Table Adjusted Data'!AA7-Table5[[#This Row],[VRTX]])/Table5[[#This Row],[VRTX]]</f>
        <v>5.3752928818443353E-2</v>
      </c>
      <c r="AA8" s="4">
        <f>('Pivot Table Adjusted Data'!AB7-Table5[[#This Row],[OSCR]])/Table5[[#This Row],[OSCR]]</f>
        <v>-0.53954868388817834</v>
      </c>
      <c r="AB8" s="4">
        <f>('Pivot Table Adjusted Data'!AC7-Table5[[#This Row],[CPRX]])/Table5[[#This Row],[CPRX]]</f>
        <v>0.40791346915367133</v>
      </c>
      <c r="AC8" s="4">
        <f>('Pivot Table Adjusted Data'!AD7-Table5[[#This Row],[OPCH]])/Table5[[#This Row],[OPCH]]</f>
        <v>0.31904421426166729</v>
      </c>
      <c r="AD8" s="4">
        <f>('Pivot Table Adjusted Data'!AE7-Table5[[#This Row],[J]])/Table5[[#This Row],[J]]</f>
        <v>6.0142079182562362E-2</v>
      </c>
      <c r="AE8" s="4">
        <f>('Pivot Table Adjusted Data'!AF7-Table5[[#This Row],[DE]])/Table5[[#This Row],[DE]]</f>
        <v>5.7865292463640451E-2</v>
      </c>
      <c r="AF8" s="4">
        <f>('Pivot Table Adjusted Data'!AG7-Table5[[#This Row],[RKLB]])/Table5[[#This Row],[RKLB]]</f>
        <v>4.7096784376789234E-2</v>
      </c>
      <c r="AG8" s="4">
        <f>('Pivot Table Adjusted Data'!AH7-Table5[[#This Row],[RIO]])/Table5[[#This Row],[RIO]]</f>
        <v>-0.1484482415087508</v>
      </c>
      <c r="AH8" s="4">
        <f>('Pivot Table Adjusted Data'!AI7-Table5[[#This Row],[PLD]])/Table5[[#This Row],[PLD]]</f>
        <v>0.30684386709074679</v>
      </c>
      <c r="AI8" s="4">
        <f>('Pivot Table Adjusted Data'!AJ7-Table5[[#This Row],[CBRE]])/Table5[[#This Row],[CBRE]]</f>
        <v>0.1907177179976729</v>
      </c>
      <c r="AJ8" s="4">
        <f>('Pivot Table Adjusted Data'!AK7-Table5[[#This Row],[PLTR]])/Table5[[#This Row],[PLTR]]</f>
        <v>-0.29233236110768362</v>
      </c>
      <c r="AK8" s="4">
        <f>('Pivot Table Adjusted Data'!AL7-Table5[[#This Row],[AVGO]])/Table5[[#This Row],[AVGO]]</f>
        <v>0.22207163272754937</v>
      </c>
      <c r="AL8" s="4">
        <f>('Pivot Table Adjusted Data'!AM7-Table5[[#This Row],[NVDA]])/Table5[[#This Row],[NVDA]]</f>
        <v>0.53230271008037466</v>
      </c>
      <c r="AM8" s="4">
        <f>('Pivot Table Adjusted Data'!AN7-Table5[[#This Row],[SNOW]])/Table5[[#This Row],[SNOW]]</f>
        <v>0.10758802644162196</v>
      </c>
      <c r="AN8" s="4">
        <f>('Pivot Table Adjusted Data'!AO7-Table5[[#This Row],[MSFT]])/Table5[[#This Row],[MSFT]]</f>
        <v>0.19836096571592784</v>
      </c>
      <c r="AO8" s="4">
        <f>('Pivot Table Adjusted Data'!AP7-Table5[[#This Row],[APPL]])/Table5[[#This Row],[APPL]]</f>
        <v>0.2042963677042233</v>
      </c>
      <c r="AP8" s="4">
        <f>('Pivot Table Adjusted Data'!AQ7-Table5[[#This Row],[IONQ]])/Table5[[#This Row],[IONQ]]</f>
        <v>0.25646701966314539</v>
      </c>
      <c r="AQ8" s="4"/>
    </row>
    <row r="9" spans="1:43" x14ac:dyDescent="0.2">
      <c r="A9" s="43" t="s">
        <v>326</v>
      </c>
      <c r="B9" s="4">
        <f>('Pivot Table Adjusted Data'!C8-Table5[[#This Row],[SPX]])/Table5[[#This Row],[SPX]]</f>
        <v>0.24835981998670353</v>
      </c>
      <c r="C9" s="4">
        <f>('Pivot Table Adjusted Data'!D8-Table5[[#This Row],[SPOT]])/Table5[[#This Row],[SPOT]]</f>
        <v>0.10636670344524406</v>
      </c>
      <c r="D9" s="4">
        <f>('Pivot Table Adjusted Data'!E8-Table5[[#This Row],[TKO]])/Table5[[#This Row],[TKO]]</f>
        <v>0.24154694904701463</v>
      </c>
      <c r="E9" s="4">
        <f>('Pivot Table Adjusted Data'!F8-Table5[[#This Row],[TSLA]])/Table5[[#This Row],[TSLA]]</f>
        <v>0.96744614888087499</v>
      </c>
      <c r="F9" s="4">
        <f>('Pivot Table Adjusted Data'!G8-Table5[[#This Row],[F]])/Table5[[#This Row],[F]]</f>
        <v>0.80472512640112381</v>
      </c>
      <c r="G9" s="4"/>
      <c r="H9" s="4">
        <f>('Pivot Table Adjusted Data'!I8-Table5[[#This Row],[CMG]])/Table5[[#This Row],[CMG]]</f>
        <v>0.30091553045011121</v>
      </c>
      <c r="I9" s="4"/>
      <c r="J9" s="4">
        <f>('Pivot Table Adjusted Data'!K8-Table5[[#This Row],[AMZN]])/Table5[[#This Row],[AMZN]]</f>
        <v>-0.13751549551011616</v>
      </c>
      <c r="K9" s="4">
        <f>('Pivot Table Adjusted Data'!L8-Table5[[#This Row],[IAU]])/Table5[[#This Row],[IAU]]</f>
        <v>-2.4555697242176069E-2</v>
      </c>
      <c r="L9" s="4"/>
      <c r="M9" s="4">
        <f>('Pivot Table Adjusted Data'!N8-Table5[[#This Row],[VST]])/Table5[[#This Row],[VST]]</f>
        <v>-1.6474315752262936E-2</v>
      </c>
      <c r="N9" s="4">
        <f>('Pivot Table Adjusted Data'!O8-Table5[[#This Row],[VIST]])/Table5[[#This Row],[VIST]]</f>
        <v>0.17055138058917485</v>
      </c>
      <c r="O9" s="4"/>
      <c r="P9" s="4">
        <f>('Pivot Table Adjusted Data'!Q8-Table5[[#This Row],[XOM]])/Table5[[#This Row],[XOM]]</f>
        <v>0.36922915491466241</v>
      </c>
      <c r="Q9" s="4">
        <f>('Pivot Table Adjusted Data'!R8-Table5[[#This Row],[MA]])/Table5[[#This Row],[MA]]</f>
        <v>0.14450555335982693</v>
      </c>
      <c r="R9" s="4">
        <f>('Pivot Table Adjusted Data'!S8-Table5[[#This Row],[JPM]])/Table5[[#This Row],[JPM]]</f>
        <v>0.48546995787931718</v>
      </c>
      <c r="S9" s="4">
        <f>('Pivot Table Adjusted Data'!T8-Table5[[#This Row],[KKR]])/Table5[[#This Row],[KKR]]</f>
        <v>0.57616140572570329</v>
      </c>
      <c r="T9" s="4">
        <f>('Pivot Table Adjusted Data'!U8-Table5[[#This Row],[GS]])/Table5[[#This Row],[GS]]</f>
        <v>0.68670880993826977</v>
      </c>
      <c r="U9" s="4">
        <f>('Pivot Table Adjusted Data'!V8-Table5[[#This Row],[BX]])/Table5[[#This Row],[BX]]</f>
        <v>0.58348396029040794</v>
      </c>
      <c r="V9" s="4">
        <f>('Pivot Table Adjusted Data'!W8-Table5[[#This Row],[SOFI]])/Table5[[#This Row],[SOFI]]</f>
        <v>0.60282654538254665</v>
      </c>
      <c r="W9" s="4"/>
      <c r="X9" s="4">
        <f>('Pivot Table Adjusted Data'!Y8-Table5[[#This Row],[KO]])/Table5[[#This Row],[KO]]</f>
        <v>9.7690168523183241E-2</v>
      </c>
      <c r="Y9" s="4">
        <f>('Pivot Table Adjusted Data'!Z8-Table5[[#This Row],[PM]])/Table5[[#This Row],[PM]]</f>
        <v>0.2237153547088572</v>
      </c>
      <c r="Z9" s="4"/>
      <c r="AA9" s="4"/>
      <c r="AB9" s="4">
        <f>('Pivot Table Adjusted Data'!AC8-Table5[[#This Row],[CPRX]])/Table5[[#This Row],[CPRX]]</f>
        <v>0.23712961569695387</v>
      </c>
      <c r="AC9" s="4">
        <f>('Pivot Table Adjusted Data'!AD8-Table5[[#This Row],[OPCH]])/Table5[[#This Row],[OPCH]]</f>
        <v>0.45794277380275228</v>
      </c>
      <c r="AD9" s="4">
        <f>('Pivot Table Adjusted Data'!AE8-Table5[[#This Row],[J]])/Table5[[#This Row],[J]]</f>
        <v>0.40106063106735457</v>
      </c>
      <c r="AE9" s="4">
        <f>('Pivot Table Adjusted Data'!AF8-Table5[[#This Row],[DE]])/Table5[[#This Row],[DE]]</f>
        <v>0.76003502687725577</v>
      </c>
      <c r="AF9" s="4">
        <f>('Pivot Table Adjusted Data'!AG8-Table5[[#This Row],[RKLB]])/Table5[[#This Row],[RKLB]]</f>
        <v>8.5912418042072598E-5</v>
      </c>
      <c r="AG9" s="4">
        <f>('Pivot Table Adjusted Data'!AH8-Table5[[#This Row],[RIO]])/Table5[[#This Row],[RIO]]</f>
        <v>0.38784425459256994</v>
      </c>
      <c r="AH9" s="4">
        <f>('Pivot Table Adjusted Data'!AI8-Table5[[#This Row],[PLD]])/Table5[[#This Row],[PLD]]</f>
        <v>0.17195746953310612</v>
      </c>
      <c r="AI9" s="4">
        <f>('Pivot Table Adjusted Data'!AJ8-Table5[[#This Row],[CBRE]])/Table5[[#This Row],[CBRE]]</f>
        <v>0.67061590058097431</v>
      </c>
      <c r="AJ9" s="4">
        <f>('Pivot Table Adjusted Data'!AK8-Table5[[#This Row],[PLTR]])/Table5[[#This Row],[PLTR]]</f>
        <v>0.42012615554535604</v>
      </c>
      <c r="AK9" s="4">
        <f>('Pivot Table Adjusted Data'!AL8-Table5[[#This Row],[AVGO]])/Table5[[#This Row],[AVGO]]</f>
        <v>0.37610592366459644</v>
      </c>
      <c r="AL9" s="4">
        <f>('Pivot Table Adjusted Data'!AM8-Table5[[#This Row],[NVDA]])/Table5[[#This Row],[NVDA]]</f>
        <v>0.42979444400914291</v>
      </c>
      <c r="AM9" s="4">
        <f>('Pivot Table Adjusted Data'!AN8-Table5[[#This Row],[SNOW]])/Table5[[#This Row],[SNOW]]</f>
        <v>-7.4204918095148661E-2</v>
      </c>
      <c r="AN9" s="4">
        <f>('Pivot Table Adjusted Data'!AO8-Table5[[#This Row],[MSFT]])/Table5[[#This Row],[MSFT]]</f>
        <v>0.24647811189703611</v>
      </c>
      <c r="AO9" s="4">
        <f>('Pivot Table Adjusted Data'!AP8-Table5[[#This Row],[APPL]])/Table5[[#This Row],[APPL]]</f>
        <v>0.28079640405949102</v>
      </c>
      <c r="AP9" s="4"/>
      <c r="AQ9" s="4"/>
    </row>
    <row r="10" spans="1:43" x14ac:dyDescent="0.2">
      <c r="A10" s="1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3" x14ac:dyDescent="0.2">
      <c r="A11" s="2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3" x14ac:dyDescent="0.2">
      <c r="A12" s="1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3" x14ac:dyDescent="0.2">
      <c r="A13" s="21" t="s">
        <v>336</v>
      </c>
      <c r="B13" s="4">
        <f t="shared" ref="B13:AP13" si="0">AVERAGE(B3:B11)</f>
        <v>8.6421441979443792E-2</v>
      </c>
      <c r="C13" s="4">
        <f t="shared" si="0"/>
        <v>0.2279203434007164</v>
      </c>
      <c r="D13" s="4">
        <f t="shared" si="0"/>
        <v>0.20984381110047887</v>
      </c>
      <c r="E13" s="4">
        <f t="shared" si="0"/>
        <v>0.18327812842026869</v>
      </c>
      <c r="F13" s="4">
        <f t="shared" si="0"/>
        <v>9.1151121031311053E-2</v>
      </c>
      <c r="G13" s="4">
        <f t="shared" si="0"/>
        <v>0.40202387533588763</v>
      </c>
      <c r="H13" s="4">
        <f t="shared" si="0"/>
        <v>0.12986727973668363</v>
      </c>
      <c r="I13" s="4">
        <f t="shared" si="0"/>
        <v>-0.27267706214900328</v>
      </c>
      <c r="J13" s="4">
        <f t="shared" si="0"/>
        <v>-4.7100956949753532E-2</v>
      </c>
      <c r="K13" s="4">
        <f t="shared" si="0"/>
        <v>7.5386248027215608E-2</v>
      </c>
      <c r="L13" s="4">
        <f t="shared" si="0"/>
        <v>0.19381028110133786</v>
      </c>
      <c r="M13" s="4">
        <f t="shared" si="0"/>
        <v>0.38117304470105762</v>
      </c>
      <c r="N13" s="4">
        <f t="shared" si="0"/>
        <v>0.5405200544620421</v>
      </c>
      <c r="O13" s="4">
        <f t="shared" si="0"/>
        <v>0.46762964309027449</v>
      </c>
      <c r="P13" s="4">
        <f t="shared" si="0"/>
        <v>0.1632225369480669</v>
      </c>
      <c r="Q13" s="4">
        <f t="shared" si="0"/>
        <v>8.1257636397122676E-2</v>
      </c>
      <c r="R13" s="4">
        <f t="shared" si="0"/>
        <v>0.1503682518318458</v>
      </c>
      <c r="S13" s="4">
        <f t="shared" si="0"/>
        <v>0.2356091429943373</v>
      </c>
      <c r="T13" s="4">
        <f t="shared" si="0"/>
        <v>0.17654095882598123</v>
      </c>
      <c r="U13" s="4">
        <f t="shared" si="0"/>
        <v>0.18095607570660149</v>
      </c>
      <c r="V13" s="4">
        <f t="shared" si="0"/>
        <v>9.3504577413698817E-2</v>
      </c>
      <c r="W13" s="4">
        <f t="shared" si="0"/>
        <v>0.16122103864989232</v>
      </c>
      <c r="X13" s="4">
        <f t="shared" si="0"/>
        <v>5.5751401033800704E-2</v>
      </c>
      <c r="Y13" s="4">
        <f t="shared" si="0"/>
        <v>0.11451599394589454</v>
      </c>
      <c r="Z13" s="4">
        <f t="shared" si="0"/>
        <v>0.15458726633593448</v>
      </c>
      <c r="AA13" s="4">
        <f t="shared" si="0"/>
        <v>7.6910212623124349E-2</v>
      </c>
      <c r="AB13" s="4">
        <f t="shared" si="0"/>
        <v>0.30895520283820022</v>
      </c>
      <c r="AC13" s="4">
        <f t="shared" si="0"/>
        <v>0.15115443591611363</v>
      </c>
      <c r="AD13" s="4">
        <f t="shared" si="0"/>
        <v>7.8213570015899722E-2</v>
      </c>
      <c r="AE13" s="4">
        <f t="shared" si="0"/>
        <v>0.15355562001121398</v>
      </c>
      <c r="AF13" s="4">
        <f t="shared" si="0"/>
        <v>0.28855134852089687</v>
      </c>
      <c r="AG13" s="4">
        <f t="shared" si="0"/>
        <v>1.3522369928534164E-2</v>
      </c>
      <c r="AH13" s="4">
        <f t="shared" si="0"/>
        <v>3.0189125539055096E-2</v>
      </c>
      <c r="AI13" s="4">
        <f t="shared" si="0"/>
        <v>0.17832104545221755</v>
      </c>
      <c r="AJ13" s="4">
        <f t="shared" si="0"/>
        <v>0.42791246191994092</v>
      </c>
      <c r="AK13" s="4">
        <f t="shared" si="0"/>
        <v>0.29933448722596523</v>
      </c>
      <c r="AL13" s="4">
        <f t="shared" si="0"/>
        <v>0.50832080517285749</v>
      </c>
      <c r="AM13" s="4">
        <f t="shared" si="0"/>
        <v>-5.2366663147377417E-2</v>
      </c>
      <c r="AN13" s="4">
        <f t="shared" si="0"/>
        <v>0.10850761481805124</v>
      </c>
      <c r="AO13" s="4">
        <f t="shared" si="0"/>
        <v>0.11990549029386632</v>
      </c>
      <c r="AP13" s="4">
        <f t="shared" si="0"/>
        <v>0.29338568755448247</v>
      </c>
    </row>
    <row r="14" spans="1:43" x14ac:dyDescent="0.2">
      <c r="A14" s="21" t="s">
        <v>337</v>
      </c>
      <c r="B14" s="22">
        <f t="shared" ref="B14:AP14" si="1">_xlfn.STDEV.S(B3:B11)</f>
        <v>0.12541083015464616</v>
      </c>
      <c r="C14" s="22">
        <f t="shared" si="1"/>
        <v>0.47308280692272492</v>
      </c>
      <c r="D14" s="22">
        <f t="shared" si="1"/>
        <v>0.20050524340347664</v>
      </c>
      <c r="E14" s="22">
        <f t="shared" si="1"/>
        <v>0.42579258723124663</v>
      </c>
      <c r="F14" s="22">
        <f t="shared" si="1"/>
        <v>0.36937366782704162</v>
      </c>
      <c r="G14" s="22">
        <f t="shared" si="1"/>
        <v>0.74942041143099181</v>
      </c>
      <c r="H14" s="22">
        <f t="shared" si="1"/>
        <v>0.19335438076195086</v>
      </c>
      <c r="I14" s="22">
        <f t="shared" si="1"/>
        <v>0.20240551545258795</v>
      </c>
      <c r="J14" s="22">
        <f t="shared" si="1"/>
        <v>0.22474925153669001</v>
      </c>
      <c r="K14" s="22">
        <f t="shared" si="1"/>
        <v>9.8650349981391314E-2</v>
      </c>
      <c r="L14" s="22">
        <f t="shared" si="1"/>
        <v>0.10080275031827368</v>
      </c>
      <c r="M14" s="22">
        <f t="shared" si="1"/>
        <v>0.5231356665808099</v>
      </c>
      <c r="N14" s="22">
        <f t="shared" si="1"/>
        <v>0.41514526991963457</v>
      </c>
      <c r="O14" s="22">
        <f t="shared" si="1"/>
        <v>0.39928506812725989</v>
      </c>
      <c r="P14" s="22">
        <f t="shared" si="1"/>
        <v>0.17805238741143237</v>
      </c>
      <c r="Q14" s="22">
        <f t="shared" si="1"/>
        <v>8.5717656712578791E-2</v>
      </c>
      <c r="R14" s="22">
        <f t="shared" si="1"/>
        <v>0.21891209927336824</v>
      </c>
      <c r="S14" s="22">
        <f t="shared" si="1"/>
        <v>0.33786421701627201</v>
      </c>
      <c r="T14" s="22">
        <f t="shared" si="1"/>
        <v>0.27280844231387225</v>
      </c>
      <c r="U14" s="22">
        <f t="shared" si="1"/>
        <v>0.29867431518440962</v>
      </c>
      <c r="V14" s="22">
        <f t="shared" si="1"/>
        <v>0.39867927249113633</v>
      </c>
      <c r="W14" s="22">
        <f t="shared" si="1"/>
        <v>0.66207010829005941</v>
      </c>
      <c r="X14" s="22">
        <f t="shared" si="1"/>
        <v>5.5276944465975857E-2</v>
      </c>
      <c r="Y14" s="22">
        <f t="shared" si="1"/>
        <v>0.14441869353600892</v>
      </c>
      <c r="Z14" s="22">
        <f t="shared" si="1"/>
        <v>0.10039617305549992</v>
      </c>
      <c r="AA14" s="22">
        <f t="shared" si="1"/>
        <v>0.61147517232425252</v>
      </c>
      <c r="AB14" s="22">
        <f t="shared" si="1"/>
        <v>0.29020432878096364</v>
      </c>
      <c r="AC14" s="22">
        <f t="shared" si="1"/>
        <v>0.19459084925171197</v>
      </c>
      <c r="AD14" s="22">
        <f t="shared" si="1"/>
        <v>0.16653076819549031</v>
      </c>
      <c r="AE14" s="22">
        <f t="shared" si="1"/>
        <v>0.27441342329679502</v>
      </c>
      <c r="AF14" s="22">
        <f t="shared" si="1"/>
        <v>0.89215260563884735</v>
      </c>
      <c r="AG14" s="22">
        <f t="shared" si="1"/>
        <v>0.17861424911954699</v>
      </c>
      <c r="AH14" s="22">
        <f t="shared" si="1"/>
        <v>0.16740034116632202</v>
      </c>
      <c r="AI14" s="22">
        <f t="shared" si="1"/>
        <v>0.28601227375096344</v>
      </c>
      <c r="AJ14" s="22">
        <f t="shared" si="1"/>
        <v>0.6735493023638266</v>
      </c>
      <c r="AK14" s="22">
        <f t="shared" si="1"/>
        <v>0.25891755868310318</v>
      </c>
      <c r="AL14" s="22">
        <f t="shared" si="1"/>
        <v>0.57975126897594353</v>
      </c>
      <c r="AM14" s="22">
        <f t="shared" si="1"/>
        <v>0.21462620428264728</v>
      </c>
      <c r="AN14" s="22">
        <f t="shared" si="1"/>
        <v>0.17754140589486808</v>
      </c>
      <c r="AO14" s="22">
        <f t="shared" si="1"/>
        <v>0.14543898783836015</v>
      </c>
      <c r="AP14" s="22">
        <f t="shared" si="1"/>
        <v>0.57272132342412274</v>
      </c>
    </row>
    <row r="15" spans="1:43" x14ac:dyDescent="0.2">
      <c r="A15" s="21" t="s">
        <v>338</v>
      </c>
      <c r="B15" s="22">
        <f t="shared" ref="B15:AP15" si="2">1/40</f>
        <v>2.5000000000000001E-2</v>
      </c>
      <c r="C15" s="22">
        <f t="shared" si="2"/>
        <v>2.5000000000000001E-2</v>
      </c>
      <c r="D15" s="22">
        <f t="shared" si="2"/>
        <v>2.5000000000000001E-2</v>
      </c>
      <c r="E15" s="22">
        <f t="shared" si="2"/>
        <v>2.5000000000000001E-2</v>
      </c>
      <c r="F15" s="22">
        <f t="shared" si="2"/>
        <v>2.5000000000000001E-2</v>
      </c>
      <c r="G15" s="22">
        <f t="shared" si="2"/>
        <v>2.5000000000000001E-2</v>
      </c>
      <c r="H15" s="22">
        <f t="shared" si="2"/>
        <v>2.5000000000000001E-2</v>
      </c>
      <c r="I15" s="22">
        <f t="shared" si="2"/>
        <v>2.5000000000000001E-2</v>
      </c>
      <c r="J15" s="22">
        <f t="shared" si="2"/>
        <v>2.5000000000000001E-2</v>
      </c>
      <c r="K15" s="22">
        <f t="shared" si="2"/>
        <v>2.5000000000000001E-2</v>
      </c>
      <c r="L15" s="22">
        <f t="shared" si="2"/>
        <v>2.5000000000000001E-2</v>
      </c>
      <c r="M15" s="22">
        <f t="shared" si="2"/>
        <v>2.5000000000000001E-2</v>
      </c>
      <c r="N15" s="22">
        <f t="shared" si="2"/>
        <v>2.5000000000000001E-2</v>
      </c>
      <c r="O15" s="22">
        <f t="shared" si="2"/>
        <v>2.5000000000000001E-2</v>
      </c>
      <c r="P15" s="22">
        <f t="shared" si="2"/>
        <v>2.5000000000000001E-2</v>
      </c>
      <c r="Q15" s="22">
        <f t="shared" si="2"/>
        <v>2.5000000000000001E-2</v>
      </c>
      <c r="R15" s="22">
        <f t="shared" si="2"/>
        <v>2.5000000000000001E-2</v>
      </c>
      <c r="S15" s="22">
        <f t="shared" si="2"/>
        <v>2.5000000000000001E-2</v>
      </c>
      <c r="T15" s="22">
        <f t="shared" si="2"/>
        <v>2.5000000000000001E-2</v>
      </c>
      <c r="U15" s="22">
        <f t="shared" si="2"/>
        <v>2.5000000000000001E-2</v>
      </c>
      <c r="V15" s="22">
        <f t="shared" si="2"/>
        <v>2.5000000000000001E-2</v>
      </c>
      <c r="W15" s="22">
        <f t="shared" si="2"/>
        <v>2.5000000000000001E-2</v>
      </c>
      <c r="X15" s="22">
        <f t="shared" si="2"/>
        <v>2.5000000000000001E-2</v>
      </c>
      <c r="Y15" s="22">
        <f t="shared" si="2"/>
        <v>2.5000000000000001E-2</v>
      </c>
      <c r="Z15" s="22">
        <f t="shared" si="2"/>
        <v>2.5000000000000001E-2</v>
      </c>
      <c r="AA15" s="22">
        <f t="shared" si="2"/>
        <v>2.5000000000000001E-2</v>
      </c>
      <c r="AB15" s="22">
        <f t="shared" si="2"/>
        <v>2.5000000000000001E-2</v>
      </c>
      <c r="AC15" s="22">
        <f t="shared" si="2"/>
        <v>2.5000000000000001E-2</v>
      </c>
      <c r="AD15" s="22">
        <f t="shared" si="2"/>
        <v>2.5000000000000001E-2</v>
      </c>
      <c r="AE15" s="22">
        <f t="shared" si="2"/>
        <v>2.5000000000000001E-2</v>
      </c>
      <c r="AF15" s="22">
        <f t="shared" si="2"/>
        <v>2.5000000000000001E-2</v>
      </c>
      <c r="AG15" s="22">
        <f t="shared" si="2"/>
        <v>2.5000000000000001E-2</v>
      </c>
      <c r="AH15" s="22">
        <f t="shared" si="2"/>
        <v>2.5000000000000001E-2</v>
      </c>
      <c r="AI15" s="22">
        <f t="shared" si="2"/>
        <v>2.5000000000000001E-2</v>
      </c>
      <c r="AJ15" s="22">
        <f t="shared" si="2"/>
        <v>2.5000000000000001E-2</v>
      </c>
      <c r="AK15" s="22">
        <f t="shared" si="2"/>
        <v>2.5000000000000001E-2</v>
      </c>
      <c r="AL15" s="22">
        <f t="shared" si="2"/>
        <v>2.5000000000000001E-2</v>
      </c>
      <c r="AM15" s="22">
        <f t="shared" si="2"/>
        <v>2.5000000000000001E-2</v>
      </c>
      <c r="AN15" s="22">
        <f t="shared" si="2"/>
        <v>2.5000000000000001E-2</v>
      </c>
      <c r="AO15" s="22">
        <f t="shared" si="2"/>
        <v>2.5000000000000001E-2</v>
      </c>
      <c r="AP15" s="22">
        <f t="shared" si="2"/>
        <v>2.5000000000000001E-2</v>
      </c>
    </row>
    <row r="16" spans="1:43" ht="16" thickBot="1" x14ac:dyDescent="0.25">
      <c r="A16" s="18"/>
      <c r="AP16" s="25"/>
    </row>
    <row r="17" spans="1:44" x14ac:dyDescent="0.2">
      <c r="A17" s="18"/>
      <c r="B17" s="22"/>
      <c r="C17" s="4"/>
      <c r="D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4" ht="16" thickBot="1" x14ac:dyDescent="0.25">
      <c r="A18" s="18"/>
      <c r="B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4" ht="16" thickBot="1" x14ac:dyDescent="0.25">
      <c r="A19" s="18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</row>
    <row r="20" spans="1:44" x14ac:dyDescent="0.2">
      <c r="A20" s="18"/>
      <c r="B20" t="s">
        <v>339</v>
      </c>
      <c r="C20" s="26"/>
      <c r="D20" s="26"/>
      <c r="E20" s="26" t="s">
        <v>18</v>
      </c>
      <c r="F20" s="26" t="s">
        <v>23</v>
      </c>
      <c r="G20" s="26" t="s">
        <v>27</v>
      </c>
      <c r="H20" s="26" t="s">
        <v>31</v>
      </c>
      <c r="I20" s="26" t="s">
        <v>32</v>
      </c>
      <c r="J20" s="26" t="s">
        <v>39</v>
      </c>
      <c r="K20" s="26" t="s">
        <v>40</v>
      </c>
      <c r="L20" s="26" t="s">
        <v>42</v>
      </c>
      <c r="M20" s="26" t="s">
        <v>44</v>
      </c>
      <c r="N20" s="26" t="s">
        <v>46</v>
      </c>
      <c r="O20" s="26" t="s">
        <v>48</v>
      </c>
      <c r="P20" s="26" t="s">
        <v>50</v>
      </c>
      <c r="Q20" s="26" t="s">
        <v>52</v>
      </c>
      <c r="R20" s="26" t="s">
        <v>54</v>
      </c>
      <c r="S20" s="26" t="s">
        <v>56</v>
      </c>
      <c r="T20" s="26" t="s">
        <v>58</v>
      </c>
      <c r="U20" s="26" t="s">
        <v>60</v>
      </c>
      <c r="V20" s="26" t="s">
        <v>62</v>
      </c>
      <c r="W20" s="26" t="s">
        <v>63</v>
      </c>
      <c r="X20" s="26" t="s">
        <v>65</v>
      </c>
      <c r="Y20" s="26" t="s">
        <v>66</v>
      </c>
      <c r="Z20" s="26" t="s">
        <v>68</v>
      </c>
      <c r="AA20" s="26" t="s">
        <v>69</v>
      </c>
      <c r="AB20" s="26" t="s">
        <v>70</v>
      </c>
      <c r="AC20" s="26" t="s">
        <v>72</v>
      </c>
      <c r="AD20" s="26" t="s">
        <v>74</v>
      </c>
      <c r="AE20" s="26" t="s">
        <v>76</v>
      </c>
      <c r="AF20" s="26" t="s">
        <v>78</v>
      </c>
      <c r="AG20" s="26" t="s">
        <v>79</v>
      </c>
      <c r="AH20" s="26" t="s">
        <v>80</v>
      </c>
      <c r="AI20" s="26" t="s">
        <v>81</v>
      </c>
      <c r="AJ20" s="26" t="s">
        <v>82</v>
      </c>
      <c r="AK20" s="26" t="s">
        <v>83</v>
      </c>
      <c r="AL20" s="26" t="s">
        <v>84</v>
      </c>
      <c r="AM20" s="26" t="s">
        <v>85</v>
      </c>
      <c r="AN20" s="26" t="s">
        <v>86</v>
      </c>
      <c r="AO20" s="26" t="s">
        <v>87</v>
      </c>
      <c r="AP20" s="26" t="s">
        <v>88</v>
      </c>
      <c r="AQ20" s="26" t="s">
        <v>89</v>
      </c>
      <c r="AR20" s="26" t="s">
        <v>90</v>
      </c>
    </row>
    <row r="21" spans="1:44" x14ac:dyDescent="0.2">
      <c r="A21" s="18"/>
      <c r="B21" cm="1">
        <f t="array" ref="B21">SUMPRODUCT(E21:AR21,TRANSPOSE('15% Limit scenario'!$B$8:$B$47))</f>
        <v>2.4512178527568229E-3</v>
      </c>
      <c r="D21" t="s">
        <v>18</v>
      </c>
      <c r="E21">
        <f>VARP('15% 252 Day Average Returns'!$C$2:$C$9)</f>
        <v>0.19183486474790076</v>
      </c>
    </row>
    <row r="22" spans="1:44" x14ac:dyDescent="0.2">
      <c r="A22" s="18"/>
      <c r="B22" cm="1">
        <f t="array" ref="B22">SUMPRODUCT(E22:AR22,TRANSPOSE('15% Limit scenario'!$B$8:$B$47))</f>
        <v>2.6676728444079961E-3</v>
      </c>
      <c r="D22" t="s">
        <v>23</v>
      </c>
      <c r="E22">
        <v>8.4060886995281064E-3</v>
      </c>
      <c r="F22">
        <f>VARP('15% 252 Day Average Returns'!$D$2:$D$9)</f>
        <v>3.4459159399103503E-2</v>
      </c>
    </row>
    <row r="23" spans="1:44" x14ac:dyDescent="0.2">
      <c r="A23" s="18"/>
      <c r="B23" cm="1">
        <f t="array" ref="B23">SUMPRODUCT(E23:AR23,TRANSPOSE('15% Limit scenario'!$B$8:$B$47))</f>
        <v>9.140284189174064E-4</v>
      </c>
      <c r="D23" t="s">
        <v>27</v>
      </c>
      <c r="E23">
        <v>1.1660748278406945E-2</v>
      </c>
      <c r="F23">
        <v>1.0296720225310349E-2</v>
      </c>
      <c r="G23">
        <f>VARP('15% 252 Day Average Returns'!$E$2:$E$9)</f>
        <v>0.15539942343521032</v>
      </c>
    </row>
    <row r="24" spans="1:44" x14ac:dyDescent="0.2">
      <c r="A24" s="18"/>
      <c r="B24" cm="1">
        <f t="array" ref="B24">SUMPRODUCT(E24:AR24,TRANSPOSE('15% Limit scenario'!$B$8:$B$47))</f>
        <v>-9.8661504927142953E-4</v>
      </c>
      <c r="D24" t="s">
        <v>31</v>
      </c>
      <c r="E24">
        <v>-2.9139845123093127E-2</v>
      </c>
      <c r="F24">
        <v>-8.267648260639365E-3</v>
      </c>
      <c r="G24">
        <v>0.1207102282552814</v>
      </c>
      <c r="H24">
        <f>VARP('15% 252 Day Average Returns'!$F$2:$F$9)</f>
        <v>0.11694591984343</v>
      </c>
    </row>
    <row r="25" spans="1:44" x14ac:dyDescent="0.2">
      <c r="A25" s="18"/>
      <c r="B25" cm="1">
        <f t="array" ref="B25">SUMPRODUCT(E25:AR25,TRANSPOSE('15% Limit scenario'!$B$8:$B$47))</f>
        <v>7.9971076488113031E-3</v>
      </c>
      <c r="D25" t="s">
        <v>32</v>
      </c>
      <c r="E25">
        <v>7.4620603683495476E-2</v>
      </c>
      <c r="F25">
        <v>9.4801772703784357E-2</v>
      </c>
      <c r="G25">
        <v>0.13329281358280287</v>
      </c>
      <c r="H25">
        <v>7.4334998742645597E-3</v>
      </c>
      <c r="I25">
        <f>VARP('15% 252 Day Average Returns'!$G$2:$G$9)</f>
        <v>0.37442063537959797</v>
      </c>
    </row>
    <row r="26" spans="1:44" x14ac:dyDescent="0.2">
      <c r="A26" s="18"/>
      <c r="B26" cm="1">
        <f t="array" ref="B26">SUMPRODUCT(E26:AR26,TRANSPOSE('15% Limit scenario'!$B$8:$B$47))</f>
        <v>2.5667636330897043E-5</v>
      </c>
      <c r="D26" t="s">
        <v>39</v>
      </c>
      <c r="E26">
        <v>3.7591867398533881E-2</v>
      </c>
      <c r="F26">
        <v>-6.1195336128769002E-3</v>
      </c>
      <c r="G26">
        <v>3.0641625049777719E-2</v>
      </c>
      <c r="H26">
        <v>2.5410322009594363E-2</v>
      </c>
      <c r="I26">
        <v>4.816640606739539E-2</v>
      </c>
      <c r="J26">
        <f>VARP('15% 252 Day Average Returns'!$H$2:$H$9)</f>
        <v>3.2045071337003551E-2</v>
      </c>
    </row>
    <row r="27" spans="1:44" x14ac:dyDescent="0.2">
      <c r="A27" s="18"/>
      <c r="B27" cm="1">
        <f t="array" ref="B27">SUMPRODUCT(E27:AR27,TRANSPOSE('15% Limit scenario'!$B$8:$B$47))</f>
        <v>3.3582610691627575E-4</v>
      </c>
      <c r="D27" t="s">
        <v>40</v>
      </c>
      <c r="E27">
        <v>6.69638434206654E-2</v>
      </c>
      <c r="F27">
        <v>-6.9963929130415475E-3</v>
      </c>
      <c r="G27">
        <v>2.6398236328335156E-2</v>
      </c>
      <c r="H27">
        <v>7.4591484092902021E-3</v>
      </c>
      <c r="I27">
        <v>-2.3208049723041561E-3</v>
      </c>
      <c r="J27">
        <v>4.7012174793153337E-3</v>
      </c>
      <c r="K27">
        <f>VARP('15% 252 Day Average Returns'!$I$2:$I$9)</f>
        <v>3.2774394148502244E-2</v>
      </c>
    </row>
    <row r="28" spans="1:44" x14ac:dyDescent="0.2">
      <c r="A28" s="18"/>
      <c r="B28" cm="1">
        <f t="array" ref="B28">SUMPRODUCT(E28:AR28,TRANSPOSE('15% Limit scenario'!$B$8:$B$47))</f>
        <v>1.0781023722612111E-3</v>
      </c>
      <c r="D28" t="s">
        <v>42</v>
      </c>
      <c r="E28">
        <v>4.8790459633229345E-2</v>
      </c>
      <c r="F28">
        <v>6.1195103285765495E-3</v>
      </c>
      <c r="G28">
        <v>-2.2158663897062652E-2</v>
      </c>
      <c r="H28">
        <v>-2.0370159998606311E-2</v>
      </c>
      <c r="I28">
        <v>2.5454435417205174E-2</v>
      </c>
      <c r="J28">
        <v>2.3284350592441678E-2</v>
      </c>
      <c r="K28">
        <v>-7.4724343954033585E-3</v>
      </c>
      <c r="L28">
        <f>VARP('15% 252 Day Average Returns'!$J$2:$J$9)</f>
        <v>4.3296193771116299E-2</v>
      </c>
    </row>
    <row r="29" spans="1:44" x14ac:dyDescent="0.2">
      <c r="A29" s="18"/>
      <c r="B29" cm="1">
        <f t="array" ref="B29">SUMPRODUCT(E29:AR29,TRANSPOSE('15% Limit scenario'!$B$8:$B$47))</f>
        <v>1.3641335212783217E-3</v>
      </c>
      <c r="D29" t="s">
        <v>44</v>
      </c>
      <c r="E29">
        <v>3.3440514021274695E-2</v>
      </c>
      <c r="F29">
        <v>4.2862497762835572E-3</v>
      </c>
      <c r="G29">
        <v>-4.4465234684115682E-3</v>
      </c>
      <c r="H29">
        <v>-1.3829265399573298E-2</v>
      </c>
      <c r="I29">
        <v>1.8143128854980099E-2</v>
      </c>
      <c r="J29">
        <v>-3.4966471490674298E-4</v>
      </c>
      <c r="K29">
        <v>1.4739619312868948E-2</v>
      </c>
      <c r="L29">
        <v>4.0899157771906352E-3</v>
      </c>
      <c r="M29">
        <f>VARP('15% 252 Day Average Returns'!$K$2:$K$9)</f>
        <v>8.3416213298151375E-3</v>
      </c>
    </row>
    <row r="30" spans="1:44" x14ac:dyDescent="0.2">
      <c r="A30" s="18"/>
      <c r="B30" cm="1">
        <f t="array" ref="B30">SUMPRODUCT(E30:AR30,TRANSPOSE('15% Limit scenario'!$B$8:$B$47))</f>
        <v>1.3950426778880486E-3</v>
      </c>
      <c r="D30" t="s">
        <v>46</v>
      </c>
      <c r="E30">
        <v>1.1420088734130278E-2</v>
      </c>
      <c r="F30">
        <v>9.8938865653795446E-3</v>
      </c>
      <c r="G30">
        <v>1.7348880774366578E-2</v>
      </c>
      <c r="H30">
        <v>1.3475292687274098E-3</v>
      </c>
      <c r="I30">
        <v>5.2225648358358634E-2</v>
      </c>
      <c r="J30">
        <v>1.0165396200691526E-2</v>
      </c>
      <c r="K30">
        <v>-1.1148489330411449E-3</v>
      </c>
      <c r="L30">
        <v>6.1538536678699312E-3</v>
      </c>
      <c r="M30">
        <v>1.7342443620615715E-3</v>
      </c>
      <c r="N30">
        <f>VARP('15% 252 Day Average Returns'!$L$2:$L$9)</f>
        <v>5.0805972358641122E-3</v>
      </c>
    </row>
    <row r="31" spans="1:44" x14ac:dyDescent="0.2">
      <c r="A31" s="18"/>
      <c r="B31" cm="1">
        <f t="array" ref="B31">SUMPRODUCT(E31:AR31,TRANSPOSE('15% Limit scenario'!$B$8:$B$47))</f>
        <v>1.8121170122096828E-2</v>
      </c>
      <c r="D31" t="s">
        <v>48</v>
      </c>
      <c r="E31">
        <v>0.134178142949859</v>
      </c>
      <c r="F31">
        <v>-5.8891658690507437E-3</v>
      </c>
      <c r="G31">
        <v>-6.899778263863089E-3</v>
      </c>
      <c r="H31">
        <v>-5.7855672750785785E-2</v>
      </c>
      <c r="I31">
        <v>0.26443938667513195</v>
      </c>
      <c r="J31">
        <v>3.3358283419673306E-2</v>
      </c>
      <c r="K31">
        <v>4.6483992511209007E-2</v>
      </c>
      <c r="L31">
        <v>2.6461544083161231E-2</v>
      </c>
      <c r="M31">
        <v>2.5749193318809403E-2</v>
      </c>
      <c r="N31">
        <v>4.2265918327243163E-2</v>
      </c>
      <c r="O31">
        <f>VARP('15% 252 Day Average Returns'!$M$2:$M$9)</f>
        <v>0.23457507912766998</v>
      </c>
    </row>
    <row r="32" spans="1:44" x14ac:dyDescent="0.2">
      <c r="A32" s="18"/>
      <c r="B32" cm="1">
        <f t="array" ref="B32">SUMPRODUCT(E32:AR32,TRANSPOSE('15% Limit scenario'!$B$8:$B$47))</f>
        <v>1.3937737425212118E-2</v>
      </c>
      <c r="D32" t="s">
        <v>50</v>
      </c>
      <c r="E32">
        <v>-3.9721535495132722E-2</v>
      </c>
      <c r="F32">
        <v>-5.1506846405341795E-3</v>
      </c>
      <c r="G32">
        <v>-3.5831114026637509E-2</v>
      </c>
      <c r="H32">
        <v>-1.1261164380393223E-2</v>
      </c>
      <c r="I32">
        <v>8.9281722525461793E-2</v>
      </c>
      <c r="J32">
        <v>1.8920090600006736E-2</v>
      </c>
      <c r="K32">
        <v>-4.269463586916019E-2</v>
      </c>
      <c r="L32">
        <v>3.5830036859753729E-2</v>
      </c>
      <c r="M32">
        <v>-9.3448386092408516E-3</v>
      </c>
      <c r="N32">
        <v>1.6916328424144925E-2</v>
      </c>
      <c r="O32">
        <v>7.7243277036926987E-4</v>
      </c>
      <c r="P32">
        <f>VARP('15% 252 Day Average Returns'!$N$2:$N$9)</f>
        <v>0.14772479583141107</v>
      </c>
    </row>
    <row r="33" spans="1:32" x14ac:dyDescent="0.2">
      <c r="A33" s="18"/>
      <c r="B33" cm="1">
        <f t="array" ref="B33">SUMPRODUCT(E33:AR33,TRANSPOSE('15% Limit scenario'!$B$8:$B$47))</f>
        <v>2.0337097655754355E-2</v>
      </c>
      <c r="D33" t="s">
        <v>52</v>
      </c>
      <c r="E33">
        <v>4.5235580317295569E-2</v>
      </c>
      <c r="F33">
        <v>3.9190212160161692E-2</v>
      </c>
      <c r="G33">
        <v>6.8719841671511447E-2</v>
      </c>
      <c r="H33">
        <v>5.3376352745185193E-3</v>
      </c>
      <c r="I33">
        <v>0.20686857746357831</v>
      </c>
      <c r="J33">
        <v>4.0265676300678295E-2</v>
      </c>
      <c r="K33">
        <v>-4.4159760599333598E-3</v>
      </c>
      <c r="L33">
        <v>2.4375742460026897E-2</v>
      </c>
      <c r="M33">
        <v>6.8694343762319065E-3</v>
      </c>
      <c r="N33">
        <v>2.0124516514123537E-2</v>
      </c>
      <c r="O33">
        <v>0.16741755582531115</v>
      </c>
      <c r="P33">
        <v>6.7006478751536147E-2</v>
      </c>
      <c r="Q33">
        <f>VARP('15% 252 Day Average Returns'!$O$2:$O$9)</f>
        <v>7.9714282814695281E-2</v>
      </c>
    </row>
    <row r="34" spans="1:32" x14ac:dyDescent="0.2">
      <c r="A34" s="18"/>
      <c r="B34" cm="1">
        <f t="array" ref="B34">SUMPRODUCT(E34:AR34,TRANSPOSE('15% Limit scenario'!$B$8:$B$47))</f>
        <v>-5.5203345221003304E-4</v>
      </c>
      <c r="D34" t="s">
        <v>54</v>
      </c>
      <c r="E34">
        <v>-6.066687174212787E-2</v>
      </c>
      <c r="F34">
        <v>4.3558896469827564E-3</v>
      </c>
      <c r="G34">
        <v>2.2489257448323304E-2</v>
      </c>
      <c r="H34">
        <v>2.8297092441417235E-2</v>
      </c>
      <c r="I34">
        <v>2.4391531470193458E-2</v>
      </c>
      <c r="J34">
        <v>-2.5980628656332599E-3</v>
      </c>
      <c r="K34">
        <v>-2.5264392543915892E-2</v>
      </c>
      <c r="L34">
        <v>-1.2258447847335189E-2</v>
      </c>
      <c r="M34">
        <v>-1.3216061371894882E-2</v>
      </c>
      <c r="N34">
        <v>3.3754972229610341E-3</v>
      </c>
      <c r="O34">
        <v>-4.1586720971357662E-2</v>
      </c>
      <c r="P34">
        <v>1.2882929242841045E-2</v>
      </c>
      <c r="Q34">
        <v>1.337052445868676E-2</v>
      </c>
      <c r="R34">
        <f>VARP('15% 252 Day Average Returns'!$P$2:$P$9)</f>
        <v>2.7173702282494973E-2</v>
      </c>
    </row>
    <row r="35" spans="1:32" x14ac:dyDescent="0.2">
      <c r="A35" s="18"/>
      <c r="B35" cm="1">
        <f t="array" ref="B35">SUMPRODUCT(E35:AR35,TRANSPOSE('15% Limit scenario'!$B$8:$B$47))</f>
        <v>1.2925653510652895E-3</v>
      </c>
      <c r="D35" t="s">
        <v>56</v>
      </c>
      <c r="E35">
        <v>3.0574916357515334E-2</v>
      </c>
      <c r="F35">
        <v>1.9259335540111702E-3</v>
      </c>
      <c r="G35">
        <v>1.0745131058364207E-2</v>
      </c>
      <c r="H35">
        <v>4.2391931029652592E-3</v>
      </c>
      <c r="I35">
        <v>1.0893527491863189E-2</v>
      </c>
      <c r="J35">
        <v>1.0106336357694253E-2</v>
      </c>
      <c r="K35">
        <v>9.03456047821425E-3</v>
      </c>
      <c r="L35">
        <v>9.7672025831614766E-3</v>
      </c>
      <c r="M35">
        <v>3.7032017166042036E-3</v>
      </c>
      <c r="N35">
        <v>1.9358912831644586E-3</v>
      </c>
      <c r="O35">
        <v>1.5797607951408721E-2</v>
      </c>
      <c r="P35">
        <v>-8.4369308210834413E-3</v>
      </c>
      <c r="Q35">
        <v>7.6681685811618543E-3</v>
      </c>
      <c r="R35">
        <v>-7.0033691593962494E-3</v>
      </c>
      <c r="S35">
        <f>VARP('15% 252 Day Average Returns'!$Q$2:$Q$9)</f>
        <v>6.297871433396148E-3</v>
      </c>
    </row>
    <row r="36" spans="1:32" x14ac:dyDescent="0.2">
      <c r="A36" s="18"/>
      <c r="B36" cm="1">
        <f t="array" ref="B36">SUMPRODUCT(E36:AR36,TRANSPOSE('15% Limit scenario'!$B$8:$B$47))</f>
        <v>2.1806535237643677E-3</v>
      </c>
      <c r="D36" t="s">
        <v>58</v>
      </c>
      <c r="E36">
        <v>5.5089263776705366E-2</v>
      </c>
      <c r="F36">
        <v>3.9525685229611406E-3</v>
      </c>
      <c r="G36">
        <v>6.1338410785668762E-2</v>
      </c>
      <c r="H36">
        <v>4.0997040450252216E-2</v>
      </c>
      <c r="I36">
        <v>5.3429944988124776E-2</v>
      </c>
      <c r="J36">
        <v>2.6720607175796513E-2</v>
      </c>
      <c r="K36">
        <v>2.2779495473605214E-2</v>
      </c>
      <c r="L36">
        <v>1.0117450318447031E-2</v>
      </c>
      <c r="M36">
        <v>4.5628594148522019E-3</v>
      </c>
      <c r="N36">
        <v>8.18633378009858E-3</v>
      </c>
      <c r="O36">
        <v>2.8387664562389312E-2</v>
      </c>
      <c r="P36">
        <v>-2.6153987674545909E-2</v>
      </c>
      <c r="Q36">
        <v>3.2426504542570983E-2</v>
      </c>
      <c r="R36">
        <v>-5.5059582019211222E-3</v>
      </c>
      <c r="S36">
        <v>1.3821630078146173E-2</v>
      </c>
      <c r="T36">
        <f>VARP('15% 252 Day Average Returns'!$R$2:$R$9)</f>
        <v>4.1076434749948314E-2</v>
      </c>
    </row>
    <row r="37" spans="1:32" x14ac:dyDescent="0.2">
      <c r="A37" s="18"/>
      <c r="B37" cm="1">
        <f t="array" ref="B37">SUMPRODUCT(E37:AR37,TRANSPOSE('15% Limit scenario'!$B$8:$B$47))</f>
        <v>8.4704766071856032E-3</v>
      </c>
      <c r="D37" t="s">
        <v>60</v>
      </c>
      <c r="E37">
        <v>7.2295594933110843E-2</v>
      </c>
      <c r="F37">
        <v>-6.5059254430430424E-3</v>
      </c>
      <c r="G37">
        <v>8.6858169151679557E-2</v>
      </c>
      <c r="H37">
        <v>5.5167413306398974E-2</v>
      </c>
      <c r="I37">
        <v>0.15270315041479141</v>
      </c>
      <c r="J37">
        <v>4.6080758839497679E-2</v>
      </c>
      <c r="K37">
        <v>3.171203812466615E-2</v>
      </c>
      <c r="L37">
        <v>1.2860755163118307E-2</v>
      </c>
      <c r="M37">
        <v>5.5019316284647887E-3</v>
      </c>
      <c r="N37">
        <v>2.5042818539378439E-2</v>
      </c>
      <c r="O37">
        <v>8.9975321329802654E-2</v>
      </c>
      <c r="P37">
        <v>-3.8671852367159554E-3</v>
      </c>
      <c r="Q37">
        <v>9.9195939347119677E-2</v>
      </c>
      <c r="R37">
        <v>-6.0763013710530261E-3</v>
      </c>
      <c r="S37">
        <v>1.6455785673277906E-2</v>
      </c>
      <c r="T37">
        <v>5.4026080011448721E-2</v>
      </c>
      <c r="U37">
        <f>VARP('15% 252 Day Average Returns'!$S$2:$S$9)</f>
        <v>9.7844767834301627E-2</v>
      </c>
    </row>
    <row r="38" spans="1:32" x14ac:dyDescent="0.2">
      <c r="A38" s="18"/>
      <c r="B38" cm="1">
        <f t="array" ref="B38">SUMPRODUCT(E38:AR38,TRANSPOSE('15% Limit scenario'!$B$8:$B$47))</f>
        <v>7.966624606024343E-4</v>
      </c>
      <c r="D38" t="s">
        <v>62</v>
      </c>
      <c r="E38">
        <v>3.3292873937529263E-2</v>
      </c>
      <c r="F38">
        <v>8.7122491163975722E-3</v>
      </c>
      <c r="G38">
        <v>9.1095268584993033E-2</v>
      </c>
      <c r="H38">
        <v>6.2464257757208604E-2</v>
      </c>
      <c r="I38">
        <v>9.2836612735473445E-2</v>
      </c>
      <c r="J38">
        <v>2.3803815150490626E-2</v>
      </c>
      <c r="K38">
        <v>2.115578972915234E-2</v>
      </c>
      <c r="L38">
        <v>-6.0435316159664016E-3</v>
      </c>
      <c r="M38">
        <v>5.4595209654136848E-4</v>
      </c>
      <c r="N38">
        <v>1.2836241802309849E-2</v>
      </c>
      <c r="O38">
        <v>2.2239279977626564E-2</v>
      </c>
      <c r="P38">
        <v>-4.3187088025891218E-2</v>
      </c>
      <c r="Q38">
        <v>5.0845038119998028E-2</v>
      </c>
      <c r="R38">
        <v>7.177258987225015E-3</v>
      </c>
      <c r="S38">
        <v>1.1656374589914387E-2</v>
      </c>
      <c r="T38">
        <v>4.6055878167195301E-2</v>
      </c>
      <c r="U38">
        <v>6.2302720083285981E-2</v>
      </c>
      <c r="V38">
        <f>VARP('15% 252 Day Average Returns'!$T$2:$T$9)</f>
        <v>6.3792382455189728E-2</v>
      </c>
    </row>
    <row r="39" spans="1:32" x14ac:dyDescent="0.2">
      <c r="A39" s="18"/>
      <c r="B39" cm="1">
        <f t="array" ref="B39">SUMPRODUCT(E39:AR39,TRANSPOSE('15% Limit scenario'!$B$8:$B$47))</f>
        <v>3.2355574800501264E-3</v>
      </c>
      <c r="D39" t="s">
        <v>63</v>
      </c>
      <c r="E39">
        <v>2.3682036885470333E-2</v>
      </c>
      <c r="F39">
        <v>-1.0460045101022891E-2</v>
      </c>
      <c r="G39">
        <v>9.6735859476570471E-2</v>
      </c>
      <c r="H39">
        <v>7.7375641055194608E-2</v>
      </c>
      <c r="I39">
        <v>9.1814414417660264E-2</v>
      </c>
      <c r="J39">
        <v>3.1335445356123093E-2</v>
      </c>
      <c r="K39">
        <v>2.5654885655874971E-2</v>
      </c>
      <c r="L39">
        <v>-8.619358322732867E-3</v>
      </c>
      <c r="M39">
        <v>-1.1749671172247983E-3</v>
      </c>
      <c r="N39">
        <v>1.4613568423625158E-2</v>
      </c>
      <c r="O39">
        <v>3.0709469258375553E-2</v>
      </c>
      <c r="P39">
        <v>-1.7449035408923033E-3</v>
      </c>
      <c r="Q39">
        <v>5.7885123621986834E-2</v>
      </c>
      <c r="R39">
        <v>6.5455292219935941E-3</v>
      </c>
      <c r="S39">
        <v>8.2856654737535184E-3</v>
      </c>
      <c r="T39">
        <v>4.184673786663503E-2</v>
      </c>
      <c r="U39">
        <v>7.5354856917545648E-2</v>
      </c>
      <c r="V39">
        <v>5.538264645131253E-2</v>
      </c>
      <c r="W39">
        <f>VARP('15% 252 Day Average Returns'!$U$2:$U$9)</f>
        <v>7.6462582757893749E-2</v>
      </c>
    </row>
    <row r="40" spans="1:32" x14ac:dyDescent="0.2">
      <c r="A40" s="18"/>
      <c r="B40" cm="1">
        <f t="array" ref="B40">SUMPRODUCT(E40:AR40,TRANSPOSE('15% Limit scenario'!$B$8:$B$47))</f>
        <v>3.1234039859387485E-3</v>
      </c>
      <c r="D40" t="s">
        <v>65</v>
      </c>
      <c r="E40">
        <v>0.11454324179421056</v>
      </c>
      <c r="F40">
        <v>2.0574908094346849E-2</v>
      </c>
      <c r="G40">
        <v>9.7740356592587535E-2</v>
      </c>
      <c r="H40">
        <v>5.879175546265674E-2</v>
      </c>
      <c r="I40">
        <v>7.4987217542327442E-2</v>
      </c>
      <c r="J40">
        <v>3.774530441338405E-2</v>
      </c>
      <c r="K40">
        <v>4.6247187917278713E-2</v>
      </c>
      <c r="L40">
        <v>2.1604516737703538E-2</v>
      </c>
      <c r="M40">
        <v>1.4580922225392003E-2</v>
      </c>
      <c r="N40">
        <v>9.033940486943946E-3</v>
      </c>
      <c r="O40">
        <v>3.2637230532995477E-2</v>
      </c>
      <c r="P40">
        <v>-5.5156063059729803E-2</v>
      </c>
      <c r="Q40">
        <v>3.5783919897006231E-2</v>
      </c>
      <c r="R40">
        <v>-1.8569640555819802E-2</v>
      </c>
      <c r="S40">
        <v>2.5976369410024864E-2</v>
      </c>
      <c r="T40">
        <v>7.0370082638406412E-2</v>
      </c>
      <c r="U40">
        <v>7.7992531720314132E-2</v>
      </c>
      <c r="V40">
        <v>7.4003421270843903E-2</v>
      </c>
      <c r="W40">
        <v>5.8757634789565909E-2</v>
      </c>
      <c r="X40">
        <f>VARP('15% 252 Day Average Returns'!$V$2:$V$9)</f>
        <v>0.13623871055491005</v>
      </c>
    </row>
    <row r="41" spans="1:32" x14ac:dyDescent="0.2">
      <c r="A41" s="18"/>
      <c r="B41" cm="1">
        <f t="array" ref="B41">SUMPRODUCT(E41:AR41,TRANSPOSE('15% Limit scenario'!$B$8:$B$47))</f>
        <v>1.1490301885128737E-2</v>
      </c>
      <c r="D41" t="s">
        <v>66</v>
      </c>
      <c r="E41">
        <v>0.25538998013411518</v>
      </c>
      <c r="F41">
        <v>3.7301340085108305E-2</v>
      </c>
      <c r="G41">
        <v>5.9117152198540801E-2</v>
      </c>
      <c r="H41">
        <v>-3.46600204334441E-2</v>
      </c>
      <c r="I41">
        <v>0.20400751202294257</v>
      </c>
      <c r="J41">
        <v>3.1875911990301063E-2</v>
      </c>
      <c r="K41">
        <v>9.0506237842311002E-2</v>
      </c>
      <c r="L41">
        <v>3.0172504614247576E-2</v>
      </c>
      <c r="M41">
        <v>5.0543977251003236E-2</v>
      </c>
      <c r="N41">
        <v>2.5989121822742486E-2</v>
      </c>
      <c r="O41">
        <v>0.21628976027417265</v>
      </c>
      <c r="P41">
        <v>-0.12231923956303919</v>
      </c>
      <c r="Q41">
        <v>0.10294429710297515</v>
      </c>
      <c r="R41">
        <v>-7.3276300726187057E-2</v>
      </c>
      <c r="S41">
        <v>3.9608695801776415E-2</v>
      </c>
      <c r="T41">
        <v>8.3862549401802489E-2</v>
      </c>
      <c r="U41">
        <v>0.11041239257781738</v>
      </c>
      <c r="V41">
        <v>8.0070483807145945E-2</v>
      </c>
      <c r="W41">
        <v>4.2947107623222791E-2</v>
      </c>
      <c r="X41">
        <v>0.17198189552814255</v>
      </c>
      <c r="Y41">
        <f>VARP('15% 252 Day Average Returns'!$W$2:$W$9)</f>
        <v>0.3652806902426759</v>
      </c>
    </row>
    <row r="42" spans="1:32" x14ac:dyDescent="0.2">
      <c r="A42" s="18"/>
      <c r="B42" cm="1">
        <f t="array" ref="B42">SUMPRODUCT(E42:AR42,TRANSPOSE('15% Limit scenario'!$B$8:$B$47))</f>
        <v>-4.5249332361127373E-4</v>
      </c>
      <c r="D42" t="s">
        <v>68</v>
      </c>
      <c r="E42">
        <v>-5.2751089624499771E-3</v>
      </c>
      <c r="F42">
        <v>2.9954482758337681E-3</v>
      </c>
      <c r="G42">
        <v>1.2949785382612791E-2</v>
      </c>
      <c r="H42">
        <v>8.0927344230811715E-3</v>
      </c>
      <c r="I42">
        <v>1.7148912768321974E-2</v>
      </c>
      <c r="J42">
        <v>-3.2330731226939938E-3</v>
      </c>
      <c r="K42">
        <v>3.3020957831916163E-3</v>
      </c>
      <c r="L42">
        <v>-8.3049451359484255E-3</v>
      </c>
      <c r="M42">
        <v>2.0069206670382298E-4</v>
      </c>
      <c r="N42">
        <v>1.4833720210225413E-3</v>
      </c>
      <c r="O42">
        <v>-2.4096572772585906E-3</v>
      </c>
      <c r="P42">
        <v>-7.2182029261068214E-3</v>
      </c>
      <c r="Q42">
        <v>5.8757156585705333E-3</v>
      </c>
      <c r="R42">
        <v>2.8195298423959259E-3</v>
      </c>
      <c r="S42">
        <v>-9.9960730944317704E-4</v>
      </c>
      <c r="T42">
        <v>1.6467232559254324E-3</v>
      </c>
      <c r="U42">
        <v>2.4776312834196802E-3</v>
      </c>
      <c r="V42">
        <v>6.2309883923971259E-3</v>
      </c>
      <c r="W42">
        <v>6.2418298734944712E-3</v>
      </c>
      <c r="X42">
        <v>3.3538695268239675E-3</v>
      </c>
      <c r="Y42">
        <v>4.3799364273842826E-3</v>
      </c>
      <c r="Z42">
        <f>VARP('15% 252 Day Average Returns'!$X$2:$X$9)</f>
        <v>2.6190347909953535E-3</v>
      </c>
    </row>
    <row r="43" spans="1:32" x14ac:dyDescent="0.2">
      <c r="A43" s="18"/>
      <c r="B43" cm="1">
        <f t="array" ref="B43">SUMPRODUCT(E43:AR43,TRANSPOSE('15% Limit scenario'!$B$8:$B$47))</f>
        <v>5.1299619134561746E-4</v>
      </c>
      <c r="D43" t="s">
        <v>69</v>
      </c>
      <c r="E43">
        <v>2.0559112583409589E-2</v>
      </c>
      <c r="F43">
        <v>1.0820475962317805E-2</v>
      </c>
      <c r="G43">
        <v>2.8248384069189243E-2</v>
      </c>
      <c r="H43">
        <v>1.0978336265737659E-2</v>
      </c>
      <c r="I43">
        <v>2.5003487780515209E-2</v>
      </c>
      <c r="J43">
        <v>-5.3267467892716873E-3</v>
      </c>
      <c r="K43">
        <v>1.9140589251665341E-2</v>
      </c>
      <c r="L43">
        <v>-1.2418419972131486E-2</v>
      </c>
      <c r="M43">
        <v>6.3097317202483461E-3</v>
      </c>
      <c r="N43">
        <v>8.3006714485458371E-4</v>
      </c>
      <c r="O43">
        <v>5.3748960815135517E-3</v>
      </c>
      <c r="P43">
        <v>-3.8709376800233349E-2</v>
      </c>
      <c r="Q43">
        <v>3.2879402142996857E-3</v>
      </c>
      <c r="R43">
        <v>-4.4580284666103252E-3</v>
      </c>
      <c r="S43">
        <v>3.3520386680674957E-3</v>
      </c>
      <c r="T43">
        <v>1.292138579275447E-2</v>
      </c>
      <c r="U43">
        <v>9.784988725736089E-3</v>
      </c>
      <c r="V43">
        <v>2.0123924940934238E-2</v>
      </c>
      <c r="W43">
        <v>1.0959138548411363E-2</v>
      </c>
      <c r="X43">
        <v>3.003628471634804E-2</v>
      </c>
      <c r="Y43">
        <v>5.7114078821227994E-2</v>
      </c>
      <c r="Z43">
        <v>5.0543522892615867E-3</v>
      </c>
      <c r="AA43">
        <f>VARP('15% 252 Day Average Returns'!$Y$2:$Y$9)</f>
        <v>1.7877222036555139E-2</v>
      </c>
    </row>
    <row r="44" spans="1:32" x14ac:dyDescent="0.2">
      <c r="A44" s="18"/>
      <c r="B44" cm="1">
        <f t="array" ref="B44">SUMPRODUCT(E44:AR44,TRANSPOSE('15% Limit scenario'!$B$8:$B$47))</f>
        <v>3.0402197636451579E-4</v>
      </c>
      <c r="D44" t="s">
        <v>70</v>
      </c>
      <c r="E44">
        <v>-1.0854177970097646E-2</v>
      </c>
      <c r="F44">
        <v>1.2591223877285683E-3</v>
      </c>
      <c r="G44">
        <v>-1.2717478650866932E-2</v>
      </c>
      <c r="H44">
        <v>-1.1369659565279569E-2</v>
      </c>
      <c r="I44">
        <v>1.8588695067658118E-2</v>
      </c>
      <c r="J44">
        <v>1.9435612018625706E-3</v>
      </c>
      <c r="K44">
        <v>-1.176993424020201E-2</v>
      </c>
      <c r="L44">
        <v>5.2976004090788424E-3</v>
      </c>
      <c r="M44">
        <v>-3.7856002458959218E-3</v>
      </c>
      <c r="N44">
        <v>3.7410486058926887E-3</v>
      </c>
      <c r="O44">
        <v>1.0507401255870954E-2</v>
      </c>
      <c r="P44">
        <v>4.2547525487172701E-3</v>
      </c>
      <c r="Q44">
        <v>1.481849297519082E-2</v>
      </c>
      <c r="R44">
        <v>5.9002406776503232E-3</v>
      </c>
      <c r="S44">
        <v>-1.0055809794269968E-3</v>
      </c>
      <c r="T44">
        <v>-4.2089007157664719E-3</v>
      </c>
      <c r="U44">
        <v>-2.3326835840504164E-3</v>
      </c>
      <c r="V44">
        <v>-2.6689713816882097E-3</v>
      </c>
      <c r="W44">
        <v>-9.5453383620599675E-3</v>
      </c>
      <c r="X44">
        <v>-1.3762982933920115E-2</v>
      </c>
      <c r="Y44">
        <v>-1.0169646782197376E-2</v>
      </c>
      <c r="Z44">
        <v>-2.0745102674573535E-3</v>
      </c>
      <c r="AA44">
        <v>-6.3505252605401694E-3</v>
      </c>
      <c r="AB44">
        <f>VARP('15% 252 Day Average Returns'!$Z$2:$Z$9)</f>
        <v>8.3994929701582365E-3</v>
      </c>
    </row>
    <row r="45" spans="1:32" x14ac:dyDescent="0.2">
      <c r="A45" s="18"/>
      <c r="B45" cm="1">
        <f t="array" ref="B45">SUMPRODUCT(E45:AR45,TRANSPOSE('15% Limit scenario'!$B$8:$B$47))</f>
        <v>1.4892866040286907E-2</v>
      </c>
      <c r="D45" t="s">
        <v>72</v>
      </c>
      <c r="E45">
        <v>0.22219792598418672</v>
      </c>
      <c r="F45">
        <v>-1.6618364459995573E-2</v>
      </c>
      <c r="G45">
        <v>3.4634042659096678E-3</v>
      </c>
      <c r="H45">
        <v>-2.3199092439900527E-2</v>
      </c>
      <c r="I45">
        <v>7.0470502962258583E-2</v>
      </c>
      <c r="J45">
        <v>8.5225287037918929E-2</v>
      </c>
      <c r="K45">
        <v>4.2135807269239108E-2</v>
      </c>
      <c r="L45">
        <v>9.4944658447571162E-2</v>
      </c>
      <c r="M45">
        <v>2.4854819481284467E-2</v>
      </c>
      <c r="N45">
        <v>1.814181085388224E-2</v>
      </c>
      <c r="O45">
        <v>0.18560308988743182</v>
      </c>
      <c r="P45">
        <v>5.5238595608945451E-3</v>
      </c>
      <c r="Q45">
        <v>7.1860679990108103E-2</v>
      </c>
      <c r="R45">
        <v>-6.1077983674531426E-2</v>
      </c>
      <c r="S45">
        <v>4.1402813993747956E-2</v>
      </c>
      <c r="T45">
        <v>7.4980188741926621E-2</v>
      </c>
      <c r="U45">
        <v>0.11848918873524598</v>
      </c>
      <c r="V45">
        <v>4.1618669270099641E-2</v>
      </c>
      <c r="W45">
        <v>4.0193502628161723E-2</v>
      </c>
      <c r="X45">
        <v>0.12429330836563461</v>
      </c>
      <c r="Y45">
        <v>0.20940988955747766</v>
      </c>
      <c r="Z45">
        <v>-1.7711921715503315E-2</v>
      </c>
      <c r="AA45">
        <v>-8.3222035255531429E-3</v>
      </c>
      <c r="AB45">
        <v>6.1170349954554398E-3</v>
      </c>
      <c r="AC45">
        <f>VARP('15% 252 Day Average Returns'!$AA$2:$AA$9)</f>
        <v>0.31158490530747862</v>
      </c>
    </row>
    <row r="46" spans="1:32" x14ac:dyDescent="0.2">
      <c r="A46" s="18"/>
      <c r="B46" cm="1">
        <f t="array" ref="B46">SUMPRODUCT(E46:AR46,TRANSPOSE('15% Limit scenario'!$B$8:$B$47))</f>
        <v>4.8692192966548389E-3</v>
      </c>
      <c r="D46" t="s">
        <v>74</v>
      </c>
      <c r="E46">
        <v>-9.1962426879841436E-2</v>
      </c>
      <c r="F46">
        <v>1.4353307175356603E-2</v>
      </c>
      <c r="G46">
        <v>-1.9734956114470625E-2</v>
      </c>
      <c r="H46">
        <v>-1.6893822790296175E-2</v>
      </c>
      <c r="I46">
        <v>7.1467286944778774E-2</v>
      </c>
      <c r="J46">
        <v>-2.685459114925692E-2</v>
      </c>
      <c r="K46">
        <v>-3.9228753004126364E-2</v>
      </c>
      <c r="L46">
        <v>-2.4611233657316111E-2</v>
      </c>
      <c r="M46">
        <v>-1.2475615935285594E-2</v>
      </c>
      <c r="N46">
        <v>8.5229163810578053E-3</v>
      </c>
      <c r="O46">
        <v>-2.5465197754077708E-2</v>
      </c>
      <c r="P46">
        <v>1.5098753016105308E-2</v>
      </c>
      <c r="Q46">
        <v>3.3759726169263954E-2</v>
      </c>
      <c r="R46">
        <v>3.1138846972109835E-2</v>
      </c>
      <c r="S46">
        <v>-1.6878973677268368E-2</v>
      </c>
      <c r="T46">
        <v>-3.4105679939192099E-2</v>
      </c>
      <c r="U46">
        <v>-3.8983682093623011E-2</v>
      </c>
      <c r="V46">
        <v>-1.8116208844622249E-2</v>
      </c>
      <c r="W46">
        <v>-2.675790243769716E-2</v>
      </c>
      <c r="X46">
        <v>-6.8131664329818473E-2</v>
      </c>
      <c r="Y46">
        <v>-8.9780256498262365E-2</v>
      </c>
      <c r="Z46">
        <v>4.2555066129313238E-3</v>
      </c>
      <c r="AA46">
        <v>-6.0430601692494802E-3</v>
      </c>
      <c r="AB46">
        <v>1.4341839589850433E-2</v>
      </c>
      <c r="AC46">
        <v>-0.11704187945853235</v>
      </c>
      <c r="AD46">
        <f>VARP('15% 252 Day Average Returns'!$AB$2:$AB$9)</f>
        <v>7.2187330665608271E-2</v>
      </c>
    </row>
    <row r="47" spans="1:32" x14ac:dyDescent="0.2">
      <c r="A47" s="18"/>
      <c r="B47" cm="1">
        <f t="array" ref="B47">SUMPRODUCT(E47:AR47,TRANSPOSE('15% Limit scenario'!$B$8:$B$47))</f>
        <v>-3.6304232713938751E-3</v>
      </c>
      <c r="D47" t="s">
        <v>76</v>
      </c>
      <c r="E47">
        <v>-5.0807236954202813E-2</v>
      </c>
      <c r="F47">
        <v>-6.9663086284467218E-3</v>
      </c>
      <c r="G47">
        <v>3.6991648266099297E-2</v>
      </c>
      <c r="H47">
        <v>4.7935633743258148E-2</v>
      </c>
      <c r="I47">
        <v>-6.5563563292924912E-2</v>
      </c>
      <c r="J47">
        <v>-4.524293719865043E-3</v>
      </c>
      <c r="K47">
        <v>-7.1315044100492761E-3</v>
      </c>
      <c r="L47">
        <v>-2.234997336178849E-2</v>
      </c>
      <c r="M47">
        <v>-1.1497735509853805E-2</v>
      </c>
      <c r="N47">
        <v>-1.0071161219809058E-2</v>
      </c>
      <c r="O47">
        <v>-6.5964017555898591E-2</v>
      </c>
      <c r="P47">
        <v>-1.3817577316016632E-2</v>
      </c>
      <c r="Q47">
        <v>-3.9892406517435031E-2</v>
      </c>
      <c r="R47">
        <v>2.0181537825041857E-2</v>
      </c>
      <c r="S47">
        <v>-4.8400992014055099E-3</v>
      </c>
      <c r="T47">
        <v>2.1432903298344813E-3</v>
      </c>
      <c r="U47">
        <v>-5.2960225146968382E-3</v>
      </c>
      <c r="V47">
        <v>1.3751304820474963E-2</v>
      </c>
      <c r="W47">
        <v>1.6787726630285289E-2</v>
      </c>
      <c r="X47">
        <v>-9.6627462682837993E-4</v>
      </c>
      <c r="Y47">
        <v>-6.6270121087615069E-2</v>
      </c>
      <c r="Z47">
        <v>4.0892303569739384E-3</v>
      </c>
      <c r="AA47">
        <v>2.8376610856500196E-3</v>
      </c>
      <c r="AB47">
        <v>-4.2118088181818262E-3</v>
      </c>
      <c r="AC47">
        <v>-6.3893499743652007E-2</v>
      </c>
      <c r="AD47">
        <v>8.3988522637431749E-3</v>
      </c>
      <c r="AE47">
        <f>VARP('15% 252 Day Average Returns'!$AC$2:$AC$9)</f>
        <v>3.2456227382144986E-2</v>
      </c>
    </row>
    <row r="48" spans="1:32" x14ac:dyDescent="0.2">
      <c r="A48" s="18"/>
      <c r="B48" cm="1">
        <f t="array" ref="B48">SUMPRODUCT(E48:AR48,TRANSPOSE('15% Limit scenario'!$B$8:$B$47))</f>
        <v>9.526244021632542E-4</v>
      </c>
      <c r="D48" t="s">
        <v>78</v>
      </c>
      <c r="E48">
        <v>1.2335159046309671E-2</v>
      </c>
      <c r="F48">
        <v>-2.6269920611591115E-3</v>
      </c>
      <c r="G48">
        <v>5.434079258333728E-2</v>
      </c>
      <c r="H48">
        <v>4.3767429535327078E-2</v>
      </c>
      <c r="I48">
        <v>3.967066867335179E-2</v>
      </c>
      <c r="J48">
        <v>1.9068748384181815E-2</v>
      </c>
      <c r="K48">
        <v>8.8065858241411134E-3</v>
      </c>
      <c r="L48">
        <v>-1.6027077495216222E-3</v>
      </c>
      <c r="M48">
        <v>-2.8590835250132812E-3</v>
      </c>
      <c r="N48">
        <v>6.725690863855268E-3</v>
      </c>
      <c r="O48">
        <v>9.8650995068896106E-3</v>
      </c>
      <c r="P48">
        <v>-1.4583903227769543E-2</v>
      </c>
      <c r="Q48">
        <v>2.6640820079792148E-2</v>
      </c>
      <c r="R48">
        <v>6.8291892338463419E-3</v>
      </c>
      <c r="S48">
        <v>6.3710261604413973E-3</v>
      </c>
      <c r="T48">
        <v>2.6968213008994761E-2</v>
      </c>
      <c r="U48">
        <v>4.0400511603774954E-2</v>
      </c>
      <c r="V48">
        <v>3.6376106829292001E-2</v>
      </c>
      <c r="W48">
        <v>3.742841523396051E-2</v>
      </c>
      <c r="X48">
        <v>3.8395298000072041E-2</v>
      </c>
      <c r="Y48">
        <v>2.6264209218284536E-2</v>
      </c>
      <c r="Z48">
        <v>2.4215616103119273E-3</v>
      </c>
      <c r="AA48">
        <v>6.3526101369682179E-3</v>
      </c>
      <c r="AB48">
        <v>-6.6368902671145322E-4</v>
      </c>
      <c r="AC48">
        <v>3.0096699129277895E-2</v>
      </c>
      <c r="AD48">
        <v>-1.2686608056877111E-2</v>
      </c>
      <c r="AE48">
        <v>1.1275486413135903E-2</v>
      </c>
      <c r="AF48">
        <f>VARP('15% 252 Day Average Returns'!$AD$2:$AD$9)</f>
        <v>2.3770711504954401E-2</v>
      </c>
    </row>
    <row r="49" spans="1:44" x14ac:dyDescent="0.2">
      <c r="A49" s="18"/>
      <c r="B49" cm="1">
        <f t="array" ref="B49">SUMPRODUCT(E49:AR49,TRANSPOSE('15% Limit scenario'!$B$8:$B$47))</f>
        <v>8.5844839895789704E-4</v>
      </c>
      <c r="D49" t="s">
        <v>79</v>
      </c>
      <c r="E49">
        <v>-8.8375719544032099E-3</v>
      </c>
      <c r="F49">
        <v>7.6312232994058442E-3</v>
      </c>
      <c r="G49">
        <v>8.1633625924657158E-2</v>
      </c>
      <c r="H49">
        <v>7.3067986027138376E-2</v>
      </c>
      <c r="I49">
        <v>-1.4239836832441214E-2</v>
      </c>
      <c r="J49">
        <v>1.2221175170209634E-2</v>
      </c>
      <c r="K49">
        <v>4.6997783186040832E-3</v>
      </c>
      <c r="L49">
        <v>-1.2233124843456821E-2</v>
      </c>
      <c r="M49">
        <v>-7.8957210235105092E-3</v>
      </c>
      <c r="N49">
        <v>-3.405681825671354E-3</v>
      </c>
      <c r="O49">
        <v>-5.2694089265863782E-2</v>
      </c>
      <c r="P49">
        <v>-4.5671315596688057E-2</v>
      </c>
      <c r="Q49">
        <v>-1.3490087279259915E-2</v>
      </c>
      <c r="R49">
        <v>1.8437631987599012E-2</v>
      </c>
      <c r="S49">
        <v>6.5773060922508465E-3</v>
      </c>
      <c r="T49">
        <v>3.4045514840083668E-2</v>
      </c>
      <c r="U49">
        <v>2.8145801864107124E-2</v>
      </c>
      <c r="V49">
        <v>5.1442856402071337E-2</v>
      </c>
      <c r="W49">
        <v>3.8382039116382924E-2</v>
      </c>
      <c r="X49">
        <v>5.8074050223265491E-2</v>
      </c>
      <c r="Y49">
        <v>7.5349070118304086E-3</v>
      </c>
      <c r="Z49">
        <v>5.4733595803950624E-3</v>
      </c>
      <c r="AA49">
        <v>1.5965297882935676E-2</v>
      </c>
      <c r="AB49">
        <v>-4.2305045242950869E-3</v>
      </c>
      <c r="AC49">
        <v>-1.1781654363578593E-2</v>
      </c>
      <c r="AD49">
        <v>-1.074260875145029E-2</v>
      </c>
      <c r="AE49">
        <v>3.295650254038536E-2</v>
      </c>
      <c r="AF49">
        <v>3.0558223392014527E-2</v>
      </c>
      <c r="AG49">
        <f>VARP('15% 252 Day Average Returns'!$AE$2:$AE$9)</f>
        <v>6.4545194473256601E-2</v>
      </c>
    </row>
    <row r="50" spans="1:44" x14ac:dyDescent="0.2">
      <c r="A50" s="18"/>
      <c r="B50" cm="1">
        <f t="array" ref="B50">SUMPRODUCT(E50:AR50,TRANSPOSE('15% Limit scenario'!$B$8:$B$47))</f>
        <v>2.3887127488507357E-2</v>
      </c>
      <c r="D50" t="s">
        <v>80</v>
      </c>
      <c r="E50">
        <v>0.22623799795832791</v>
      </c>
      <c r="F50">
        <v>7.9377101387625312E-2</v>
      </c>
      <c r="G50">
        <v>0.10040690565837733</v>
      </c>
      <c r="H50">
        <v>-3.397554536205543E-2</v>
      </c>
      <c r="I50">
        <v>0.52673756223159562</v>
      </c>
      <c r="J50">
        <v>7.1016343429254804E-3</v>
      </c>
      <c r="K50">
        <v>0.11114060366978125</v>
      </c>
      <c r="L50">
        <v>-1.4591164648082027E-3</v>
      </c>
      <c r="M50">
        <v>6.0379923875773275E-2</v>
      </c>
      <c r="N50">
        <v>6.4222437932220378E-2</v>
      </c>
      <c r="O50">
        <v>0.25082424647822471</v>
      </c>
      <c r="P50">
        <v>-7.5527448139633552E-2</v>
      </c>
      <c r="Q50">
        <v>0.25438850055281392</v>
      </c>
      <c r="R50">
        <v>-6.0433011791469829E-2</v>
      </c>
      <c r="S50">
        <v>2.6898800388681643E-2</v>
      </c>
      <c r="T50">
        <v>6.8862852713742914E-2</v>
      </c>
      <c r="U50">
        <v>0.1157092769861069</v>
      </c>
      <c r="V50">
        <v>8.2704600272955522E-2</v>
      </c>
      <c r="W50">
        <v>6.4869268643083719E-2</v>
      </c>
      <c r="X50">
        <v>0.15709554273092421</v>
      </c>
      <c r="Y50">
        <v>0.45064388541319184</v>
      </c>
      <c r="Z50">
        <v>2.0332411257205012E-2</v>
      </c>
      <c r="AA50">
        <v>7.738102170763575E-2</v>
      </c>
      <c r="AB50">
        <v>-2.491931223810101E-2</v>
      </c>
      <c r="AC50">
        <v>0.12280729204540729</v>
      </c>
      <c r="AD50">
        <v>-3.926181589283434E-2</v>
      </c>
      <c r="AE50">
        <v>-7.4954069494765158E-2</v>
      </c>
      <c r="AF50">
        <v>1.6726679071269502E-2</v>
      </c>
      <c r="AG50">
        <v>-1.4663169410344493E-2</v>
      </c>
      <c r="AH50">
        <f>VARP('15% 252 Day Average Returns'!$AF$2:$AF$9)</f>
        <v>0.68223109006987248</v>
      </c>
    </row>
    <row r="51" spans="1:44" x14ac:dyDescent="0.2">
      <c r="A51" s="18"/>
      <c r="B51" cm="1">
        <f t="array" ref="B51">SUMPRODUCT(E51:AR51,TRANSPOSE('15% Limit scenario'!$B$8:$B$47))</f>
        <v>3.8561061342592138E-4</v>
      </c>
      <c r="D51" t="s">
        <v>81</v>
      </c>
      <c r="E51">
        <v>1.2913631646626103E-2</v>
      </c>
      <c r="F51">
        <v>2.7141738198928475E-3</v>
      </c>
      <c r="G51">
        <v>4.4789957174265919E-2</v>
      </c>
      <c r="H51">
        <v>4.014024356781306E-2</v>
      </c>
      <c r="I51">
        <v>-6.5676442940881983E-3</v>
      </c>
      <c r="J51">
        <v>1.7486300248012943E-2</v>
      </c>
      <c r="K51">
        <v>2.1618270734085451E-3</v>
      </c>
      <c r="L51">
        <v>5.987329612768758E-3</v>
      </c>
      <c r="M51">
        <v>-4.0581670148480357E-3</v>
      </c>
      <c r="N51">
        <v>-3.2459754729095223E-4</v>
      </c>
      <c r="O51">
        <v>-1.746808889845549E-2</v>
      </c>
      <c r="P51">
        <v>-2.2484814769092889E-2</v>
      </c>
      <c r="Q51">
        <v>-1.2857481901514542E-3</v>
      </c>
      <c r="R51">
        <v>6.9316218317408999E-3</v>
      </c>
      <c r="S51">
        <v>8.0560856803749657E-3</v>
      </c>
      <c r="T51">
        <v>2.6780695479620063E-2</v>
      </c>
      <c r="U51">
        <v>2.6323810114527429E-2</v>
      </c>
      <c r="V51">
        <v>3.2988617535342782E-2</v>
      </c>
      <c r="W51">
        <v>2.3535042998798165E-2</v>
      </c>
      <c r="X51">
        <v>4.4163072734532238E-2</v>
      </c>
      <c r="Y51">
        <v>1.8697571746909884E-2</v>
      </c>
      <c r="Z51">
        <v>2.8546428761312074E-4</v>
      </c>
      <c r="AA51">
        <v>5.5279830031754879E-3</v>
      </c>
      <c r="AB51">
        <v>5.2823593251829528E-4</v>
      </c>
      <c r="AC51">
        <v>3.2769999475813917E-2</v>
      </c>
      <c r="AD51">
        <v>-1.6481468902474188E-2</v>
      </c>
      <c r="AE51">
        <v>1.3460211952795922E-2</v>
      </c>
      <c r="AF51">
        <v>2.0991181258277848E-2</v>
      </c>
      <c r="AG51">
        <v>3.7627108925376976E-2</v>
      </c>
      <c r="AH51">
        <v>-1.5726624171557808E-2</v>
      </c>
      <c r="AI51">
        <f>VARP('15% 252 Day Average Returns'!$AG$2:$AG$9)</f>
        <v>2.7345471418748223E-2</v>
      </c>
    </row>
    <row r="52" spans="1:44" x14ac:dyDescent="0.2">
      <c r="A52" s="18"/>
      <c r="B52" cm="1">
        <f t="array" ref="B52">SUMPRODUCT(E52:AR52,TRANSPOSE('15% Limit scenario'!$B$8:$B$47))</f>
        <v>2.3804985888086338E-3</v>
      </c>
      <c r="D52" t="s">
        <v>82</v>
      </c>
      <c r="E52">
        <v>-4.7995397860224514E-3</v>
      </c>
      <c r="F52">
        <v>-6.3498285820728752E-3</v>
      </c>
      <c r="G52">
        <v>4.2522643913170073E-2</v>
      </c>
      <c r="H52">
        <v>4.2145254874489828E-2</v>
      </c>
      <c r="I52">
        <v>1.2403596223793346E-2</v>
      </c>
      <c r="J52">
        <v>9.9951146066971485E-3</v>
      </c>
      <c r="K52">
        <v>8.6869702501851456E-3</v>
      </c>
      <c r="L52">
        <v>-6.4431278201530096E-3</v>
      </c>
      <c r="M52">
        <v>-2.1344509470740203E-3</v>
      </c>
      <c r="N52">
        <v>1.7881533300889022E-3</v>
      </c>
      <c r="O52">
        <v>-1.4619531834227095E-2</v>
      </c>
      <c r="P52">
        <v>1.6936386383377498E-2</v>
      </c>
      <c r="Q52">
        <v>7.08297067264743E-3</v>
      </c>
      <c r="R52">
        <v>5.2715649229788586E-3</v>
      </c>
      <c r="S52">
        <v>5.8039849625929243E-4</v>
      </c>
      <c r="T52">
        <v>1.2046326493091048E-2</v>
      </c>
      <c r="U52">
        <v>2.2744491835722112E-2</v>
      </c>
      <c r="V52">
        <v>1.5487375965807118E-2</v>
      </c>
      <c r="W52">
        <v>3.4191825439441728E-2</v>
      </c>
      <c r="X52">
        <v>1.8471617523278399E-2</v>
      </c>
      <c r="Y52">
        <v>-1.5084235790044712E-2</v>
      </c>
      <c r="Z52">
        <v>3.3384448420892159E-3</v>
      </c>
      <c r="AA52">
        <v>2.4175831422941713E-3</v>
      </c>
      <c r="AB52">
        <v>-1.0191197065256364E-2</v>
      </c>
      <c r="AC52">
        <v>-8.8765494369349995E-3</v>
      </c>
      <c r="AD52">
        <v>-1.3260128207522915E-2</v>
      </c>
      <c r="AE52">
        <v>1.4145735701720655E-2</v>
      </c>
      <c r="AF52">
        <v>1.2444118803964507E-2</v>
      </c>
      <c r="AG52">
        <v>1.5783365746794367E-2</v>
      </c>
      <c r="AH52">
        <v>7.1944521305123592E-3</v>
      </c>
      <c r="AI52">
        <v>6.5488133052064171E-3</v>
      </c>
      <c r="AJ52">
        <f>VARP('15% 252 Day Average Returns'!$AH$2:$AH$9)</f>
        <v>2.4019606476515149E-2</v>
      </c>
    </row>
    <row r="53" spans="1:44" x14ac:dyDescent="0.2">
      <c r="A53" s="18"/>
      <c r="B53" cm="1">
        <f t="array" ref="B53">SUMPRODUCT(E53:AR53,TRANSPOSE('15% Limit scenario'!$B$8:$B$47))</f>
        <v>7.7891351295360772E-3</v>
      </c>
      <c r="D53" t="s">
        <v>83</v>
      </c>
      <c r="E53">
        <v>3.4352928987804135E-2</v>
      </c>
      <c r="F53">
        <v>8.43998489736183E-3</v>
      </c>
      <c r="G53">
        <v>0.10110245799001406</v>
      </c>
      <c r="H53">
        <v>7.151716437569243E-2</v>
      </c>
      <c r="I53">
        <v>9.5059113185851363E-2</v>
      </c>
      <c r="J53">
        <v>2.2663674453959743E-2</v>
      </c>
      <c r="K53">
        <v>2.7692185870538889E-2</v>
      </c>
      <c r="L53">
        <v>-1.0199844170450044E-2</v>
      </c>
      <c r="M53">
        <v>2.2525767310913763E-3</v>
      </c>
      <c r="N53">
        <v>1.233727586710081E-2</v>
      </c>
      <c r="O53">
        <v>1.6049890868624017E-2</v>
      </c>
      <c r="P53">
        <v>-3.6549704816056565E-2</v>
      </c>
      <c r="Q53">
        <v>4.8868607449167357E-2</v>
      </c>
      <c r="R53">
        <v>5.6881405650048688E-3</v>
      </c>
      <c r="S53">
        <v>1.1032613524141571E-2</v>
      </c>
      <c r="T53">
        <v>4.6912874009036161E-2</v>
      </c>
      <c r="U53">
        <v>6.4629385998100378E-2</v>
      </c>
      <c r="V53">
        <v>6.4284084963851532E-2</v>
      </c>
      <c r="W53">
        <v>6.384672906137788E-2</v>
      </c>
      <c r="X53">
        <v>7.8610259257452117E-2</v>
      </c>
      <c r="Y53">
        <v>7.9300151187966614E-2</v>
      </c>
      <c r="Z53">
        <v>8.0567285599387004E-3</v>
      </c>
      <c r="AA53">
        <v>2.2928137036420691E-2</v>
      </c>
      <c r="AB53">
        <v>-9.1801356870705956E-3</v>
      </c>
      <c r="AC53">
        <v>3.0012313880986768E-2</v>
      </c>
      <c r="AD53">
        <v>-2.3602161105193992E-2</v>
      </c>
      <c r="AE53">
        <v>1.670984162296606E-2</v>
      </c>
      <c r="AF53">
        <v>3.6495106065387785E-2</v>
      </c>
      <c r="AG53">
        <v>5.198068680984249E-2</v>
      </c>
      <c r="AH53">
        <v>0.10117903160431463</v>
      </c>
      <c r="AI53">
        <v>3.0485363084409682E-2</v>
      </c>
      <c r="AJ53">
        <v>2.4528733216579623E-2</v>
      </c>
      <c r="AK53">
        <f>VARP('15% 252 Day Average Returns'!$AI$2:$AI$9)</f>
        <v>7.0116874916739472E-2</v>
      </c>
    </row>
    <row r="54" spans="1:44" x14ac:dyDescent="0.2">
      <c r="A54" s="18"/>
      <c r="B54" cm="1">
        <f t="array" ref="B54">SUMPRODUCT(E54:AR54,TRANSPOSE('15% Limit scenario'!$B$8:$B$47))</f>
        <v>9.9970400225896754E-3</v>
      </c>
      <c r="D54" t="s">
        <v>84</v>
      </c>
      <c r="E54">
        <v>0.25536340836658805</v>
      </c>
      <c r="F54">
        <v>3.4354888900627892E-2</v>
      </c>
      <c r="G54">
        <v>5.7778110442295728E-2</v>
      </c>
      <c r="H54">
        <v>-2.6651715627526679E-2</v>
      </c>
      <c r="I54">
        <v>0.2003520735096396</v>
      </c>
      <c r="J54">
        <v>3.5833811600332104E-2</v>
      </c>
      <c r="K54">
        <v>0.10350076685370509</v>
      </c>
      <c r="L54">
        <v>3.7904498843856736E-2</v>
      </c>
      <c r="M54">
        <v>4.9530959993277682E-2</v>
      </c>
      <c r="N54">
        <v>2.5203388826782504E-2</v>
      </c>
      <c r="O54">
        <v>0.19257661536310819</v>
      </c>
      <c r="P54">
        <v>-0.10309127573425127</v>
      </c>
      <c r="Q54">
        <v>9.9831966816042061E-2</v>
      </c>
      <c r="R54">
        <v>-7.4486108103986634E-2</v>
      </c>
      <c r="S54">
        <v>4.0190223942015456E-2</v>
      </c>
      <c r="T54">
        <v>8.3576763393849993E-2</v>
      </c>
      <c r="U54">
        <v>0.10627381221368995</v>
      </c>
      <c r="V54">
        <v>7.360181157983571E-2</v>
      </c>
      <c r="W54">
        <v>4.4193407699410138E-2</v>
      </c>
      <c r="X54">
        <v>0.17535176878497491</v>
      </c>
      <c r="Y54">
        <v>0.40292086357291712</v>
      </c>
      <c r="Z54">
        <v>2.6924727097959148E-3</v>
      </c>
      <c r="AA54">
        <v>5.2426977430018139E-2</v>
      </c>
      <c r="AB54">
        <v>-1.676755799760743E-2</v>
      </c>
      <c r="AC54">
        <v>0.24788247008064865</v>
      </c>
      <c r="AD54">
        <v>-0.10194381429438219</v>
      </c>
      <c r="AE54">
        <v>-6.2681609877412628E-2</v>
      </c>
      <c r="AF54">
        <v>2.4658404054483388E-2</v>
      </c>
      <c r="AG54">
        <v>8.3894410883549632E-3</v>
      </c>
      <c r="AH54">
        <v>0.42094708510392792</v>
      </c>
      <c r="AI54">
        <v>2.0155109275080917E-2</v>
      </c>
      <c r="AJ54">
        <v>-7.3208936424330818E-3</v>
      </c>
      <c r="AK54">
        <v>7.6518794318629027E-2</v>
      </c>
      <c r="AL54">
        <f>VARP('15% 252 Day Average Returns'!$AJ$2:$AJ$9)</f>
        <v>0.38885885375554063</v>
      </c>
    </row>
    <row r="55" spans="1:44" x14ac:dyDescent="0.2">
      <c r="A55" s="18"/>
      <c r="B55" cm="1">
        <f t="array" ref="B55">SUMPRODUCT(E55:AR55,TRANSPOSE('15% Limit scenario'!$B$8:$B$47))</f>
        <v>9.5945639122040037E-3</v>
      </c>
      <c r="D55" t="s">
        <v>85</v>
      </c>
      <c r="E55">
        <v>7.8447917626933303E-2</v>
      </c>
      <c r="F55">
        <v>-8.7536474660502162E-4</v>
      </c>
      <c r="G55">
        <v>3.7824540739209191E-2</v>
      </c>
      <c r="H55">
        <v>1.6654173151825619E-2</v>
      </c>
      <c r="I55">
        <v>0.11409796119647002</v>
      </c>
      <c r="J55">
        <v>3.7699113135463078E-2</v>
      </c>
      <c r="K55">
        <v>2.2322030909270991E-2</v>
      </c>
      <c r="L55">
        <v>2.886503185678228E-2</v>
      </c>
      <c r="M55">
        <v>9.0662148492964695E-3</v>
      </c>
      <c r="N55">
        <v>1.9092871307531834E-2</v>
      </c>
      <c r="O55">
        <v>7.9080573717620145E-2</v>
      </c>
      <c r="P55">
        <v>1.7587026093830303E-2</v>
      </c>
      <c r="Q55">
        <v>7.5627881151084569E-2</v>
      </c>
      <c r="R55">
        <v>-1.5575091880837213E-2</v>
      </c>
      <c r="S55">
        <v>1.4979388794230058E-2</v>
      </c>
      <c r="T55">
        <v>3.6593972568000552E-2</v>
      </c>
      <c r="U55">
        <v>6.6480761422249443E-2</v>
      </c>
      <c r="V55">
        <v>3.1382178480330251E-2</v>
      </c>
      <c r="W55">
        <v>4.1568728913683142E-2</v>
      </c>
      <c r="X55">
        <v>5.8537245686256192E-2</v>
      </c>
      <c r="Y55">
        <v>9.6640957804383934E-2</v>
      </c>
      <c r="Z55">
        <v>-2.1577017449506851E-3</v>
      </c>
      <c r="AA55">
        <v>1.6147368481906641E-3</v>
      </c>
      <c r="AB55">
        <v>-1.7511596294035512E-3</v>
      </c>
      <c r="AC55">
        <v>0.12216113670232559</v>
      </c>
      <c r="AD55">
        <v>-3.9893127818967193E-2</v>
      </c>
      <c r="AE55">
        <v>-1.9204369545862583E-2</v>
      </c>
      <c r="AF55">
        <v>2.0670514598295709E-2</v>
      </c>
      <c r="AG55">
        <v>3.4896764218365914E-3</v>
      </c>
      <c r="AH55">
        <v>9.6433948158901259E-2</v>
      </c>
      <c r="AI55">
        <v>1.3495944797905344E-2</v>
      </c>
      <c r="AJ55">
        <v>1.1842443807611508E-2</v>
      </c>
      <c r="AK55">
        <v>3.3028098630139502E-2</v>
      </c>
      <c r="AL55">
        <v>9.8326486093777005E-2</v>
      </c>
      <c r="AM55">
        <f>VARP('15% 252 Day Average Returns'!$AK$2:$AK$9)</f>
        <v>5.746140188092988E-2</v>
      </c>
    </row>
    <row r="56" spans="1:44" x14ac:dyDescent="0.2">
      <c r="A56" s="18"/>
      <c r="B56" cm="1">
        <f t="array" ref="B56">SUMPRODUCT(E56:AR56,TRANSPOSE('15% Limit scenario'!$B$8:$B$47))</f>
        <v>2.067511090993816E-2</v>
      </c>
      <c r="D56" t="s">
        <v>86</v>
      </c>
      <c r="E56">
        <v>0.15555098468742762</v>
      </c>
      <c r="F56">
        <v>-9.8440404317115299E-4</v>
      </c>
      <c r="G56">
        <v>4.4659197480411181E-2</v>
      </c>
      <c r="H56">
        <v>2.0821114963007283E-2</v>
      </c>
      <c r="I56">
        <v>0.19682618546973266</v>
      </c>
      <c r="J56">
        <v>7.9484759304139146E-2</v>
      </c>
      <c r="K56">
        <v>3.0772145342139602E-2</v>
      </c>
      <c r="L56">
        <v>8.2137645335334991E-2</v>
      </c>
      <c r="M56">
        <v>1.8179141567717959E-2</v>
      </c>
      <c r="N56">
        <v>3.4259574716078017E-2</v>
      </c>
      <c r="O56">
        <v>0.12857046895381327</v>
      </c>
      <c r="P56">
        <v>0.10011239510601644</v>
      </c>
      <c r="Q56">
        <v>0.13570400193773632</v>
      </c>
      <c r="R56">
        <v>-3.5714489768301202E-2</v>
      </c>
      <c r="S56">
        <v>2.8429926097176345E-2</v>
      </c>
      <c r="T56">
        <v>5.9586033189896428E-2</v>
      </c>
      <c r="U56">
        <v>0.11332801240105607</v>
      </c>
      <c r="V56">
        <v>3.1749620338558694E-2</v>
      </c>
      <c r="W56">
        <v>6.8898721094621876E-2</v>
      </c>
      <c r="X56">
        <v>0.10287584039454431</v>
      </c>
      <c r="Y56">
        <v>0.14143584204163656</v>
      </c>
      <c r="Z56">
        <v>-9.4822319109306337E-3</v>
      </c>
      <c r="AA56">
        <v>-1.271166486029106E-2</v>
      </c>
      <c r="AB56">
        <v>-9.303181462562914E-3</v>
      </c>
      <c r="AC56">
        <v>0.25115258372117005</v>
      </c>
      <c r="AD56">
        <v>-9.1954218256956932E-2</v>
      </c>
      <c r="AE56">
        <v>-4.5465780557806756E-2</v>
      </c>
      <c r="AF56">
        <v>2.6379844688101142E-2</v>
      </c>
      <c r="AG56">
        <v>-1.4616376634644126E-2</v>
      </c>
      <c r="AH56">
        <v>0.14927833262500362</v>
      </c>
      <c r="AI56">
        <v>1.6573244371973495E-2</v>
      </c>
      <c r="AJ56">
        <v>3.2024038514951121E-2</v>
      </c>
      <c r="AK56">
        <v>4.1514356676949159E-2</v>
      </c>
      <c r="AL56">
        <v>0.16250917968463341</v>
      </c>
      <c r="AM56">
        <v>0.11788532708275039</v>
      </c>
      <c r="AN56">
        <f>VARP('15% 252 Day Average Returns'!$AL$2:$AL$9)</f>
        <v>0.28809560046790017</v>
      </c>
    </row>
    <row r="57" spans="1:44" x14ac:dyDescent="0.2">
      <c r="A57" s="18"/>
      <c r="B57" cm="1">
        <f t="array" ref="B57">SUMPRODUCT(E57:AR57,TRANSPOSE('15% Limit scenario'!$B$8:$B$47))</f>
        <v>-2.9273287388545495E-3</v>
      </c>
      <c r="D57" t="s">
        <v>87</v>
      </c>
      <c r="E57">
        <v>3.8812546516512204E-2</v>
      </c>
      <c r="F57">
        <v>-1.847032232067191E-2</v>
      </c>
      <c r="G57">
        <v>9.4976109053673697E-3</v>
      </c>
      <c r="H57">
        <v>1.7222333682382598E-2</v>
      </c>
      <c r="I57">
        <v>-8.6272854113932318E-2</v>
      </c>
      <c r="J57">
        <v>1.0406345173210747E-2</v>
      </c>
      <c r="K57">
        <v>2.6435123892922029E-2</v>
      </c>
      <c r="L57">
        <v>5.6336524603360343E-3</v>
      </c>
      <c r="M57">
        <v>6.2348787464328601E-3</v>
      </c>
      <c r="N57">
        <v>-1.1492511030059688E-2</v>
      </c>
      <c r="O57">
        <v>-4.2928899335578667E-3</v>
      </c>
      <c r="P57">
        <v>2.7422163378212927E-3</v>
      </c>
      <c r="Q57">
        <v>-4.5522448892535879E-2</v>
      </c>
      <c r="R57">
        <v>-1.8620898590660739E-2</v>
      </c>
      <c r="S57">
        <v>5.9255554519358411E-3</v>
      </c>
      <c r="T57">
        <v>1.2140636842308488E-2</v>
      </c>
      <c r="U57">
        <v>1.4481085781649342E-2</v>
      </c>
      <c r="V57">
        <v>5.1035508914961183E-4</v>
      </c>
      <c r="W57">
        <v>1.9154204147546726E-2</v>
      </c>
      <c r="X57">
        <v>2.68276975116425E-2</v>
      </c>
      <c r="Y57">
        <v>2.0078714258448527E-2</v>
      </c>
      <c r="Z57">
        <v>-1.5750835679649504E-3</v>
      </c>
      <c r="AA57">
        <v>1.4199787789316981E-3</v>
      </c>
      <c r="AB57">
        <v>-1.5354669751272518E-2</v>
      </c>
      <c r="AC57">
        <v>4.1551960797793344E-2</v>
      </c>
      <c r="AD57">
        <v>-4.5703641489415733E-2</v>
      </c>
      <c r="AE57">
        <v>2.435047647415456E-3</v>
      </c>
      <c r="AF57">
        <v>3.5047430676909213E-3</v>
      </c>
      <c r="AG57">
        <v>1.641101963045117E-3</v>
      </c>
      <c r="AH57">
        <v>-5.3944539852995496E-4</v>
      </c>
      <c r="AI57">
        <v>2.8297117254612474E-3</v>
      </c>
      <c r="AJ57">
        <v>1.7423814993743091E-2</v>
      </c>
      <c r="AK57">
        <v>9.4444471731179591E-3</v>
      </c>
      <c r="AL57">
        <v>3.2833510465897567E-2</v>
      </c>
      <c r="AM57">
        <v>1.605624655527197E-2</v>
      </c>
      <c r="AN57">
        <v>4.8956657693187154E-2</v>
      </c>
      <c r="AO57">
        <f>VARP('15% 252 Day Average Returns'!$AM$2:$AM$9)</f>
        <v>3.9483777912665698E-2</v>
      </c>
    </row>
    <row r="58" spans="1:44" x14ac:dyDescent="0.2">
      <c r="A58" s="18"/>
      <c r="B58" cm="1">
        <f t="array" ref="B58">SUMPRODUCT(E58:AR58,TRANSPOSE('15% Limit scenario'!$B$8:$B$47))</f>
        <v>5.0694524788647251E-3</v>
      </c>
      <c r="D58" t="s">
        <v>88</v>
      </c>
      <c r="E58">
        <v>2.8490906183993813E-2</v>
      </c>
      <c r="F58">
        <v>-9.893955963070921E-3</v>
      </c>
      <c r="G58">
        <v>3.4149991696202531E-2</v>
      </c>
      <c r="H58">
        <v>3.1993775058243121E-2</v>
      </c>
      <c r="I58">
        <v>2.9127637084948251E-2</v>
      </c>
      <c r="J58">
        <v>2.6881945985461238E-2</v>
      </c>
      <c r="K58">
        <v>9.1334677920760256E-3</v>
      </c>
      <c r="L58">
        <v>1.4877493881739354E-2</v>
      </c>
      <c r="M58">
        <v>-1.507584059976121E-4</v>
      </c>
      <c r="N58">
        <v>6.7329232403224477E-3</v>
      </c>
      <c r="O58">
        <v>2.0669241528795641E-2</v>
      </c>
      <c r="P58">
        <v>2.2905061057828142E-2</v>
      </c>
      <c r="Q58">
        <v>2.6669467908559733E-2</v>
      </c>
      <c r="R58">
        <v>-2.6868005260804366E-3</v>
      </c>
      <c r="S58">
        <v>7.4570849105730632E-3</v>
      </c>
      <c r="T58">
        <v>2.2590380404527266E-2</v>
      </c>
      <c r="U58">
        <v>4.1280904204825546E-2</v>
      </c>
      <c r="V58">
        <v>1.9694470050669124E-2</v>
      </c>
      <c r="W58">
        <v>3.5328607566668432E-2</v>
      </c>
      <c r="X58">
        <v>3.2386181522979528E-2</v>
      </c>
      <c r="Y58">
        <v>1.7067334507793686E-2</v>
      </c>
      <c r="Z58">
        <v>-1.4994096554545202E-3</v>
      </c>
      <c r="AA58">
        <v>-3.8563148368684999E-3</v>
      </c>
      <c r="AB58">
        <v>-3.84169414012134E-3</v>
      </c>
      <c r="AC58">
        <v>6.1480935336316878E-2</v>
      </c>
      <c r="AD58">
        <v>-2.8092715358627125E-2</v>
      </c>
      <c r="AE58">
        <v>8.6060476568496482E-4</v>
      </c>
      <c r="AF58">
        <v>1.6940279366063148E-2</v>
      </c>
      <c r="AG58">
        <v>1.0996367760968805E-2</v>
      </c>
      <c r="AH58">
        <v>6.6459608911064085E-3</v>
      </c>
      <c r="AI58">
        <v>1.2874601596873286E-2</v>
      </c>
      <c r="AJ58">
        <v>1.7320047981114837E-2</v>
      </c>
      <c r="AK58">
        <v>2.3240655431473908E-2</v>
      </c>
      <c r="AL58">
        <v>2.4079319168057674E-2</v>
      </c>
      <c r="AM58">
        <v>3.2494215386107882E-2</v>
      </c>
      <c r="AN58">
        <v>7.3856100425177179E-2</v>
      </c>
      <c r="AO58">
        <v>1.8210383427669369E-2</v>
      </c>
      <c r="AP58">
        <f>VARP('15% 252 Day Average Returns'!$AN$2:$AN$9)</f>
        <v>2.7017957834679689E-2</v>
      </c>
    </row>
    <row r="59" spans="1:44" x14ac:dyDescent="0.2">
      <c r="B59" cm="1">
        <f t="array" ref="B59">SUMPRODUCT(E59:AR59,TRANSPOSE('15% Limit scenario'!$B$8:$B$47))</f>
        <v>7.3456731653677009E-3</v>
      </c>
      <c r="D59" t="s">
        <v>89</v>
      </c>
      <c r="E59">
        <v>1.7254955361519463E-2</v>
      </c>
      <c r="F59">
        <v>5.8100657137626797E-3</v>
      </c>
      <c r="G59">
        <v>4.4923568492972188E-2</v>
      </c>
      <c r="H59">
        <v>3.1850200314473165E-2</v>
      </c>
      <c r="I59">
        <v>7.5535786647942332E-2</v>
      </c>
      <c r="J59">
        <v>1.5425960082205053E-2</v>
      </c>
      <c r="K59">
        <v>8.4517882840422325E-3</v>
      </c>
      <c r="L59">
        <v>3.3329144378441214E-3</v>
      </c>
      <c r="M59">
        <v>1.2110173525288199E-3</v>
      </c>
      <c r="N59">
        <v>1.064826505791595E-2</v>
      </c>
      <c r="O59">
        <v>1.3265884378474299E-2</v>
      </c>
      <c r="P59">
        <v>9.4471605011718675E-3</v>
      </c>
      <c r="Q59">
        <v>4.2178345587425281E-2</v>
      </c>
      <c r="R59">
        <v>2.9873886149090361E-3</v>
      </c>
      <c r="S59">
        <v>4.9080655974317071E-3</v>
      </c>
      <c r="T59">
        <v>2.025224430729183E-2</v>
      </c>
      <c r="U59">
        <v>3.3719404079466574E-2</v>
      </c>
      <c r="V59">
        <v>2.5067558982160808E-2</v>
      </c>
      <c r="W59">
        <v>3.2260289220863776E-2</v>
      </c>
      <c r="X59">
        <v>3.3811268940352003E-2</v>
      </c>
      <c r="Y59">
        <v>2.8271134508811368E-2</v>
      </c>
      <c r="Z59">
        <v>2.8753648695334665E-3</v>
      </c>
      <c r="AA59">
        <v>5.770572980852119E-3</v>
      </c>
      <c r="AB59">
        <v>-4.7677650420154217E-3</v>
      </c>
      <c r="AC59">
        <v>2.1335487436311102E-2</v>
      </c>
      <c r="AD59">
        <v>-1.1430640660582215E-2</v>
      </c>
      <c r="AE59">
        <v>3.1858317198254307E-3</v>
      </c>
      <c r="AF59">
        <v>1.528481612917645E-2</v>
      </c>
      <c r="AG59">
        <v>1.6431733412565021E-2</v>
      </c>
      <c r="AH59">
        <v>5.3285597981792207E-2</v>
      </c>
      <c r="AI59">
        <v>1.0571249199547194E-2</v>
      </c>
      <c r="AJ59">
        <v>1.5697124598900748E-2</v>
      </c>
      <c r="AK59">
        <v>2.9906871399686823E-2</v>
      </c>
      <c r="AL59">
        <v>3.0600506606362963E-2</v>
      </c>
      <c r="AM59">
        <v>2.2768312459677548E-2</v>
      </c>
      <c r="AN59">
        <v>4.6473219964643334E-2</v>
      </c>
      <c r="AO59">
        <v>6.2125397199565505E-3</v>
      </c>
      <c r="AP59">
        <v>1.6480373861923886E-2</v>
      </c>
      <c r="AQ59">
        <f>VARP('15% 252 Day Average Returns'!$AO$2:$AO$9)</f>
        <v>1.813071358581143E-2</v>
      </c>
    </row>
    <row r="60" spans="1:44" ht="16" thickBot="1" x14ac:dyDescent="0.25">
      <c r="B60" cm="1">
        <f t="array" ref="B60">SUMPRODUCT(E60:AR60,TRANSPOSE('15% Limit scenario'!$B$8:$B$47))</f>
        <v>2.1012063407787565E-2</v>
      </c>
      <c r="C60" s="25"/>
      <c r="D60" s="25" t="s">
        <v>90</v>
      </c>
      <c r="E60" s="25">
        <v>0.17384010347864531</v>
      </c>
      <c r="F60" s="25">
        <v>4.4852994140524273E-2</v>
      </c>
      <c r="G60" s="25">
        <v>7.721505800679225E-2</v>
      </c>
      <c r="H60" s="25">
        <v>2.7172794330149349E-2</v>
      </c>
      <c r="I60" s="25">
        <v>0.17004199948786339</v>
      </c>
      <c r="J60" s="25">
        <v>4.426997059689735E-2</v>
      </c>
      <c r="K60" s="25">
        <v>4.8834783651149377E-2</v>
      </c>
      <c r="L60" s="25">
        <v>5.6867650581941979E-2</v>
      </c>
      <c r="M60" s="25">
        <v>3.2783135220136525E-2</v>
      </c>
      <c r="N60" s="25">
        <v>2.0687522866319828E-2</v>
      </c>
      <c r="O60" s="25">
        <v>6.4844226123663515E-2</v>
      </c>
      <c r="P60" s="25">
        <v>3.4273928309556577E-2</v>
      </c>
      <c r="Q60" s="25">
        <v>8.1944380991411631E-2</v>
      </c>
      <c r="R60" s="25">
        <v>-4.2931335225108586E-2</v>
      </c>
      <c r="S60" s="25">
        <v>2.9517733159776457E-2</v>
      </c>
      <c r="T60" s="25">
        <v>6.5272899100177001E-2</v>
      </c>
      <c r="U60" s="25">
        <v>8.0646224706136055E-2</v>
      </c>
      <c r="V60" s="25">
        <v>4.5825717643106688E-2</v>
      </c>
      <c r="W60" s="25">
        <v>5.6816105996884546E-2</v>
      </c>
      <c r="X60" s="25">
        <v>0.15255335487104901</v>
      </c>
      <c r="Y60" s="25">
        <v>0.18609460167628797</v>
      </c>
      <c r="Z60" s="25">
        <v>2.0232989694093707E-3</v>
      </c>
      <c r="AA60" s="25">
        <v>2.6955324563991693E-2</v>
      </c>
      <c r="AB60" s="25">
        <v>-2.6760288900879448E-2</v>
      </c>
      <c r="AC60" s="25">
        <v>0.13802234078986206</v>
      </c>
      <c r="AD60" s="25">
        <v>-9.4467662432525509E-2</v>
      </c>
      <c r="AE60" s="25">
        <v>-3.5391291575554047E-2</v>
      </c>
      <c r="AF60" s="25">
        <v>1.7636457765456907E-2</v>
      </c>
      <c r="AG60" s="25">
        <v>1.3649482448507564E-2</v>
      </c>
      <c r="AH60" s="25">
        <v>0.2995568968715247</v>
      </c>
      <c r="AI60" s="25">
        <v>1.7761564098227451E-2</v>
      </c>
      <c r="AJ60" s="25">
        <v>3.6100893588656112E-2</v>
      </c>
      <c r="AK60" s="25">
        <v>6.7912093532344772E-2</v>
      </c>
      <c r="AL60" s="25">
        <v>0.23962945657346144</v>
      </c>
      <c r="AM60" s="25">
        <v>9.1298880744031419E-2</v>
      </c>
      <c r="AN60" s="25">
        <v>0.23126465483293665</v>
      </c>
      <c r="AO60" s="25">
        <v>5.2982017815591025E-2</v>
      </c>
      <c r="AP60" s="25">
        <v>4.8176442705912897E-2</v>
      </c>
      <c r="AQ60" s="25">
        <v>5.2013121880954388E-2</v>
      </c>
      <c r="AR60" s="25">
        <f>VARP('15% 252 Day Average Returns'!$AP$2:$AP$9)</f>
        <v>0.27334142858723226</v>
      </c>
    </row>
    <row r="62" spans="1:44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79CC-4742-4B49-A976-DD15A291505A}">
  <dimension ref="A1:AR62"/>
  <sheetViews>
    <sheetView topLeftCell="A10" workbookViewId="0">
      <selection activeCell="B21" sqref="B21"/>
    </sheetView>
  </sheetViews>
  <sheetFormatPr baseColWidth="10" defaultColWidth="8.83203125" defaultRowHeight="15" x14ac:dyDescent="0.2"/>
  <cols>
    <col min="1" max="1" width="20.5" bestFit="1" customWidth="1"/>
    <col min="2" max="2" width="15" bestFit="1" customWidth="1"/>
    <col min="3" max="3" width="13.33203125" bestFit="1" customWidth="1"/>
    <col min="4" max="4" width="13.5" bestFit="1" customWidth="1"/>
    <col min="5" max="5" width="13.1640625" bestFit="1" customWidth="1"/>
    <col min="6" max="6" width="11.6640625" bestFit="1" customWidth="1"/>
    <col min="7" max="7" width="12.5" bestFit="1" customWidth="1"/>
    <col min="8" max="8" width="12.6640625" bestFit="1" customWidth="1"/>
    <col min="9" max="9" width="14" bestFit="1" customWidth="1"/>
    <col min="10" max="10" width="13.5" bestFit="1" customWidth="1"/>
    <col min="11" max="11" width="12.5" bestFit="1" customWidth="1"/>
    <col min="12" max="12" width="11.6640625" bestFit="1" customWidth="1"/>
    <col min="13" max="14" width="14" bestFit="1" customWidth="1"/>
    <col min="15" max="15" width="13" bestFit="1" customWidth="1"/>
    <col min="16" max="16" width="10.6640625" bestFit="1" customWidth="1"/>
    <col min="17" max="17" width="14.5" bestFit="1" customWidth="1"/>
    <col min="18" max="18" width="13.1640625" bestFit="1" customWidth="1"/>
    <col min="19" max="19" width="11.5" bestFit="1" customWidth="1"/>
    <col min="20" max="20" width="14.5" bestFit="1" customWidth="1"/>
    <col min="21" max="21" width="13.6640625" bestFit="1" customWidth="1"/>
    <col min="22" max="22" width="13.5" bestFit="1" customWidth="1"/>
    <col min="23" max="23" width="12.6640625" bestFit="1" customWidth="1"/>
    <col min="24" max="24" width="13.5" bestFit="1" customWidth="1"/>
    <col min="25" max="25" width="13.6640625" bestFit="1" customWidth="1"/>
    <col min="26" max="26" width="13.33203125" bestFit="1" customWidth="1"/>
    <col min="27" max="27" width="13.83203125" bestFit="1" customWidth="1"/>
    <col min="28" max="28" width="13.5" bestFit="1" customWidth="1"/>
    <col min="29" max="29" width="12.5" bestFit="1" customWidth="1"/>
    <col min="30" max="30" width="13.6640625" bestFit="1" customWidth="1"/>
    <col min="31" max="31" width="11.83203125" bestFit="1" customWidth="1"/>
    <col min="32" max="32" width="11.6640625" bestFit="1" customWidth="1"/>
    <col min="33" max="33" width="12.5" bestFit="1" customWidth="1"/>
    <col min="34" max="34" width="12.1640625" bestFit="1" customWidth="1"/>
    <col min="35" max="35" width="13.83203125" bestFit="1" customWidth="1"/>
    <col min="36" max="36" width="11.83203125" bestFit="1" customWidth="1"/>
    <col min="37" max="37" width="14.1640625" bestFit="1" customWidth="1"/>
    <col min="38" max="38" width="12.33203125" bestFit="1" customWidth="1"/>
    <col min="39" max="39" width="11.6640625" bestFit="1" customWidth="1"/>
    <col min="40" max="40" width="12.5" bestFit="1" customWidth="1"/>
    <col min="41" max="41" width="13.83203125" bestFit="1" customWidth="1"/>
    <col min="42" max="43" width="11.6640625" bestFit="1" customWidth="1"/>
  </cols>
  <sheetData>
    <row r="1" spans="1:43" x14ac:dyDescent="0.2">
      <c r="A1" s="17" t="s">
        <v>282</v>
      </c>
      <c r="B1" s="17" t="s">
        <v>283</v>
      </c>
      <c r="C1" s="17" t="s">
        <v>18</v>
      </c>
      <c r="D1" s="27" t="s">
        <v>23</v>
      </c>
      <c r="E1" s="27" t="s">
        <v>27</v>
      </c>
      <c r="F1" s="27" t="s">
        <v>31</v>
      </c>
      <c r="G1" s="27" t="s">
        <v>32</v>
      </c>
      <c r="H1" s="27" t="s">
        <v>39</v>
      </c>
      <c r="I1" s="27" t="s">
        <v>40</v>
      </c>
      <c r="J1" s="27" t="s">
        <v>42</v>
      </c>
      <c r="K1" s="27" t="s">
        <v>44</v>
      </c>
      <c r="L1" s="27" t="s">
        <v>46</v>
      </c>
      <c r="M1" s="27" t="s">
        <v>48</v>
      </c>
      <c r="N1" s="27" t="s">
        <v>50</v>
      </c>
      <c r="O1" s="27" t="s">
        <v>52</v>
      </c>
      <c r="P1" s="27" t="s">
        <v>54</v>
      </c>
      <c r="Q1" s="27" t="s">
        <v>56</v>
      </c>
      <c r="R1" s="27" t="s">
        <v>58</v>
      </c>
      <c r="S1" s="27" t="s">
        <v>60</v>
      </c>
      <c r="T1" s="27" t="s">
        <v>62</v>
      </c>
      <c r="U1" s="27" t="s">
        <v>63</v>
      </c>
      <c r="V1" s="27" t="s">
        <v>65</v>
      </c>
      <c r="W1" s="27" t="s">
        <v>66</v>
      </c>
      <c r="X1" s="27" t="s">
        <v>68</v>
      </c>
      <c r="Y1" s="27" t="s">
        <v>69</v>
      </c>
      <c r="Z1" s="27" t="s">
        <v>70</v>
      </c>
      <c r="AA1" s="27" t="s">
        <v>72</v>
      </c>
      <c r="AB1" s="27" t="s">
        <v>74</v>
      </c>
      <c r="AC1" s="27" t="s">
        <v>76</v>
      </c>
      <c r="AD1" s="27" t="s">
        <v>78</v>
      </c>
      <c r="AE1" s="27" t="s">
        <v>79</v>
      </c>
      <c r="AF1" s="27" t="s">
        <v>80</v>
      </c>
      <c r="AG1" s="27" t="s">
        <v>81</v>
      </c>
      <c r="AH1" s="27" t="s">
        <v>82</v>
      </c>
      <c r="AI1" s="27" t="s">
        <v>83</v>
      </c>
      <c r="AJ1" s="27" t="s">
        <v>84</v>
      </c>
      <c r="AK1" s="27" t="s">
        <v>85</v>
      </c>
      <c r="AL1" s="27" t="s">
        <v>86</v>
      </c>
      <c r="AM1" s="27" t="s">
        <v>87</v>
      </c>
      <c r="AN1" s="27" t="s">
        <v>88</v>
      </c>
      <c r="AO1" s="27" t="s">
        <v>89</v>
      </c>
      <c r="AP1" s="57" t="s">
        <v>90</v>
      </c>
      <c r="AQ1" s="1"/>
    </row>
    <row r="2" spans="1:43" x14ac:dyDescent="0.2">
      <c r="A2" s="44" t="s">
        <v>333</v>
      </c>
    </row>
    <row r="3" spans="1:43" x14ac:dyDescent="0.2">
      <c r="A3" s="44" t="s">
        <v>332</v>
      </c>
      <c r="B3" s="4">
        <f>('Pivot Table Adjusted Data'!C2-Table5[[#This Row],[SPX]])/Table5[[#This Row],[SPX]]</f>
        <v>-1.6292184461056455E-2</v>
      </c>
      <c r="C3" s="4">
        <f>('Pivot Table Adjusted Data'!D2-Table5[[#This Row],[SPOT]])/Table5[[#This Row],[SPOT]]</f>
        <v>0.41872395440611432</v>
      </c>
      <c r="D3" s="4">
        <f>('Pivot Table Adjusted Data'!E2-Table5[[#This Row],[TKO]])/Table5[[#This Row],[TKO]]</f>
        <v>0.1842219417935167</v>
      </c>
      <c r="E3" s="4">
        <f>('Pivot Table Adjusted Data'!F2-Table5[[#This Row],[TSLA]])/Table5[[#This Row],[TSLA]]</f>
        <v>-7.1211623448324754E-2</v>
      </c>
      <c r="F3" s="4">
        <f>('Pivot Table Adjusted Data'!G2-Table5[[#This Row],[F]])/Table5[[#This Row],[F]]</f>
        <v>-0.11731106477918245</v>
      </c>
      <c r="G3" s="4">
        <f>('Pivot Table Adjusted Data'!H2-Table5[[#This Row],[CAVA]])/Table5[[#This Row],[CAVA]]</f>
        <v>-0.23979018079923659</v>
      </c>
      <c r="H3" s="4">
        <f>('Pivot Table Adjusted Data'!I2-Table5[[#This Row],[CMG]])/Table5[[#This Row],[CMG]]</f>
        <v>-0.13560227015714085</v>
      </c>
      <c r="I3" s="4">
        <f>('Pivot Table Adjusted Data'!J2-Table5[[#This Row],[RIVN]])/Table5[[#This Row],[RIVN]]</f>
        <v>-8.9773560029641958E-2</v>
      </c>
      <c r="J3" s="4">
        <f>('Pivot Table Adjusted Data'!K2-Table5[[#This Row],[AMZN]])/Table5[[#This Row],[AMZN]]</f>
        <v>-0.22217806590704856</v>
      </c>
      <c r="K3" s="4">
        <f>('Pivot Table Adjusted Data'!L2-Table5[[#This Row],[IAU]])/Table5[[#This Row],[IAU]]</f>
        <v>0.17079165609651761</v>
      </c>
      <c r="L3" s="4">
        <f>('Pivot Table Adjusted Data'!M2-Table5[[#This Row],[IBIT]])/Table5[[#This Row],[IBIT]]</f>
        <v>0.12253197278903213</v>
      </c>
      <c r="M3" s="4">
        <f>('Pivot Table Adjusted Data'!N2-Table5[[#This Row],[VST]])/Table5[[#This Row],[VST]]</f>
        <v>4.1816600913172276E-2</v>
      </c>
      <c r="N3" s="4">
        <f>('Pivot Table Adjusted Data'!O2-Table5[[#This Row],[VIST]])/Table5[[#This Row],[VIST]]</f>
        <v>-7.4741072190886132E-2</v>
      </c>
      <c r="O3" s="4">
        <f>('Pivot Table Adjusted Data'!P2-Table5[[#This Row],[GEV]])/Table5[[#This Row],[GEV]]</f>
        <v>0.18529246379095643</v>
      </c>
      <c r="P3" s="4">
        <f>('Pivot Table Adjusted Data'!Q2-Table5[[#This Row],[XOM]])/Table5[[#This Row],[XOM]]</f>
        <v>-3.804737041843155E-2</v>
      </c>
      <c r="Q3" s="4">
        <f>('Pivot Table Adjusted Data'!R2-Table5[[#This Row],[MA]])/Table5[[#This Row],[MA]]</f>
        <v>8.1387915704380295E-2</v>
      </c>
      <c r="R3" s="4">
        <f>('Pivot Table Adjusted Data'!S2-Table5[[#This Row],[JPM]])/Table5[[#This Row],[JPM]]</f>
        <v>7.0498517796628149E-2</v>
      </c>
      <c r="S3" s="4">
        <f>('Pivot Table Adjusted Data'!T2-Table5[[#This Row],[KKR]])/Table5[[#This Row],[KKR]]</f>
        <v>-0.13463225253993449</v>
      </c>
      <c r="T3" s="4">
        <f>('Pivot Table Adjusted Data'!U2-Table5[[#This Row],[GS]])/Table5[[#This Row],[GS]]</f>
        <v>3.9780304446380976E-2</v>
      </c>
      <c r="U3" s="4">
        <f>('Pivot Table Adjusted Data'!V2-Table5[[#This Row],[BX]])/Table5[[#This Row],[BX]]</f>
        <v>-8.2982478180516184E-2</v>
      </c>
      <c r="V3" s="4">
        <f>('Pivot Table Adjusted Data'!W2-Table5[[#This Row],[SOFI]])/Table5[[#This Row],[SOFI]]</f>
        <v>0.14773500985931642</v>
      </c>
      <c r="W3" s="4">
        <f>('Pivot Table Adjusted Data'!X2-Table5[[#This Row],[HOOD]])/Table5[[#This Row],[HOOD]]</f>
        <v>0.44709067265634322</v>
      </c>
      <c r="X3" s="4">
        <f>('Pivot Table Adjusted Data'!Y2-Table5[[#This Row],[KO]])/Table5[[#This Row],[KO]]</f>
        <v>7.0067674767178484E-2</v>
      </c>
      <c r="Y3" s="4">
        <f>('Pivot Table Adjusted Data'!Z2-Table5[[#This Row],[PM]])/Table5[[#This Row],[PM]]</f>
        <v>0.27334061391614539</v>
      </c>
      <c r="Z3" s="4">
        <f>('Pivot Table Adjusted Data'!AA2-Table5[[#This Row],[VRTX]])/Table5[[#This Row],[VRTX]]</f>
        <v>4.9484579189607455E-2</v>
      </c>
      <c r="AA3" s="4">
        <f>('Pivot Table Adjusted Data'!AB2-Table5[[#This Row],[OSCR]])/Table5[[#This Row],[OSCR]]</f>
        <v>-0.17638804201879774</v>
      </c>
      <c r="AB3" s="4">
        <f>('Pivot Table Adjusted Data'!AC2-Table5[[#This Row],[CPRX]])/Table5[[#This Row],[CPRX]]</f>
        <v>0.12331299342039918</v>
      </c>
      <c r="AC3" s="4">
        <f>('Pivot Table Adjusted Data'!AD2-Table5[[#This Row],[OPCH]])/Table5[[#This Row],[OPCH]]</f>
        <v>0.18734714650370199</v>
      </c>
      <c r="AD3" s="4">
        <f>('Pivot Table Adjusted Data'!AE2-Table5[[#This Row],[J]])/Table5[[#This Row],[J]]</f>
        <v>-6.713644146160555E-2</v>
      </c>
      <c r="AE3" s="4">
        <f>('Pivot Table Adjusted Data'!AF2-Table5[[#This Row],[DE]])/Table5[[#This Row],[DE]]</f>
        <v>0.15571830220529193</v>
      </c>
      <c r="AF3" s="4">
        <f>('Pivot Table Adjusted Data'!AG2-Table5[[#This Row],[RKLB]])/Table5[[#This Row],[RKLB]]</f>
        <v>0.39462169730354296</v>
      </c>
      <c r="AG3" s="4">
        <f>('Pivot Table Adjusted Data'!AH2-Table5[[#This Row],[RIO]])/Table5[[#This Row],[RIO]]</f>
        <v>-4.7380395468263677E-2</v>
      </c>
      <c r="AH3" s="4">
        <f>('Pivot Table Adjusted Data'!AI2-Table5[[#This Row],[PLD]])/Table5[[#This Row],[PLD]]</f>
        <v>-5.6587607219862744E-2</v>
      </c>
      <c r="AI3" s="4">
        <f>('Pivot Table Adjusted Data'!AJ2-Table5[[#This Row],[CBRE]])/Table5[[#This Row],[CBRE]]</f>
        <v>7.1196440928546864E-2</v>
      </c>
      <c r="AJ3" s="4">
        <f>('Pivot Table Adjusted Data'!AK2-Table5[[#This Row],[PLTR]])/Table5[[#This Row],[PLTR]]</f>
        <v>0.7706735102481731</v>
      </c>
      <c r="AK3" s="4">
        <f>('Pivot Table Adjusted Data'!AL2-Table5[[#This Row],[AVGO]])/Table5[[#This Row],[AVGO]]</f>
        <v>2.6204590261386305E-2</v>
      </c>
      <c r="AL3" s="4">
        <f>('Pivot Table Adjusted Data'!AM2-Table5[[#This Row],[NVDA]])/Table5[[#This Row],[NVDA]]</f>
        <v>-0.1059801989290589</v>
      </c>
      <c r="AM3" s="4">
        <f>('Pivot Table Adjusted Data'!AN2-Table5[[#This Row],[SNOW]])/Table5[[#This Row],[SNOW]]</f>
        <v>0.12691800240758264</v>
      </c>
      <c r="AN3" s="4">
        <f>('Pivot Table Adjusted Data'!AO2-Table5[[#This Row],[MSFT]])/Table5[[#This Row],[MSFT]]</f>
        <v>-9.4980876987239851E-2</v>
      </c>
      <c r="AO3" s="4">
        <f>('Pivot Table Adjusted Data'!AP2-Table5[[#This Row],[APPL]])/Table5[[#This Row],[APPL]]</f>
        <v>-4.3160727787232372E-2</v>
      </c>
      <c r="AP3" s="4">
        <f>('Pivot Table Adjusted Data'!AQ2-Table5[[#This Row],[IONQ]])/Table5[[#This Row],[IONQ]]</f>
        <v>0.24901188691708123</v>
      </c>
      <c r="AQ3" s="4"/>
    </row>
    <row r="4" spans="1:43" x14ac:dyDescent="0.2">
      <c r="A4" s="44" t="s">
        <v>331</v>
      </c>
      <c r="B4" s="4">
        <f>('Pivot Table Adjusted Data'!C3-Table5[[#This Row],[SPX]])/Table5[[#This Row],[SPX]]</f>
        <v>0.18399207525705366</v>
      </c>
      <c r="C4" s="4">
        <f>('Pivot Table Adjusted Data'!D3-Table5[[#This Row],[SPOT]])/Table5[[#This Row],[SPOT]]</f>
        <v>0.73916053615250443</v>
      </c>
      <c r="D4" s="4">
        <f>('Pivot Table Adjusted Data'!E3-Table5[[#This Row],[TKO]])/Table5[[#This Row],[TKO]]</f>
        <v>0.46183477519661892</v>
      </c>
      <c r="E4" s="4">
        <f>('Pivot Table Adjusted Data'!F3-Table5[[#This Row],[TSLA]])/Table5[[#This Row],[TSLA]]</f>
        <v>0.41558109610816352</v>
      </c>
      <c r="F4" s="4">
        <f>('Pivot Table Adjusted Data'!G3-Table5[[#This Row],[F]])/Table5[[#This Row],[F]]</f>
        <v>-7.9500704218344959E-2</v>
      </c>
      <c r="G4" s="4">
        <f>('Pivot Table Adjusted Data'!H3-Table5[[#This Row],[CAVA]])/Table5[[#This Row],[CAVA]]</f>
        <v>1.2256107131033538</v>
      </c>
      <c r="H4" s="4">
        <f>('Pivot Table Adjusted Data'!I3-Table5[[#This Row],[CMG]])/Table5[[#This Row],[CMG]]</f>
        <v>0.14962885951983929</v>
      </c>
      <c r="I4" s="4">
        <f>('Pivot Table Adjusted Data'!J3-Table5[[#This Row],[RIVN]])/Table5[[#This Row],[RIVN]]</f>
        <v>-0.12105513669547519</v>
      </c>
      <c r="J4" s="4">
        <f>('Pivot Table Adjusted Data'!K3-Table5[[#This Row],[AMZN]])/Table5[[#This Row],[AMZN]]</f>
        <v>-4.9506917739310444E-2</v>
      </c>
      <c r="K4" s="4">
        <f>('Pivot Table Adjusted Data'!L3-Table5[[#This Row],[IAU]])/Table5[[#This Row],[IAU]]</f>
        <v>0.21945286602487293</v>
      </c>
      <c r="L4" s="4">
        <f>('Pivot Table Adjusted Data'!M3-Table5[[#This Row],[IBIT]])/Table5[[#This Row],[IBIT]]</f>
        <v>0.2650885894136436</v>
      </c>
      <c r="M4" s="4">
        <f>('Pivot Table Adjusted Data'!N3-Table5[[#This Row],[VST]])/Table5[[#This Row],[VST]]</f>
        <v>1.2277571578089712</v>
      </c>
      <c r="N4" s="4">
        <f>('Pivot Table Adjusted Data'!O3-Table5[[#This Row],[VIST]])/Table5[[#This Row],[VIST]]</f>
        <v>0.39991464915497055</v>
      </c>
      <c r="O4" s="4">
        <f>('Pivot Table Adjusted Data'!P3-Table5[[#This Row],[GEV]])/Table5[[#This Row],[GEV]]</f>
        <v>0.74996682238959256</v>
      </c>
      <c r="P4" s="4">
        <f>('Pivot Table Adjusted Data'!Q3-Table5[[#This Row],[XOM]])/Table5[[#This Row],[XOM]]</f>
        <v>5.6665798366980734E-2</v>
      </c>
      <c r="Q4" s="4">
        <f>('Pivot Table Adjusted Data'!R3-Table5[[#This Row],[MA]])/Table5[[#This Row],[MA]]</f>
        <v>0.13570714210022447</v>
      </c>
      <c r="R4" s="4">
        <f>('Pivot Table Adjusted Data'!S3-Table5[[#This Row],[JPM]])/Table5[[#This Row],[JPM]]</f>
        <v>0.30019908095337927</v>
      </c>
      <c r="S4" s="4">
        <f>('Pivot Table Adjusted Data'!T3-Table5[[#This Row],[KKR]])/Table5[[#This Row],[KKR]]</f>
        <v>0.56804487693551231</v>
      </c>
      <c r="T4" s="4">
        <f>('Pivot Table Adjusted Data'!U3-Table5[[#This Row],[GS]])/Table5[[#This Row],[GS]]</f>
        <v>0.39995276381699024</v>
      </c>
      <c r="U4" s="4">
        <f>('Pivot Table Adjusted Data'!V3-Table5[[#This Row],[BX]])/Table5[[#This Row],[BX]]</f>
        <v>0.32706003740770018</v>
      </c>
      <c r="V4" s="4">
        <f>('Pivot Table Adjusted Data'!W3-Table5[[#This Row],[SOFI]])/Table5[[#This Row],[SOFI]]</f>
        <v>0.40121859275698446</v>
      </c>
      <c r="W4" s="4">
        <f>('Pivot Table Adjusted Data'!X3-Table5[[#This Row],[HOOD]])/Table5[[#This Row],[HOOD]]</f>
        <v>1.1763201518092774</v>
      </c>
      <c r="X4" s="4">
        <f>('Pivot Table Adjusted Data'!Y3-Table5[[#This Row],[KO]])/Table5[[#This Row],[KO]]</f>
        <v>0.11168965082539666</v>
      </c>
      <c r="Y4" s="4">
        <f>('Pivot Table Adjusted Data'!Z3-Table5[[#This Row],[PM]])/Table5[[#This Row],[PM]]</f>
        <v>0.29663149060804572</v>
      </c>
      <c r="Z4" s="4">
        <f>('Pivot Table Adjusted Data'!AA3-Table5[[#This Row],[VRTX]])/Table5[[#This Row],[VRTX]]</f>
        <v>0.15445476421423776</v>
      </c>
      <c r="AA4" s="4">
        <f>('Pivot Table Adjusted Data'!AB3-Table5[[#This Row],[OSCR]])/Table5[[#This Row],[OSCR]]</f>
        <v>0.33265352429879619</v>
      </c>
      <c r="AB4" s="4">
        <f>('Pivot Table Adjusted Data'!AC3-Table5[[#This Row],[CPRX]])/Table5[[#This Row],[CPRX]]</f>
        <v>0.36245773697168177</v>
      </c>
      <c r="AC4" s="4">
        <f>('Pivot Table Adjusted Data'!AD3-Table5[[#This Row],[OPCH]])/Table5[[#This Row],[OPCH]]</f>
        <v>-9.5239841270538916E-2</v>
      </c>
      <c r="AD4" s="4">
        <f>('Pivot Table Adjusted Data'!AE3-Table5[[#This Row],[J]])/Table5[[#This Row],[J]]</f>
        <v>0.12157990220880453</v>
      </c>
      <c r="AE4" s="4">
        <f>('Pivot Table Adjusted Data'!AF3-Table5[[#This Row],[DE]])/Table5[[#This Row],[DE]]</f>
        <v>6.0158182827896846E-2</v>
      </c>
      <c r="AF4" s="4">
        <f>('Pivot Table Adjusted Data'!AG3-Table5[[#This Row],[RKLB]])/Table5[[#This Row],[RKLB]]</f>
        <v>2.1966408375679252</v>
      </c>
      <c r="AG4" s="4">
        <f>('Pivot Table Adjusted Data'!AH3-Table5[[#This Row],[RIO]])/Table5[[#This Row],[RIO]]</f>
        <v>-5.6488286914528896E-2</v>
      </c>
      <c r="AH4" s="4">
        <f>('Pivot Table Adjusted Data'!AI3-Table5[[#This Row],[PLD]])/Table5[[#This Row],[PLD]]</f>
        <v>-6.4137640850309569E-3</v>
      </c>
      <c r="AI4" s="4">
        <f>('Pivot Table Adjusted Data'!AJ3-Table5[[#This Row],[CBRE]])/Table5[[#This Row],[CBRE]]</f>
        <v>0.41736840149318505</v>
      </c>
      <c r="AJ4" s="4">
        <f>('Pivot Table Adjusted Data'!AK3-Table5[[#This Row],[PLTR]])/Table5[[#This Row],[PLTR]]</f>
        <v>1.4778560858040888</v>
      </c>
      <c r="AK4" s="4">
        <f>('Pivot Table Adjusted Data'!AL3-Table5[[#This Row],[AVGO]])/Table5[[#This Row],[AVGO]]</f>
        <v>0.56193198782745835</v>
      </c>
      <c r="AL4" s="4">
        <f>('Pivot Table Adjusted Data'!AM3-Table5[[#This Row],[NVDA]])/Table5[[#This Row],[NVDA]]</f>
        <v>0.8553101438767714</v>
      </c>
      <c r="AM4" s="4">
        <f>('Pivot Table Adjusted Data'!AN3-Table5[[#This Row],[SNOW]])/Table5[[#This Row],[SNOW]]</f>
        <v>-0.19555067851860541</v>
      </c>
      <c r="AN4" s="4">
        <f>('Pivot Table Adjusted Data'!AO3-Table5[[#This Row],[MSFT]])/Table5[[#This Row],[MSFT]]</f>
        <v>9.3938400132025104E-2</v>
      </c>
      <c r="AO4" s="4">
        <f>('Pivot Table Adjusted Data'!AP3-Table5[[#This Row],[APPL]])/Table5[[#This Row],[APPL]]</f>
        <v>0.2556192323448348</v>
      </c>
      <c r="AP4" s="4">
        <f>('Pivot Table Adjusted Data'!AQ3-Table5[[#This Row],[IONQ]])/Table5[[#This Row],[IONQ]]</f>
        <v>0.82948365613128583</v>
      </c>
      <c r="AQ4" s="4"/>
    </row>
    <row r="5" spans="1:43" x14ac:dyDescent="0.2">
      <c r="A5" s="44" t="s">
        <v>330</v>
      </c>
      <c r="B5" s="4">
        <f>('Pivot Table Adjusted Data'!C4-Table5[[#This Row],[SPX]])/Table5[[#This Row],[SPX]]</f>
        <v>0.14384627846797124</v>
      </c>
      <c r="C5" s="4">
        <f>('Pivot Table Adjusted Data'!D4-Table5[[#This Row],[SPOT]])/Table5[[#This Row],[SPOT]]</f>
        <v>0.63902943499251064</v>
      </c>
      <c r="D5" s="4">
        <f>('Pivot Table Adjusted Data'!E4-Table5[[#This Row],[TKO]])/Table5[[#This Row],[TKO]]</f>
        <v>-0.12257339920545331</v>
      </c>
      <c r="E5" s="4">
        <f>('Pivot Table Adjusted Data'!F4-Table5[[#This Row],[TSLA]])/Table5[[#This Row],[TSLA]]</f>
        <v>-6.5503201153047849E-2</v>
      </c>
      <c r="F5" s="4">
        <f>('Pivot Table Adjusted Data'!G4-Table5[[#This Row],[F]])/Table5[[#This Row],[F]]</f>
        <v>-6.8681035646254218E-2</v>
      </c>
      <c r="G5" s="4">
        <f>('Pivot Table Adjusted Data'!H4-Table5[[#This Row],[CAVA]])/Table5[[#This Row],[CAVA]]</f>
        <v>0.22025109370354576</v>
      </c>
      <c r="H5" s="4">
        <f>('Pivot Table Adjusted Data'!I4-Table5[[#This Row],[CMG]])/Table5[[#This Row],[CMG]]</f>
        <v>0.36179555315500006</v>
      </c>
      <c r="I5" s="4">
        <f>('Pivot Table Adjusted Data'!J4-Table5[[#This Row],[RIVN]])/Table5[[#This Row],[RIVN]]</f>
        <v>-0.19320312589120417</v>
      </c>
      <c r="J5" s="4">
        <f>('Pivot Table Adjusted Data'!K4-Table5[[#This Row],[AMZN]])/Table5[[#This Row],[AMZN]]</f>
        <v>0.1400674697018636</v>
      </c>
      <c r="K5" s="4">
        <f>('Pivot Table Adjusted Data'!L4-Table5[[#This Row],[IAU]])/Table5[[#This Row],[IAU]]</f>
        <v>9.1832339804943527E-2</v>
      </c>
      <c r="L5" s="4"/>
      <c r="M5" s="4">
        <f>('Pivot Table Adjusted Data'!N4-Table5[[#This Row],[VST]])/Table5[[#This Row],[VST]]</f>
        <v>1.0508063482317018</v>
      </c>
      <c r="N5" s="4">
        <f>('Pivot Table Adjusted Data'!O4-Table5[[#This Row],[VIST]])/Table5[[#This Row],[VIST]]</f>
        <v>0.6023406992924758</v>
      </c>
      <c r="O5" s="4"/>
      <c r="P5" s="4">
        <f>('Pivot Table Adjusted Data'!Q4-Table5[[#This Row],[XOM]])/Table5[[#This Row],[XOM]]</f>
        <v>-1.1476149353537827E-2</v>
      </c>
      <c r="Q5" s="4">
        <f>('Pivot Table Adjusted Data'!R4-Table5[[#This Row],[MA]])/Table5[[#This Row],[MA]]</f>
        <v>0.14771257285862691</v>
      </c>
      <c r="R5" s="4">
        <f>('Pivot Table Adjusted Data'!S4-Table5[[#This Row],[JPM]])/Table5[[#This Row],[JPM]]</f>
        <v>0.22942509206081646</v>
      </c>
      <c r="S5" s="4">
        <f>('Pivot Table Adjusted Data'!T4-Table5[[#This Row],[KKR]])/Table5[[#This Row],[KKR]]</f>
        <v>0.52886743486524845</v>
      </c>
      <c r="T5" s="4">
        <f>('Pivot Table Adjusted Data'!U4-Table5[[#This Row],[GS]])/Table5[[#This Row],[GS]]</f>
        <v>0.13948422323334167</v>
      </c>
      <c r="U5" s="4">
        <f>('Pivot Table Adjusted Data'!V4-Table5[[#This Row],[BX]])/Table5[[#This Row],[BX]]</f>
        <v>0.25954611686771645</v>
      </c>
      <c r="V5" s="4">
        <f>('Pivot Table Adjusted Data'!W4-Table5[[#This Row],[SOFI]])/Table5[[#This Row],[SOFI]]</f>
        <v>5.8635255666838935E-2</v>
      </c>
      <c r="W5" s="4">
        <f>('Pivot Table Adjusted Data'!X4-Table5[[#This Row],[HOOD]])/Table5[[#This Row],[HOOD]]</f>
        <v>0.38416191498577779</v>
      </c>
      <c r="X5" s="4">
        <f>('Pivot Table Adjusted Data'!Y4-Table5[[#This Row],[KO]])/Table5[[#This Row],[KO]]</f>
        <v>-2.4376754741899955E-2</v>
      </c>
      <c r="Y5" s="4">
        <f>('Pivot Table Adjusted Data'!Z4-Table5[[#This Row],[PM]])/Table5[[#This Row],[PM]]</f>
        <v>-3.3792298705235639E-2</v>
      </c>
      <c r="Z5" s="4">
        <f>('Pivot Table Adjusted Data'!AA4-Table5[[#This Row],[VRTX]])/Table5[[#This Row],[VRTX]]</f>
        <v>0.21829960895238551</v>
      </c>
      <c r="AA5" s="4">
        <f>('Pivot Table Adjusted Data'!AB4-Table5[[#This Row],[OSCR]])/Table5[[#This Row],[OSCR]]</f>
        <v>0.96695378915418928</v>
      </c>
      <c r="AB5" s="4">
        <f>('Pivot Table Adjusted Data'!AC4-Table5[[#This Row],[CPRX]])/Table5[[#This Row],[CPRX]]</f>
        <v>2.7339341218116722E-2</v>
      </c>
      <c r="AC5" s="4">
        <f>('Pivot Table Adjusted Data'!AD4-Table5[[#This Row],[OPCH]])/Table5[[#This Row],[OPCH]]</f>
        <v>-1.0945653181511037E-2</v>
      </c>
      <c r="AD5" s="4">
        <f>('Pivot Table Adjusted Data'!AE4-Table5[[#This Row],[J]])/Table5[[#This Row],[J]]</f>
        <v>0.13318117689417466</v>
      </c>
      <c r="AE5" s="4">
        <f>('Pivot Table Adjusted Data'!AF4-Table5[[#This Row],[DE]])/Table5[[#This Row],[DE]]</f>
        <v>-4.2235130174732474E-2</v>
      </c>
      <c r="AF5" s="4">
        <f>('Pivot Table Adjusted Data'!AG4-Table5[[#This Row],[RKLB]])/Table5[[#This Row],[RKLB]]</f>
        <v>-0.13402423364973531</v>
      </c>
      <c r="AG5" s="4">
        <f>('Pivot Table Adjusted Data'!AH4-Table5[[#This Row],[RIO]])/Table5[[#This Row],[RIO]]</f>
        <v>1.9746229638818179E-2</v>
      </c>
      <c r="AH5" s="4">
        <f>('Pivot Table Adjusted Data'!AI4-Table5[[#This Row],[PLD]])/Table5[[#This Row],[PLD]]</f>
        <v>-3.3967454203810837E-2</v>
      </c>
      <c r="AI5" s="4">
        <f>('Pivot Table Adjusted Data'!AJ4-Table5[[#This Row],[CBRE]])/Table5[[#This Row],[CBRE]]</f>
        <v>7.0785657577545694E-2</v>
      </c>
      <c r="AJ5" s="4">
        <f>('Pivot Table Adjusted Data'!AK4-Table5[[#This Row],[PLTR]])/Table5[[#This Row],[PLTR]]</f>
        <v>0.66818314158422565</v>
      </c>
      <c r="AK5" s="4">
        <f>('Pivot Table Adjusted Data'!AL4-Table5[[#This Row],[AVGO]])/Table5[[#This Row],[AVGO]]</f>
        <v>0.57042330545666631</v>
      </c>
      <c r="AL5" s="4">
        <f>('Pivot Table Adjusted Data'!AM4-Table5[[#This Row],[NVDA]])/Table5[[#This Row],[NVDA]]</f>
        <v>1.0010475716293903</v>
      </c>
      <c r="AM5" s="4">
        <f>('Pivot Table Adjusted Data'!AN4-Table5[[#This Row],[SNOW]])/Table5[[#This Row],[SNOW]]</f>
        <v>8.9715519172627781E-2</v>
      </c>
      <c r="AN5" s="4">
        <f>('Pivot Table Adjusted Data'!AO4-Table5[[#This Row],[MSFT]])/Table5[[#This Row],[MSFT]]</f>
        <v>0.28025967425814147</v>
      </c>
      <c r="AO5" s="4">
        <f>('Pivot Table Adjusted Data'!AP4-Table5[[#This Row],[APPL]])/Table5[[#This Row],[APPL]]</f>
        <v>6.3917364074727118E-2</v>
      </c>
      <c r="AP5" s="4">
        <f>('Pivot Table Adjusted Data'!AQ4-Table5[[#This Row],[IONQ]])/Table5[[#This Row],[IONQ]]</f>
        <v>7.2653857099303082E-2</v>
      </c>
      <c r="AQ5" s="4"/>
    </row>
    <row r="6" spans="1:43" x14ac:dyDescent="0.2">
      <c r="A6" s="44" t="s">
        <v>329</v>
      </c>
      <c r="B6" s="4">
        <f>('Pivot Table Adjusted Data'!C5-Table5[[#This Row],[SPX]])/Table5[[#This Row],[SPX]]</f>
        <v>8.2935796459688377E-2</v>
      </c>
      <c r="C6" s="4">
        <f>('Pivot Table Adjusted Data'!D5-Table5[[#This Row],[SPOT]])/Table5[[#This Row],[SPOT]]</f>
        <v>0.47632112590690212</v>
      </c>
      <c r="D6" s="4">
        <f>('Pivot Table Adjusted Data'!E5-Table5[[#This Row],[TKO]])/Table5[[#This Row],[TKO]]</f>
        <v>0.38471521223570304</v>
      </c>
      <c r="E6" s="4">
        <f>('Pivot Table Adjusted Data'!F5-Table5[[#This Row],[TSLA]])/Table5[[#This Row],[TSLA]]</f>
        <v>-3.3100464823953034E-2</v>
      </c>
      <c r="F6" s="4">
        <f>('Pivot Table Adjusted Data'!G5-Table5[[#This Row],[F]])/Table5[[#This Row],[F]]</f>
        <v>-3.5609670973486586E-2</v>
      </c>
      <c r="G6" s="4"/>
      <c r="H6" s="4">
        <f>('Pivot Table Adjusted Data'!I5-Table5[[#This Row],[CMG]])/Table5[[#This Row],[CMG]]</f>
        <v>0.25834750532470074</v>
      </c>
      <c r="I6" s="4">
        <f>('Pivot Table Adjusted Data'!J5-Table5[[#This Row],[RIVN]])/Table5[[#This Row],[RIVN]]</f>
        <v>-0.39188372553117301</v>
      </c>
      <c r="J6" s="4">
        <f>('Pivot Table Adjusted Data'!K5-Table5[[#This Row],[AMZN]])/Table5[[#This Row],[AMZN]]</f>
        <v>0.36131233930320561</v>
      </c>
      <c r="K6" s="4">
        <f>('Pivot Table Adjusted Data'!L5-Table5[[#This Row],[IAU]])/Table5[[#This Row],[IAU]]</f>
        <v>9.6821228616162172E-2</v>
      </c>
      <c r="L6" s="4"/>
      <c r="M6" s="4">
        <f>('Pivot Table Adjusted Data'!N5-Table5[[#This Row],[VST]])/Table5[[#This Row],[VST]]</f>
        <v>0.10424327989939659</v>
      </c>
      <c r="N6" s="4">
        <f>('Pivot Table Adjusted Data'!O5-Table5[[#This Row],[VIST]])/Table5[[#This Row],[VIST]]</f>
        <v>1.061049079461216</v>
      </c>
      <c r="O6" s="4"/>
      <c r="P6" s="4">
        <f>('Pivot Table Adjusted Data'!Q5-Table5[[#This Row],[XOM]])/Table5[[#This Row],[XOM]]</f>
        <v>0.10670644629884141</v>
      </c>
      <c r="Q6" s="4">
        <f>('Pivot Table Adjusted Data'!R5-Table5[[#This Row],[MA]])/Table5[[#This Row],[MA]]</f>
        <v>0.13871233553423543</v>
      </c>
      <c r="R6" s="4">
        <f>('Pivot Table Adjusted Data'!S5-Table5[[#This Row],[JPM]])/Table5[[#This Row],[JPM]]</f>
        <v>0.16060973562210237</v>
      </c>
      <c r="S6" s="4">
        <f>('Pivot Table Adjusted Data'!T5-Table5[[#This Row],[KKR]])/Table5[[#This Row],[KKR]]</f>
        <v>0.12147789305779016</v>
      </c>
      <c r="T6" s="4">
        <f>('Pivot Table Adjusted Data'!U5-Table5[[#This Row],[GS]])/Table5[[#This Row],[GS]]</f>
        <v>1.1403669644017348E-2</v>
      </c>
      <c r="U6" s="4">
        <f>('Pivot Table Adjusted Data'!V5-Table5[[#This Row],[BX]])/Table5[[#This Row],[BX]]</f>
        <v>7.1576124365085808E-3</v>
      </c>
      <c r="V6" s="4">
        <f>('Pivot Table Adjusted Data'!W5-Table5[[#This Row],[SOFI]])/Table5[[#This Row],[SOFI]]</f>
        <v>0.26663757962895607</v>
      </c>
      <c r="W6" s="4">
        <f>('Pivot Table Adjusted Data'!X5-Table5[[#This Row],[HOOD]])/Table5[[#This Row],[HOOD]]</f>
        <v>6.5319554034758837E-2</v>
      </c>
      <c r="X6" s="4">
        <f>('Pivot Table Adjusted Data'!Y5-Table5[[#This Row],[KO]])/Table5[[#This Row],[KO]]</f>
        <v>-1.0584561204551587E-2</v>
      </c>
      <c r="Y6" s="4">
        <f>('Pivot Table Adjusted Data'!Z5-Table5[[#This Row],[PM]])/Table5[[#This Row],[PM]]</f>
        <v>-1.1750211740011818E-3</v>
      </c>
      <c r="Z6" s="4">
        <f>('Pivot Table Adjusted Data'!AA5-Table5[[#This Row],[VRTX]])/Table5[[#This Row],[VRTX]]</f>
        <v>0.13919000944334461</v>
      </c>
      <c r="AA6" s="4">
        <f>('Pivot Table Adjusted Data'!AB5-Table5[[#This Row],[OSCR]])/Table5[[#This Row],[OSCR]]</f>
        <v>0.45350657478043038</v>
      </c>
      <c r="AB6" s="4">
        <f>('Pivot Table Adjusted Data'!AC5-Table5[[#This Row],[CPRX]])/Table5[[#This Row],[CPRX]]</f>
        <v>0.11562209238653161</v>
      </c>
      <c r="AC6" s="4">
        <f>('Pivot Table Adjusted Data'!AD5-Table5[[#This Row],[OPCH]])/Table5[[#This Row],[OPCH]]</f>
        <v>2.4631721885967562E-2</v>
      </c>
      <c r="AD6" s="4">
        <f>('Pivot Table Adjusted Data'!AE5-Table5[[#This Row],[J]])/Table5[[#This Row],[J]]</f>
        <v>-1.4683577832088193E-2</v>
      </c>
      <c r="AE6" s="4">
        <f>('Pivot Table Adjusted Data'!AF5-Table5[[#This Row],[DE]])/Table5[[#This Row],[DE]]</f>
        <v>7.8725193861273024E-2</v>
      </c>
      <c r="AF6" s="4">
        <f>('Pivot Table Adjusted Data'!AG5-Table5[[#This Row],[RKLB]])/Table5[[#This Row],[RKLB]]</f>
        <v>0.1040665759063617</v>
      </c>
      <c r="AG6" s="4">
        <f>('Pivot Table Adjusted Data'!AH5-Table5[[#This Row],[RIO]])/Table5[[#This Row],[RIO]]</f>
        <v>4.8986169279960044E-2</v>
      </c>
      <c r="AH6" s="4">
        <f>('Pivot Table Adjusted Data'!AI5-Table5[[#This Row],[PLD]])/Table5[[#This Row],[PLD]]</f>
        <v>4.0961213548400301E-2</v>
      </c>
      <c r="AI6" s="4">
        <f>('Pivot Table Adjusted Data'!AJ5-Table5[[#This Row],[CBRE]])/Table5[[#This Row],[CBRE]]</f>
        <v>3.2450902800770336E-2</v>
      </c>
      <c r="AJ6" s="4">
        <f>('Pivot Table Adjusted Data'!AK5-Table5[[#This Row],[PLTR]])/Table5[[#This Row],[PLTR]]</f>
        <v>0.48344624269401709</v>
      </c>
      <c r="AK6" s="4">
        <f>('Pivot Table Adjusted Data'!AL5-Table5[[#This Row],[AVGO]])/Table5[[#This Row],[AVGO]]</f>
        <v>0.43340705212111819</v>
      </c>
      <c r="AL6" s="4">
        <f>('Pivot Table Adjusted Data'!AM5-Table5[[#This Row],[NVDA]])/Table5[[#This Row],[NVDA]]</f>
        <v>1.2149657508915319</v>
      </c>
      <c r="AM6" s="4">
        <f>('Pivot Table Adjusted Data'!AN5-Table5[[#This Row],[SNOW]])/Table5[[#This Row],[SNOW]]</f>
        <v>4.1941046207578506E-2</v>
      </c>
      <c r="AN6" s="4">
        <f>('Pivot Table Adjusted Data'!AO5-Table5[[#This Row],[MSFT]])/Table5[[#This Row],[MSFT]]</f>
        <v>0.21065159266354835</v>
      </c>
      <c r="AO6" s="4">
        <f>('Pivot Table Adjusted Data'!AP5-Table5[[#This Row],[APPL]])/Table5[[#This Row],[APPL]]</f>
        <v>0.16670682722483943</v>
      </c>
      <c r="AP6" s="4">
        <f>('Pivot Table Adjusted Data'!AQ5-Table5[[#This Row],[IONQ]])/Table5[[#This Row],[IONQ]]</f>
        <v>0.9742203132749907</v>
      </c>
      <c r="AQ6" s="4"/>
    </row>
    <row r="7" spans="1:43" x14ac:dyDescent="0.2">
      <c r="A7" s="44" t="s">
        <v>328</v>
      </c>
      <c r="B7" s="4">
        <f>('Pivot Table Adjusted Data'!C6-Table5[[#This Row],[SPX]])/Table5[[#This Row],[SPX]]</f>
        <v>-0.12515038872566875</v>
      </c>
      <c r="C7" s="4">
        <f>('Pivot Table Adjusted Data'!D6-Table5[[#This Row],[SPOT]])/Table5[[#This Row],[SPOT]]</f>
        <v>-0.51614121724630546</v>
      </c>
      <c r="D7" s="4">
        <f>('Pivot Table Adjusted Data'!E6-Table5[[#This Row],[TKO]])/Table5[[#This Row],[TKO]]</f>
        <v>0.28188986124286469</v>
      </c>
      <c r="E7" s="4">
        <f>('Pivot Table Adjusted Data'!F6-Table5[[#This Row],[TSLA]])/Table5[[#This Row],[TSLA]]</f>
        <v>-0.2824521507023201</v>
      </c>
      <c r="F7" s="4">
        <f>('Pivot Table Adjusted Data'!G6-Table5[[#This Row],[F]])/Table5[[#This Row],[F]]</f>
        <v>-0.24430672319572114</v>
      </c>
      <c r="G7" s="4"/>
      <c r="H7" s="4">
        <f>('Pivot Table Adjusted Data'!I6-Table5[[#This Row],[CMG]])/Table5[[#This Row],[CMG]]</f>
        <v>-9.3844349099615698E-2</v>
      </c>
      <c r="I7" s="4">
        <f>('Pivot Table Adjusted Data'!J6-Table5[[#This Row],[RIVN]])/Table5[[#This Row],[RIVN]]</f>
        <v>-0.56746976259752213</v>
      </c>
      <c r="J7" s="4">
        <f>('Pivot Table Adjusted Data'!K6-Table5[[#This Row],[AMZN]])/Table5[[#This Row],[AMZN]]</f>
        <v>-0.14491686444630009</v>
      </c>
      <c r="K7" s="4">
        <f>('Pivot Table Adjusted Data'!L6-Table5[[#This Row],[IAU]])/Table5[[#This Row],[IAU]]</f>
        <v>-4.5555051078061758E-2</v>
      </c>
      <c r="L7" s="4"/>
      <c r="M7" s="4">
        <f>('Pivot Table Adjusted Data'!N6-Table5[[#This Row],[VST]])/Table5[[#This Row],[VST]]</f>
        <v>0.11014033782548031</v>
      </c>
      <c r="N7" s="4">
        <f>('Pivot Table Adjusted Data'!O6-Table5[[#This Row],[VIST]])/Table5[[#This Row],[VIST]]</f>
        <v>0.61678891719161766</v>
      </c>
      <c r="O7" s="4"/>
      <c r="P7" s="4">
        <f>('Pivot Table Adjusted Data'!Q6-Table5[[#This Row],[XOM]])/Table5[[#This Row],[XOM]]</f>
        <v>0.3878066469033275</v>
      </c>
      <c r="Q7" s="4">
        <f>('Pivot Table Adjusted Data'!R6-Table5[[#This Row],[MA]])/Table5[[#This Row],[MA]]</f>
        <v>-4.9209578332787357E-2</v>
      </c>
      <c r="R7" s="4">
        <f>('Pivot Table Adjusted Data'!S6-Table5[[#This Row],[JPM]])/Table5[[#This Row],[JPM]]</f>
        <v>-0.19131655687973564</v>
      </c>
      <c r="S7" s="4">
        <f>('Pivot Table Adjusted Data'!T6-Table5[[#This Row],[KKR]])/Table5[[#This Row],[KKR]]</f>
        <v>-0.2357814169726202</v>
      </c>
      <c r="T7" s="4">
        <f>('Pivot Table Adjusted Data'!U6-Table5[[#This Row],[GS]])/Table5[[#This Row],[GS]]</f>
        <v>-9.5441361357677362E-2</v>
      </c>
      <c r="U7" s="4">
        <f>('Pivot Table Adjusted Data'!V6-Table5[[#This Row],[BX]])/Table5[[#This Row],[BX]]</f>
        <v>-0.2513251684257683</v>
      </c>
      <c r="V7" s="4">
        <f>('Pivot Table Adjusted Data'!W6-Table5[[#This Row],[SOFI]])/Table5[[#This Row],[SOFI]]</f>
        <v>-0.5783934090126257</v>
      </c>
      <c r="W7" s="4">
        <f>('Pivot Table Adjusted Data'!X6-Table5[[#This Row],[HOOD]])/Table5[[#This Row],[HOOD]]</f>
        <v>-0.57551112811956784</v>
      </c>
      <c r="X7" s="4">
        <f>('Pivot Table Adjusted Data'!Y6-Table5[[#This Row],[KO]])/Table5[[#This Row],[KO]]</f>
        <v>4.2620382555644327E-2</v>
      </c>
      <c r="Y7" s="4">
        <f>('Pivot Table Adjusted Data'!Z6-Table5[[#This Row],[PM]])/Table5[[#This Row],[PM]]</f>
        <v>-1.1118625326294929E-2</v>
      </c>
      <c r="Z7" s="4">
        <f>('Pivot Table Adjusted Data'!AA6-Table5[[#This Row],[VRTX]])/Table5[[#This Row],[VRTX]]</f>
        <v>0.31234170739758804</v>
      </c>
      <c r="AA7" s="4">
        <f>('Pivot Table Adjusted Data'!AB6-Table5[[#This Row],[OSCR]])/Table5[[#This Row],[OSCR]]</f>
        <v>-0.57571588658769357</v>
      </c>
      <c r="AB7" s="4">
        <f>('Pivot Table Adjusted Data'!AC6-Table5[[#This Row],[CPRX]])/Table5[[#This Row],[CPRX]]</f>
        <v>0.88891117102004713</v>
      </c>
      <c r="AC7" s="4">
        <f>('Pivot Table Adjusted Data'!AD6-Table5[[#This Row],[OPCH]])/Table5[[#This Row],[OPCH]]</f>
        <v>0.17530068941075622</v>
      </c>
      <c r="AD7" s="4">
        <f>('Pivot Table Adjusted Data'!AE6-Table5[[#This Row],[J]])/Table5[[#This Row],[J]]</f>
        <v>-8.664877994790432E-2</v>
      </c>
      <c r="AE7" s="4">
        <f>('Pivot Table Adjusted Data'!AF6-Table5[[#This Row],[DE]])/Table5[[#This Row],[DE]]</f>
        <v>4.6224720178722417E-3</v>
      </c>
      <c r="AF7" s="4">
        <f>('Pivot Table Adjusted Data'!AG6-Table5[[#This Row],[RKLB]])/Table5[[#This Row],[RKLB]]</f>
        <v>-0.58862813427664773</v>
      </c>
      <c r="AG7" s="4">
        <f>('Pivot Table Adjusted Data'!AH6-Table5[[#This Row],[RIO]])/Table5[[#This Row],[RIO]]</f>
        <v>-0.10960314012006567</v>
      </c>
      <c r="AH7" s="4">
        <f>('Pivot Table Adjusted Data'!AI6-Table5[[#This Row],[PLD]])/Table5[[#This Row],[PLD]]</f>
        <v>-0.21146984589016299</v>
      </c>
      <c r="AI7" s="4">
        <f>('Pivot Table Adjusted Data'!AJ6-Table5[[#This Row],[CBRE]])/Table5[[#This Row],[CBRE]]</f>
        <v>-0.20488770321317243</v>
      </c>
      <c r="AJ7" s="4">
        <f>('Pivot Table Adjusted Data'!AK6-Table5[[#This Row],[PLTR]])/Table5[[#This Row],[PLTR]]</f>
        <v>-0.53256554132859024</v>
      </c>
      <c r="AK7" s="4">
        <f>('Pivot Table Adjusted Data'!AL6-Table5[[#This Row],[AVGO]])/Table5[[#This Row],[AVGO]]</f>
        <v>-9.4803081477018297E-2</v>
      </c>
      <c r="AL7" s="4">
        <f>('Pivot Table Adjusted Data'!AM6-Table5[[#This Row],[NVDA]])/Table5[[#This Row],[NVDA]]</f>
        <v>-0.36919478534814998</v>
      </c>
      <c r="AM7" s="4">
        <f>('Pivot Table Adjusted Data'!AN6-Table5[[#This Row],[SNOW]])/Table5[[#This Row],[SNOW]]</f>
        <v>-0.46297363964729871</v>
      </c>
      <c r="AN7" s="4">
        <f>('Pivot Table Adjusted Data'!AO6-Table5[[#This Row],[MSFT]])/Table5[[#This Row],[MSFT]]</f>
        <v>-0.17515456395308052</v>
      </c>
      <c r="AO7" s="4">
        <f>('Pivot Table Adjusted Data'!AP6-Table5[[#This Row],[APPL]])/Table5[[#This Row],[APPL]]</f>
        <v>-8.8837035563819056E-2</v>
      </c>
      <c r="AP7" s="4">
        <f>('Pivot Table Adjusted Data'!AQ6-Table5[[#This Row],[IONQ]])/Table5[[#This Row],[IONQ]]</f>
        <v>-0.62152260775891155</v>
      </c>
      <c r="AQ7" s="4"/>
    </row>
    <row r="8" spans="1:43" x14ac:dyDescent="0.2">
      <c r="A8" s="44" t="s">
        <v>327</v>
      </c>
      <c r="B8" s="4">
        <f>('Pivot Table Adjusted Data'!C7-Table5[[#This Row],[SPX]])/Table5[[#This Row],[SPX]]</f>
        <v>8.7258696871414992E-2</v>
      </c>
      <c r="C8" s="4">
        <f>('Pivot Table Adjusted Data'!D7-Table5[[#This Row],[SPOT]])/Table5[[#This Row],[SPOT]]</f>
        <v>-0.26801813385195544</v>
      </c>
      <c r="D8" s="4">
        <f>('Pivot Table Adjusted Data'!E7-Table5[[#This Row],[TKO]])/Table5[[#This Row],[TKO]]</f>
        <v>3.727133739308746E-2</v>
      </c>
      <c r="E8" s="4">
        <f>('Pivot Table Adjusted Data'!F7-Table5[[#This Row],[TSLA]])/Table5[[#This Row],[TSLA]]</f>
        <v>0.35218709408048804</v>
      </c>
      <c r="F8" s="4">
        <f>('Pivot Table Adjusted Data'!G7-Table5[[#This Row],[F]])/Table5[[#This Row],[F]]</f>
        <v>0.37874191963104281</v>
      </c>
      <c r="G8" s="4"/>
      <c r="H8" s="4">
        <f>('Pivot Table Adjusted Data'!I7-Table5[[#This Row],[CMG]])/Table5[[#This Row],[CMG]]</f>
        <v>6.7830128963890707E-2</v>
      </c>
      <c r="I8" s="4"/>
      <c r="J8" s="4">
        <f>('Pivot Table Adjusted Data'!K7-Table5[[#This Row],[AMZN]])/Table5[[#This Row],[AMZN]]</f>
        <v>-0.27696916405056871</v>
      </c>
      <c r="K8" s="4">
        <f>('Pivot Table Adjusted Data'!L7-Table5[[#This Row],[IAU]])/Table5[[#This Row],[IAU]]</f>
        <v>1.8916393968250844E-2</v>
      </c>
      <c r="L8" s="4"/>
      <c r="M8" s="4">
        <f>('Pivot Table Adjusted Data'!N7-Table5[[#This Row],[VST]])/Table5[[#This Row],[VST]]</f>
        <v>0.14992190398094471</v>
      </c>
      <c r="N8" s="4">
        <f>('Pivot Table Adjusted Data'!O7-Table5[[#This Row],[VIST]])/Table5[[#This Row],[VIST]]</f>
        <v>1.0077367277357265</v>
      </c>
      <c r="O8" s="4"/>
      <c r="P8" s="4">
        <f>('Pivot Table Adjusted Data'!Q7-Table5[[#This Row],[XOM]])/Table5[[#This Row],[XOM]]</f>
        <v>0.27167323192462567</v>
      </c>
      <c r="Q8" s="4">
        <f>('Pivot Table Adjusted Data'!R7-Table5[[#This Row],[MA]])/Table5[[#This Row],[MA]]</f>
        <v>-3.0012486444647893E-2</v>
      </c>
      <c r="R8" s="4">
        <f>('Pivot Table Adjusted Data'!S7-Table5[[#This Row],[JPM]])/Table5[[#This Row],[JPM]]</f>
        <v>-2.3080646095872915E-3</v>
      </c>
      <c r="S8" s="4">
        <f>('Pivot Table Adjusted Data'!T7-Table5[[#This Row],[KKR]])/Table5[[#This Row],[KKR]]</f>
        <v>0.22512605988866147</v>
      </c>
      <c r="T8" s="4">
        <f>('Pivot Table Adjusted Data'!U7-Table5[[#This Row],[GS]])/Table5[[#This Row],[GS]]</f>
        <v>5.3898302060545966E-2</v>
      </c>
      <c r="U8" s="4">
        <f>('Pivot Table Adjusted Data'!V7-Table5[[#This Row],[BX]])/Table5[[#This Row],[BX]]</f>
        <v>0.42375244955016189</v>
      </c>
      <c r="V8" s="4">
        <f>('Pivot Table Adjusted Data'!W7-Table5[[#This Row],[SOFI]])/Table5[[#This Row],[SOFI]]</f>
        <v>-0.24412753238612503</v>
      </c>
      <c r="W8" s="4">
        <f>('Pivot Table Adjusted Data'!X7-Table5[[#This Row],[HOOD]])/Table5[[#This Row],[HOOD]]</f>
        <v>-0.53005493346723531</v>
      </c>
      <c r="X8" s="4">
        <f>('Pivot Table Adjusted Data'!Y7-Table5[[#This Row],[KO]])/Table5[[#This Row],[KO]]</f>
        <v>0.10315324651165377</v>
      </c>
      <c r="Y8" s="4">
        <f>('Pivot Table Adjusted Data'!Z7-Table5[[#This Row],[PM]])/Table5[[#This Row],[PM]]</f>
        <v>5.4010443593745197E-2</v>
      </c>
      <c r="Z8" s="4">
        <f>('Pivot Table Adjusted Data'!AA7-Table5[[#This Row],[VRTX]])/Table5[[#This Row],[VRTX]]</f>
        <v>5.3752928818443353E-2</v>
      </c>
      <c r="AA8" s="4">
        <f>('Pivot Table Adjusted Data'!AB7-Table5[[#This Row],[OSCR]])/Table5[[#This Row],[OSCR]]</f>
        <v>-0.53954868388817834</v>
      </c>
      <c r="AB8" s="4">
        <f>('Pivot Table Adjusted Data'!AC7-Table5[[#This Row],[CPRX]])/Table5[[#This Row],[CPRX]]</f>
        <v>0.40791346915367133</v>
      </c>
      <c r="AC8" s="4">
        <f>('Pivot Table Adjusted Data'!AD7-Table5[[#This Row],[OPCH]])/Table5[[#This Row],[OPCH]]</f>
        <v>0.31904421426166729</v>
      </c>
      <c r="AD8" s="4">
        <f>('Pivot Table Adjusted Data'!AE7-Table5[[#This Row],[J]])/Table5[[#This Row],[J]]</f>
        <v>6.0142079182562362E-2</v>
      </c>
      <c r="AE8" s="4">
        <f>('Pivot Table Adjusted Data'!AF7-Table5[[#This Row],[DE]])/Table5[[#This Row],[DE]]</f>
        <v>5.7865292463640451E-2</v>
      </c>
      <c r="AF8" s="4">
        <f>('Pivot Table Adjusted Data'!AG7-Table5[[#This Row],[RKLB]])/Table5[[#This Row],[RKLB]]</f>
        <v>4.7096784376789234E-2</v>
      </c>
      <c r="AG8" s="4">
        <f>('Pivot Table Adjusted Data'!AH7-Table5[[#This Row],[RIO]])/Table5[[#This Row],[RIO]]</f>
        <v>-0.1484482415087508</v>
      </c>
      <c r="AH8" s="4">
        <f>('Pivot Table Adjusted Data'!AI7-Table5[[#This Row],[PLD]])/Table5[[#This Row],[PLD]]</f>
        <v>0.30684386709074679</v>
      </c>
      <c r="AI8" s="4">
        <f>('Pivot Table Adjusted Data'!AJ7-Table5[[#This Row],[CBRE]])/Table5[[#This Row],[CBRE]]</f>
        <v>0.1907177179976729</v>
      </c>
      <c r="AJ8" s="4">
        <f>('Pivot Table Adjusted Data'!AK7-Table5[[#This Row],[PLTR]])/Table5[[#This Row],[PLTR]]</f>
        <v>-0.29233236110768362</v>
      </c>
      <c r="AK8" s="4">
        <f>('Pivot Table Adjusted Data'!AL7-Table5[[#This Row],[AVGO]])/Table5[[#This Row],[AVGO]]</f>
        <v>0.22207163272754937</v>
      </c>
      <c r="AL8" s="4">
        <f>('Pivot Table Adjusted Data'!AM7-Table5[[#This Row],[NVDA]])/Table5[[#This Row],[NVDA]]</f>
        <v>0.53230271008037466</v>
      </c>
      <c r="AM8" s="4">
        <f>('Pivot Table Adjusted Data'!AN7-Table5[[#This Row],[SNOW]])/Table5[[#This Row],[SNOW]]</f>
        <v>0.10758802644162196</v>
      </c>
      <c r="AN8" s="4">
        <f>('Pivot Table Adjusted Data'!AO7-Table5[[#This Row],[MSFT]])/Table5[[#This Row],[MSFT]]</f>
        <v>0.19836096571592784</v>
      </c>
      <c r="AO8" s="4">
        <f>('Pivot Table Adjusted Data'!AP7-Table5[[#This Row],[APPL]])/Table5[[#This Row],[APPL]]</f>
        <v>0.2042963677042233</v>
      </c>
      <c r="AP8" s="4">
        <f>('Pivot Table Adjusted Data'!AQ7-Table5[[#This Row],[IONQ]])/Table5[[#This Row],[IONQ]]</f>
        <v>0.25646701966314539</v>
      </c>
      <c r="AQ8" s="4"/>
    </row>
    <row r="9" spans="1:43" x14ac:dyDescent="0.2">
      <c r="A9" s="43" t="s">
        <v>326</v>
      </c>
      <c r="B9" s="4">
        <f>('Pivot Table Adjusted Data'!C8-Table5[[#This Row],[SPX]])/Table5[[#This Row],[SPX]]</f>
        <v>0.24835981998670353</v>
      </c>
      <c r="C9" s="4">
        <f>('Pivot Table Adjusted Data'!D8-Table5[[#This Row],[SPOT]])/Table5[[#This Row],[SPOT]]</f>
        <v>0.10636670344524406</v>
      </c>
      <c r="D9" s="4">
        <f>('Pivot Table Adjusted Data'!E8-Table5[[#This Row],[TKO]])/Table5[[#This Row],[TKO]]</f>
        <v>0.24154694904701463</v>
      </c>
      <c r="E9" s="4">
        <f>('Pivot Table Adjusted Data'!F8-Table5[[#This Row],[TSLA]])/Table5[[#This Row],[TSLA]]</f>
        <v>0.96744614888087499</v>
      </c>
      <c r="F9" s="4">
        <f>('Pivot Table Adjusted Data'!G8-Table5[[#This Row],[F]])/Table5[[#This Row],[F]]</f>
        <v>0.80472512640112381</v>
      </c>
      <c r="G9" s="4"/>
      <c r="H9" s="4">
        <f>('Pivot Table Adjusted Data'!I8-Table5[[#This Row],[CMG]])/Table5[[#This Row],[CMG]]</f>
        <v>0.30091553045011121</v>
      </c>
      <c r="I9" s="4"/>
      <c r="J9" s="4">
        <f>('Pivot Table Adjusted Data'!K8-Table5[[#This Row],[AMZN]])/Table5[[#This Row],[AMZN]]</f>
        <v>-0.13751549551011616</v>
      </c>
      <c r="K9" s="4">
        <f>('Pivot Table Adjusted Data'!L8-Table5[[#This Row],[IAU]])/Table5[[#This Row],[IAU]]</f>
        <v>-2.4555697242176069E-2</v>
      </c>
      <c r="L9" s="4"/>
      <c r="M9" s="4">
        <f>('Pivot Table Adjusted Data'!N8-Table5[[#This Row],[VST]])/Table5[[#This Row],[VST]]</f>
        <v>-1.6474315752262936E-2</v>
      </c>
      <c r="N9" s="4">
        <f>('Pivot Table Adjusted Data'!O8-Table5[[#This Row],[VIST]])/Table5[[#This Row],[VIST]]</f>
        <v>0.17055138058917485</v>
      </c>
      <c r="O9" s="4"/>
      <c r="P9" s="4">
        <f>('Pivot Table Adjusted Data'!Q8-Table5[[#This Row],[XOM]])/Table5[[#This Row],[XOM]]</f>
        <v>0.36922915491466241</v>
      </c>
      <c r="Q9" s="4">
        <f>('Pivot Table Adjusted Data'!R8-Table5[[#This Row],[MA]])/Table5[[#This Row],[MA]]</f>
        <v>0.14450555335982693</v>
      </c>
      <c r="R9" s="4">
        <f>('Pivot Table Adjusted Data'!S8-Table5[[#This Row],[JPM]])/Table5[[#This Row],[JPM]]</f>
        <v>0.48546995787931718</v>
      </c>
      <c r="S9" s="4">
        <f>('Pivot Table Adjusted Data'!T8-Table5[[#This Row],[KKR]])/Table5[[#This Row],[KKR]]</f>
        <v>0.57616140572570329</v>
      </c>
      <c r="T9" s="4">
        <f>('Pivot Table Adjusted Data'!U8-Table5[[#This Row],[GS]])/Table5[[#This Row],[GS]]</f>
        <v>0.68670880993826977</v>
      </c>
      <c r="U9" s="4">
        <f>('Pivot Table Adjusted Data'!V8-Table5[[#This Row],[BX]])/Table5[[#This Row],[BX]]</f>
        <v>0.58348396029040794</v>
      </c>
      <c r="V9" s="4">
        <f>('Pivot Table Adjusted Data'!W8-Table5[[#This Row],[SOFI]])/Table5[[#This Row],[SOFI]]</f>
        <v>0.60282654538254665</v>
      </c>
      <c r="W9" s="4"/>
      <c r="X9" s="4">
        <f>('Pivot Table Adjusted Data'!Y8-Table5[[#This Row],[KO]])/Table5[[#This Row],[KO]]</f>
        <v>9.7690168523183241E-2</v>
      </c>
      <c r="Y9" s="4">
        <f>('Pivot Table Adjusted Data'!Z8-Table5[[#This Row],[PM]])/Table5[[#This Row],[PM]]</f>
        <v>0.2237153547088572</v>
      </c>
      <c r="Z9" s="4"/>
      <c r="AA9" s="4"/>
      <c r="AB9" s="4">
        <f>('Pivot Table Adjusted Data'!AC8-Table5[[#This Row],[CPRX]])/Table5[[#This Row],[CPRX]]</f>
        <v>0.23712961569695387</v>
      </c>
      <c r="AC9" s="4">
        <f>('Pivot Table Adjusted Data'!AD8-Table5[[#This Row],[OPCH]])/Table5[[#This Row],[OPCH]]</f>
        <v>0.45794277380275228</v>
      </c>
      <c r="AD9" s="4">
        <f>('Pivot Table Adjusted Data'!AE8-Table5[[#This Row],[J]])/Table5[[#This Row],[J]]</f>
        <v>0.40106063106735457</v>
      </c>
      <c r="AE9" s="4">
        <f>('Pivot Table Adjusted Data'!AF8-Table5[[#This Row],[DE]])/Table5[[#This Row],[DE]]</f>
        <v>0.76003502687725577</v>
      </c>
      <c r="AF9" s="4">
        <f>('Pivot Table Adjusted Data'!AG8-Table5[[#This Row],[RKLB]])/Table5[[#This Row],[RKLB]]</f>
        <v>8.5912418042072598E-5</v>
      </c>
      <c r="AG9" s="4">
        <f>('Pivot Table Adjusted Data'!AH8-Table5[[#This Row],[RIO]])/Table5[[#This Row],[RIO]]</f>
        <v>0.38784425459256994</v>
      </c>
      <c r="AH9" s="4">
        <f>('Pivot Table Adjusted Data'!AI8-Table5[[#This Row],[PLD]])/Table5[[#This Row],[PLD]]</f>
        <v>0.17195746953310612</v>
      </c>
      <c r="AI9" s="4">
        <f>('Pivot Table Adjusted Data'!AJ8-Table5[[#This Row],[CBRE]])/Table5[[#This Row],[CBRE]]</f>
        <v>0.67061590058097431</v>
      </c>
      <c r="AJ9" s="4">
        <f>('Pivot Table Adjusted Data'!AK8-Table5[[#This Row],[PLTR]])/Table5[[#This Row],[PLTR]]</f>
        <v>0.42012615554535604</v>
      </c>
      <c r="AK9" s="4">
        <f>('Pivot Table Adjusted Data'!AL8-Table5[[#This Row],[AVGO]])/Table5[[#This Row],[AVGO]]</f>
        <v>0.37610592366459644</v>
      </c>
      <c r="AL9" s="4">
        <f>('Pivot Table Adjusted Data'!AM8-Table5[[#This Row],[NVDA]])/Table5[[#This Row],[NVDA]]</f>
        <v>0.42979444400914291</v>
      </c>
      <c r="AM9" s="4">
        <f>('Pivot Table Adjusted Data'!AN8-Table5[[#This Row],[SNOW]])/Table5[[#This Row],[SNOW]]</f>
        <v>-7.4204918095148661E-2</v>
      </c>
      <c r="AN9" s="4">
        <f>('Pivot Table Adjusted Data'!AO8-Table5[[#This Row],[MSFT]])/Table5[[#This Row],[MSFT]]</f>
        <v>0.24647811189703611</v>
      </c>
      <c r="AO9" s="4">
        <f>('Pivot Table Adjusted Data'!AP8-Table5[[#This Row],[APPL]])/Table5[[#This Row],[APPL]]</f>
        <v>0.28079640405949102</v>
      </c>
      <c r="AP9" s="4"/>
      <c r="AQ9" s="4"/>
    </row>
    <row r="10" spans="1:43" x14ac:dyDescent="0.2">
      <c r="A10" s="1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3" x14ac:dyDescent="0.2">
      <c r="A11" s="2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3" x14ac:dyDescent="0.2">
      <c r="A12" s="1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3" x14ac:dyDescent="0.2">
      <c r="A13" s="21" t="s">
        <v>336</v>
      </c>
      <c r="B13" s="4">
        <f t="shared" ref="B13:AP13" si="0">AVERAGE(B3:B11)</f>
        <v>8.6421441979443792E-2</v>
      </c>
      <c r="C13" s="4">
        <f t="shared" si="0"/>
        <v>0.2279203434007164</v>
      </c>
      <c r="D13" s="4">
        <f t="shared" si="0"/>
        <v>0.20984381110047887</v>
      </c>
      <c r="E13" s="4">
        <f t="shared" si="0"/>
        <v>0.18327812842026869</v>
      </c>
      <c r="F13" s="4">
        <f t="shared" si="0"/>
        <v>9.1151121031311053E-2</v>
      </c>
      <c r="G13" s="4">
        <f t="shared" si="0"/>
        <v>0.40202387533588763</v>
      </c>
      <c r="H13" s="4">
        <f t="shared" si="0"/>
        <v>0.12986727973668363</v>
      </c>
      <c r="I13" s="4">
        <f t="shared" si="0"/>
        <v>-0.27267706214900328</v>
      </c>
      <c r="J13" s="4">
        <f t="shared" si="0"/>
        <v>-4.7100956949753532E-2</v>
      </c>
      <c r="K13" s="4">
        <f t="shared" si="0"/>
        <v>7.5386248027215608E-2</v>
      </c>
      <c r="L13" s="4">
        <f t="shared" si="0"/>
        <v>0.19381028110133786</v>
      </c>
      <c r="M13" s="4">
        <f t="shared" si="0"/>
        <v>0.38117304470105762</v>
      </c>
      <c r="N13" s="4">
        <f t="shared" si="0"/>
        <v>0.5405200544620421</v>
      </c>
      <c r="O13" s="4">
        <f t="shared" si="0"/>
        <v>0.46762964309027449</v>
      </c>
      <c r="P13" s="4">
        <f t="shared" si="0"/>
        <v>0.1632225369480669</v>
      </c>
      <c r="Q13" s="4">
        <f t="shared" si="0"/>
        <v>8.1257636397122676E-2</v>
      </c>
      <c r="R13" s="4">
        <f t="shared" si="0"/>
        <v>0.1503682518318458</v>
      </c>
      <c r="S13" s="4">
        <f t="shared" si="0"/>
        <v>0.2356091429943373</v>
      </c>
      <c r="T13" s="4">
        <f t="shared" si="0"/>
        <v>0.17654095882598123</v>
      </c>
      <c r="U13" s="4">
        <f t="shared" si="0"/>
        <v>0.18095607570660149</v>
      </c>
      <c r="V13" s="4">
        <f t="shared" si="0"/>
        <v>9.3504577413698817E-2</v>
      </c>
      <c r="W13" s="4">
        <f t="shared" si="0"/>
        <v>0.16122103864989232</v>
      </c>
      <c r="X13" s="4">
        <f t="shared" si="0"/>
        <v>5.5751401033800704E-2</v>
      </c>
      <c r="Y13" s="4">
        <f t="shared" si="0"/>
        <v>0.11451599394589454</v>
      </c>
      <c r="Z13" s="4">
        <f t="shared" si="0"/>
        <v>0.15458726633593448</v>
      </c>
      <c r="AA13" s="4">
        <f t="shared" si="0"/>
        <v>7.6910212623124349E-2</v>
      </c>
      <c r="AB13" s="4">
        <f t="shared" si="0"/>
        <v>0.30895520283820022</v>
      </c>
      <c r="AC13" s="4">
        <f t="shared" si="0"/>
        <v>0.15115443591611363</v>
      </c>
      <c r="AD13" s="4">
        <f t="shared" si="0"/>
        <v>7.8213570015899722E-2</v>
      </c>
      <c r="AE13" s="4">
        <f t="shared" si="0"/>
        <v>0.15355562001121398</v>
      </c>
      <c r="AF13" s="4">
        <f t="shared" si="0"/>
        <v>0.28855134852089687</v>
      </c>
      <c r="AG13" s="4">
        <f t="shared" si="0"/>
        <v>1.3522369928534164E-2</v>
      </c>
      <c r="AH13" s="4">
        <f t="shared" si="0"/>
        <v>3.0189125539055096E-2</v>
      </c>
      <c r="AI13" s="4">
        <f t="shared" si="0"/>
        <v>0.17832104545221755</v>
      </c>
      <c r="AJ13" s="4">
        <f t="shared" si="0"/>
        <v>0.42791246191994092</v>
      </c>
      <c r="AK13" s="4">
        <f t="shared" si="0"/>
        <v>0.29933448722596523</v>
      </c>
      <c r="AL13" s="4">
        <f t="shared" si="0"/>
        <v>0.50832080517285749</v>
      </c>
      <c r="AM13" s="4">
        <f t="shared" si="0"/>
        <v>-5.2366663147377417E-2</v>
      </c>
      <c r="AN13" s="4">
        <f t="shared" si="0"/>
        <v>0.10850761481805124</v>
      </c>
      <c r="AO13" s="4">
        <f t="shared" si="0"/>
        <v>0.11990549029386632</v>
      </c>
      <c r="AP13" s="4">
        <f t="shared" si="0"/>
        <v>0.29338568755448247</v>
      </c>
    </row>
    <row r="14" spans="1:43" x14ac:dyDescent="0.2">
      <c r="A14" s="21" t="s">
        <v>337</v>
      </c>
      <c r="B14" s="22">
        <f t="shared" ref="B14:AP14" si="1">_xlfn.STDEV.S(B3:B11)</f>
        <v>0.12541083015464616</v>
      </c>
      <c r="C14" s="22">
        <f t="shared" si="1"/>
        <v>0.47308280692272492</v>
      </c>
      <c r="D14" s="22">
        <f t="shared" si="1"/>
        <v>0.20050524340347664</v>
      </c>
      <c r="E14" s="22">
        <f t="shared" si="1"/>
        <v>0.42579258723124663</v>
      </c>
      <c r="F14" s="22">
        <f t="shared" si="1"/>
        <v>0.36937366782704162</v>
      </c>
      <c r="G14" s="22">
        <f t="shared" si="1"/>
        <v>0.74942041143099181</v>
      </c>
      <c r="H14" s="22">
        <f t="shared" si="1"/>
        <v>0.19335438076195086</v>
      </c>
      <c r="I14" s="22">
        <f t="shared" si="1"/>
        <v>0.20240551545258795</v>
      </c>
      <c r="J14" s="22">
        <f t="shared" si="1"/>
        <v>0.22474925153669001</v>
      </c>
      <c r="K14" s="22">
        <f t="shared" si="1"/>
        <v>9.8650349981391314E-2</v>
      </c>
      <c r="L14" s="22">
        <f t="shared" si="1"/>
        <v>0.10080275031827368</v>
      </c>
      <c r="M14" s="22">
        <f t="shared" si="1"/>
        <v>0.5231356665808099</v>
      </c>
      <c r="N14" s="22">
        <f t="shared" si="1"/>
        <v>0.41514526991963457</v>
      </c>
      <c r="O14" s="22">
        <f t="shared" si="1"/>
        <v>0.39928506812725989</v>
      </c>
      <c r="P14" s="22">
        <f t="shared" si="1"/>
        <v>0.17805238741143237</v>
      </c>
      <c r="Q14" s="22">
        <f t="shared" si="1"/>
        <v>8.5717656712578791E-2</v>
      </c>
      <c r="R14" s="22">
        <f t="shared" si="1"/>
        <v>0.21891209927336824</v>
      </c>
      <c r="S14" s="22">
        <f t="shared" si="1"/>
        <v>0.33786421701627201</v>
      </c>
      <c r="T14" s="22">
        <f t="shared" si="1"/>
        <v>0.27280844231387225</v>
      </c>
      <c r="U14" s="22">
        <f t="shared" si="1"/>
        <v>0.29867431518440962</v>
      </c>
      <c r="V14" s="22">
        <f t="shared" si="1"/>
        <v>0.39867927249113633</v>
      </c>
      <c r="W14" s="22">
        <f t="shared" si="1"/>
        <v>0.66207010829005941</v>
      </c>
      <c r="X14" s="22">
        <f t="shared" si="1"/>
        <v>5.5276944465975857E-2</v>
      </c>
      <c r="Y14" s="22">
        <f t="shared" si="1"/>
        <v>0.14441869353600892</v>
      </c>
      <c r="Z14" s="22">
        <f t="shared" si="1"/>
        <v>0.10039617305549992</v>
      </c>
      <c r="AA14" s="22">
        <f t="shared" si="1"/>
        <v>0.61147517232425252</v>
      </c>
      <c r="AB14" s="22">
        <f t="shared" si="1"/>
        <v>0.29020432878096364</v>
      </c>
      <c r="AC14" s="22">
        <f t="shared" si="1"/>
        <v>0.19459084925171197</v>
      </c>
      <c r="AD14" s="22">
        <f t="shared" si="1"/>
        <v>0.16653076819549031</v>
      </c>
      <c r="AE14" s="22">
        <f t="shared" si="1"/>
        <v>0.27441342329679502</v>
      </c>
      <c r="AF14" s="22">
        <f t="shared" si="1"/>
        <v>0.89215260563884735</v>
      </c>
      <c r="AG14" s="22">
        <f t="shared" si="1"/>
        <v>0.17861424911954699</v>
      </c>
      <c r="AH14" s="22">
        <f t="shared" si="1"/>
        <v>0.16740034116632202</v>
      </c>
      <c r="AI14" s="22">
        <f t="shared" si="1"/>
        <v>0.28601227375096344</v>
      </c>
      <c r="AJ14" s="22">
        <f t="shared" si="1"/>
        <v>0.6735493023638266</v>
      </c>
      <c r="AK14" s="22">
        <f t="shared" si="1"/>
        <v>0.25891755868310318</v>
      </c>
      <c r="AL14" s="22">
        <f t="shared" si="1"/>
        <v>0.57975126897594353</v>
      </c>
      <c r="AM14" s="22">
        <f t="shared" si="1"/>
        <v>0.21462620428264728</v>
      </c>
      <c r="AN14" s="22">
        <f t="shared" si="1"/>
        <v>0.17754140589486808</v>
      </c>
      <c r="AO14" s="22">
        <f t="shared" si="1"/>
        <v>0.14543898783836015</v>
      </c>
      <c r="AP14" s="22">
        <f t="shared" si="1"/>
        <v>0.57272132342412274</v>
      </c>
    </row>
    <row r="15" spans="1:43" x14ac:dyDescent="0.2">
      <c r="A15" s="21" t="s">
        <v>338</v>
      </c>
      <c r="B15" s="22">
        <f t="shared" ref="B15:AP15" si="2">1/40</f>
        <v>2.5000000000000001E-2</v>
      </c>
      <c r="C15" s="22">
        <f t="shared" si="2"/>
        <v>2.5000000000000001E-2</v>
      </c>
      <c r="D15" s="22">
        <f t="shared" si="2"/>
        <v>2.5000000000000001E-2</v>
      </c>
      <c r="E15" s="22">
        <f t="shared" si="2"/>
        <v>2.5000000000000001E-2</v>
      </c>
      <c r="F15" s="22">
        <f t="shared" si="2"/>
        <v>2.5000000000000001E-2</v>
      </c>
      <c r="G15" s="22">
        <f t="shared" si="2"/>
        <v>2.5000000000000001E-2</v>
      </c>
      <c r="H15" s="22">
        <f t="shared" si="2"/>
        <v>2.5000000000000001E-2</v>
      </c>
      <c r="I15" s="22">
        <f t="shared" si="2"/>
        <v>2.5000000000000001E-2</v>
      </c>
      <c r="J15" s="22">
        <f t="shared" si="2"/>
        <v>2.5000000000000001E-2</v>
      </c>
      <c r="K15" s="22">
        <f t="shared" si="2"/>
        <v>2.5000000000000001E-2</v>
      </c>
      <c r="L15" s="22">
        <f t="shared" si="2"/>
        <v>2.5000000000000001E-2</v>
      </c>
      <c r="M15" s="22">
        <f t="shared" si="2"/>
        <v>2.5000000000000001E-2</v>
      </c>
      <c r="N15" s="22">
        <f t="shared" si="2"/>
        <v>2.5000000000000001E-2</v>
      </c>
      <c r="O15" s="22">
        <f t="shared" si="2"/>
        <v>2.5000000000000001E-2</v>
      </c>
      <c r="P15" s="22">
        <f t="shared" si="2"/>
        <v>2.5000000000000001E-2</v>
      </c>
      <c r="Q15" s="22">
        <f t="shared" si="2"/>
        <v>2.5000000000000001E-2</v>
      </c>
      <c r="R15" s="22">
        <f t="shared" si="2"/>
        <v>2.5000000000000001E-2</v>
      </c>
      <c r="S15" s="22">
        <f t="shared" si="2"/>
        <v>2.5000000000000001E-2</v>
      </c>
      <c r="T15" s="22">
        <f t="shared" si="2"/>
        <v>2.5000000000000001E-2</v>
      </c>
      <c r="U15" s="22">
        <f t="shared" si="2"/>
        <v>2.5000000000000001E-2</v>
      </c>
      <c r="V15" s="22">
        <f t="shared" si="2"/>
        <v>2.5000000000000001E-2</v>
      </c>
      <c r="W15" s="22">
        <f t="shared" si="2"/>
        <v>2.5000000000000001E-2</v>
      </c>
      <c r="X15" s="22">
        <f t="shared" si="2"/>
        <v>2.5000000000000001E-2</v>
      </c>
      <c r="Y15" s="22">
        <f t="shared" si="2"/>
        <v>2.5000000000000001E-2</v>
      </c>
      <c r="Z15" s="22">
        <f t="shared" si="2"/>
        <v>2.5000000000000001E-2</v>
      </c>
      <c r="AA15" s="22">
        <f t="shared" si="2"/>
        <v>2.5000000000000001E-2</v>
      </c>
      <c r="AB15" s="22">
        <f t="shared" si="2"/>
        <v>2.5000000000000001E-2</v>
      </c>
      <c r="AC15" s="22">
        <f t="shared" si="2"/>
        <v>2.5000000000000001E-2</v>
      </c>
      <c r="AD15" s="22">
        <f t="shared" si="2"/>
        <v>2.5000000000000001E-2</v>
      </c>
      <c r="AE15" s="22">
        <f t="shared" si="2"/>
        <v>2.5000000000000001E-2</v>
      </c>
      <c r="AF15" s="22">
        <f t="shared" si="2"/>
        <v>2.5000000000000001E-2</v>
      </c>
      <c r="AG15" s="22">
        <f t="shared" si="2"/>
        <v>2.5000000000000001E-2</v>
      </c>
      <c r="AH15" s="22">
        <f t="shared" si="2"/>
        <v>2.5000000000000001E-2</v>
      </c>
      <c r="AI15" s="22">
        <f t="shared" si="2"/>
        <v>2.5000000000000001E-2</v>
      </c>
      <c r="AJ15" s="22">
        <f t="shared" si="2"/>
        <v>2.5000000000000001E-2</v>
      </c>
      <c r="AK15" s="22">
        <f t="shared" si="2"/>
        <v>2.5000000000000001E-2</v>
      </c>
      <c r="AL15" s="22">
        <f t="shared" si="2"/>
        <v>2.5000000000000001E-2</v>
      </c>
      <c r="AM15" s="22">
        <f t="shared" si="2"/>
        <v>2.5000000000000001E-2</v>
      </c>
      <c r="AN15" s="22">
        <f t="shared" si="2"/>
        <v>2.5000000000000001E-2</v>
      </c>
      <c r="AO15" s="22">
        <f t="shared" si="2"/>
        <v>2.5000000000000001E-2</v>
      </c>
      <c r="AP15" s="22">
        <f t="shared" si="2"/>
        <v>2.5000000000000001E-2</v>
      </c>
    </row>
    <row r="16" spans="1:43" ht="16" thickBot="1" x14ac:dyDescent="0.25">
      <c r="A16" s="18"/>
      <c r="AP16" s="25"/>
    </row>
    <row r="17" spans="1:44" x14ac:dyDescent="0.2">
      <c r="A17" s="18"/>
      <c r="B17" s="22"/>
      <c r="C17" s="4"/>
      <c r="D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4" ht="16" thickBot="1" x14ac:dyDescent="0.25">
      <c r="A18" s="18"/>
      <c r="B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4" ht="16" thickBot="1" x14ac:dyDescent="0.25">
      <c r="A19" s="18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</row>
    <row r="20" spans="1:44" x14ac:dyDescent="0.2">
      <c r="A20" s="18"/>
      <c r="B20" t="s">
        <v>339</v>
      </c>
      <c r="C20" s="26"/>
      <c r="D20" s="26"/>
      <c r="E20" s="26" t="s">
        <v>18</v>
      </c>
      <c r="F20" s="26" t="s">
        <v>23</v>
      </c>
      <c r="G20" s="26" t="s">
        <v>27</v>
      </c>
      <c r="H20" s="26" t="s">
        <v>31</v>
      </c>
      <c r="I20" s="26" t="s">
        <v>32</v>
      </c>
      <c r="J20" s="26" t="s">
        <v>39</v>
      </c>
      <c r="K20" s="26" t="s">
        <v>40</v>
      </c>
      <c r="L20" s="26" t="s">
        <v>42</v>
      </c>
      <c r="M20" s="26" t="s">
        <v>44</v>
      </c>
      <c r="N20" s="26" t="s">
        <v>46</v>
      </c>
      <c r="O20" s="26" t="s">
        <v>48</v>
      </c>
      <c r="P20" s="26" t="s">
        <v>50</v>
      </c>
      <c r="Q20" s="26" t="s">
        <v>52</v>
      </c>
      <c r="R20" s="26" t="s">
        <v>54</v>
      </c>
      <c r="S20" s="26" t="s">
        <v>56</v>
      </c>
      <c r="T20" s="26" t="s">
        <v>58</v>
      </c>
      <c r="U20" s="26" t="s">
        <v>60</v>
      </c>
      <c r="V20" s="26" t="s">
        <v>62</v>
      </c>
      <c r="W20" s="26" t="s">
        <v>63</v>
      </c>
      <c r="X20" s="26" t="s">
        <v>65</v>
      </c>
      <c r="Y20" s="26" t="s">
        <v>66</v>
      </c>
      <c r="Z20" s="26" t="s">
        <v>68</v>
      </c>
      <c r="AA20" s="26" t="s">
        <v>69</v>
      </c>
      <c r="AB20" s="26" t="s">
        <v>70</v>
      </c>
      <c r="AC20" s="26" t="s">
        <v>72</v>
      </c>
      <c r="AD20" s="26" t="s">
        <v>74</v>
      </c>
      <c r="AE20" s="26" t="s">
        <v>76</v>
      </c>
      <c r="AF20" s="26" t="s">
        <v>78</v>
      </c>
      <c r="AG20" s="26" t="s">
        <v>79</v>
      </c>
      <c r="AH20" s="26" t="s">
        <v>80</v>
      </c>
      <c r="AI20" s="26" t="s">
        <v>81</v>
      </c>
      <c r="AJ20" s="26" t="s">
        <v>82</v>
      </c>
      <c r="AK20" s="26" t="s">
        <v>83</v>
      </c>
      <c r="AL20" s="26" t="s">
        <v>84</v>
      </c>
      <c r="AM20" s="26" t="s">
        <v>85</v>
      </c>
      <c r="AN20" s="26" t="s">
        <v>86</v>
      </c>
      <c r="AO20" s="26" t="s">
        <v>87</v>
      </c>
      <c r="AP20" s="26" t="s">
        <v>88</v>
      </c>
      <c r="AQ20" s="26" t="s">
        <v>89</v>
      </c>
      <c r="AR20" s="26" t="s">
        <v>90</v>
      </c>
    </row>
    <row r="21" spans="1:44" x14ac:dyDescent="0.2">
      <c r="A21" s="18"/>
      <c r="B21" cm="1">
        <f t="array" ref="B21">SUMPRODUCT(E21:AR21,TRANSPOSE('20% Limit Scenario'!$B$8:$B$47))</f>
        <v>3.0566270388107382E-3</v>
      </c>
      <c r="D21" t="s">
        <v>18</v>
      </c>
      <c r="E21">
        <f>VARP('20% 252 Day Average Returns'!$C$2:$C$9)</f>
        <v>0.19183486474790076</v>
      </c>
    </row>
    <row r="22" spans="1:44" x14ac:dyDescent="0.2">
      <c r="A22" s="18"/>
      <c r="B22" cm="1">
        <f t="array" ref="B22">SUMPRODUCT(E22:AR22,TRANSPOSE('20% Limit Scenario'!$B$8:$B$47))</f>
        <v>1.3331509189214207E-3</v>
      </c>
      <c r="D22" t="s">
        <v>23</v>
      </c>
      <c r="E22">
        <v>8.4060886995281064E-3</v>
      </c>
      <c r="F22">
        <f>VARP('20% 252 Day Average Returns'!$D$2:$D$9)</f>
        <v>3.4459159399103503E-2</v>
      </c>
    </row>
    <row r="23" spans="1:44" x14ac:dyDescent="0.2">
      <c r="A23" s="18"/>
      <c r="B23" cm="1">
        <f t="array" ref="B23">SUMPRODUCT(E23:AR23,TRANSPOSE('20% Limit Scenario'!$B$8:$B$47))</f>
        <v>5.4413373414482959E-4</v>
      </c>
      <c r="D23" t="s">
        <v>27</v>
      </c>
      <c r="E23">
        <v>1.1660748278406945E-2</v>
      </c>
      <c r="F23">
        <v>1.0296720225310349E-2</v>
      </c>
      <c r="G23">
        <f>VARP('20% 252 Day Average Returns'!$E$2:$E$9)</f>
        <v>0.15539942343521032</v>
      </c>
    </row>
    <row r="24" spans="1:44" x14ac:dyDescent="0.2">
      <c r="A24" s="18"/>
      <c r="B24" cm="1">
        <f t="array" ref="B24">SUMPRODUCT(E24:AR24,TRANSPOSE('20% Limit Scenario'!$B$8:$B$47))</f>
        <v>-7.5202568841510186E-4</v>
      </c>
      <c r="D24" t="s">
        <v>31</v>
      </c>
      <c r="E24">
        <v>-2.9139845123093127E-2</v>
      </c>
      <c r="F24">
        <v>-8.267648260639365E-3</v>
      </c>
      <c r="G24">
        <v>0.1207102282552814</v>
      </c>
      <c r="H24">
        <f>VARP('20% 252 Day Average Returns'!$F$2:$F$9)</f>
        <v>0.11694591984343</v>
      </c>
    </row>
    <row r="25" spans="1:44" x14ac:dyDescent="0.2">
      <c r="A25" s="18"/>
      <c r="B25" cm="1">
        <f t="array" ref="B25">SUMPRODUCT(E25:AR25,TRANSPOSE('20% Limit Scenario'!$B$8:$B$47))</f>
        <v>4.4881689890122834E-3</v>
      </c>
      <c r="D25" t="s">
        <v>32</v>
      </c>
      <c r="E25">
        <v>7.4620603683495476E-2</v>
      </c>
      <c r="F25">
        <v>9.4801772703784357E-2</v>
      </c>
      <c r="G25">
        <v>0.13329281358280287</v>
      </c>
      <c r="H25">
        <v>7.4334998742645597E-3</v>
      </c>
      <c r="I25">
        <f>VARP('20% 252 Day Average Returns'!$G$2:$G$9)</f>
        <v>0.37442063537959797</v>
      </c>
    </row>
    <row r="26" spans="1:44" x14ac:dyDescent="0.2">
      <c r="A26" s="18"/>
      <c r="B26" cm="1">
        <f t="array" ref="B26">SUMPRODUCT(E26:AR26,TRANSPOSE('20% Limit Scenario'!$B$8:$B$47))</f>
        <v>3.8600959690463145E-4</v>
      </c>
      <c r="D26" t="s">
        <v>39</v>
      </c>
      <c r="E26">
        <v>3.7591867398533881E-2</v>
      </c>
      <c r="F26">
        <v>-6.1195336128769002E-3</v>
      </c>
      <c r="G26">
        <v>3.0641625049777719E-2</v>
      </c>
      <c r="H26">
        <v>2.5410322009594363E-2</v>
      </c>
      <c r="I26">
        <v>4.816640606739539E-2</v>
      </c>
      <c r="J26">
        <f>VARP('20% 252 Day Average Returns'!$H$2:$H$9)</f>
        <v>3.2045071337003551E-2</v>
      </c>
    </row>
    <row r="27" spans="1:44" x14ac:dyDescent="0.2">
      <c r="A27" s="18"/>
      <c r="B27" cm="1">
        <f t="array" ref="B27">SUMPRODUCT(E27:AR27,TRANSPOSE('20% Limit Scenario'!$B$8:$B$47))</f>
        <v>8.234964582098731E-4</v>
      </c>
      <c r="D27" t="s">
        <v>40</v>
      </c>
      <c r="E27">
        <v>6.69638434206654E-2</v>
      </c>
      <c r="F27">
        <v>-6.9963929130415475E-3</v>
      </c>
      <c r="G27">
        <v>2.6398236328335156E-2</v>
      </c>
      <c r="H27">
        <v>7.4591484092902021E-3</v>
      </c>
      <c r="I27">
        <v>-2.3208049723041561E-3</v>
      </c>
      <c r="J27">
        <v>4.7012174793153337E-3</v>
      </c>
      <c r="K27">
        <f>VARP('20% 252 Day Average Returns'!$I$2:$I$9)</f>
        <v>3.2774394148502244E-2</v>
      </c>
    </row>
    <row r="28" spans="1:44" x14ac:dyDescent="0.2">
      <c r="A28" s="18"/>
      <c r="B28" cm="1">
        <f t="array" ref="B28">SUMPRODUCT(E28:AR28,TRANSPOSE('20% Limit Scenario'!$B$8:$B$47))</f>
        <v>9.9037420788947888E-4</v>
      </c>
      <c r="D28" t="s">
        <v>42</v>
      </c>
      <c r="E28">
        <v>4.8790459633229345E-2</v>
      </c>
      <c r="F28">
        <v>6.1195103285765495E-3</v>
      </c>
      <c r="G28">
        <v>-2.2158663897062652E-2</v>
      </c>
      <c r="H28">
        <v>-2.0370159998606311E-2</v>
      </c>
      <c r="I28">
        <v>2.5454435417205174E-2</v>
      </c>
      <c r="J28">
        <v>2.3284350592441678E-2</v>
      </c>
      <c r="K28">
        <v>-7.4724343954033585E-3</v>
      </c>
      <c r="L28">
        <f>VARP('20% 252 Day Average Returns'!$J$2:$J$9)</f>
        <v>4.3296193771116299E-2</v>
      </c>
    </row>
    <row r="29" spans="1:44" x14ac:dyDescent="0.2">
      <c r="A29" s="18"/>
      <c r="B29" cm="1">
        <f t="array" ref="B29">SUMPRODUCT(E29:AR29,TRANSPOSE('20% Limit Scenario'!$B$8:$B$47))</f>
        <v>1.6212042219977466E-3</v>
      </c>
      <c r="D29" t="s">
        <v>44</v>
      </c>
      <c r="E29">
        <v>3.3440514021274695E-2</v>
      </c>
      <c r="F29">
        <v>4.2862497762835572E-3</v>
      </c>
      <c r="G29">
        <v>-4.4465234684115682E-3</v>
      </c>
      <c r="H29">
        <v>-1.3829265399573298E-2</v>
      </c>
      <c r="I29">
        <v>1.8143128854980099E-2</v>
      </c>
      <c r="J29">
        <v>-3.4966471490674298E-4</v>
      </c>
      <c r="K29">
        <v>1.4739619312868948E-2</v>
      </c>
      <c r="L29">
        <v>4.0899157771906352E-3</v>
      </c>
      <c r="M29">
        <f>VARP('20% 252 Day Average Returns'!$K$2:$K$9)</f>
        <v>8.3416213298151375E-3</v>
      </c>
    </row>
    <row r="30" spans="1:44" x14ac:dyDescent="0.2">
      <c r="A30" s="18"/>
      <c r="B30" cm="1">
        <f t="array" ref="B30">SUMPRODUCT(E30:AR30,TRANSPOSE('20% Limit Scenario'!$B$8:$B$47))</f>
        <v>1.1656231025916589E-3</v>
      </c>
      <c r="D30" t="s">
        <v>46</v>
      </c>
      <c r="E30">
        <v>1.1420088734130278E-2</v>
      </c>
      <c r="F30">
        <v>9.8938865653795446E-3</v>
      </c>
      <c r="G30">
        <v>1.7348880774366578E-2</v>
      </c>
      <c r="H30">
        <v>1.3475292687274098E-3</v>
      </c>
      <c r="I30">
        <v>5.2225648358358634E-2</v>
      </c>
      <c r="J30">
        <v>1.0165396200691526E-2</v>
      </c>
      <c r="K30">
        <v>-1.1148489330411449E-3</v>
      </c>
      <c r="L30">
        <v>6.1538536678699312E-3</v>
      </c>
      <c r="M30">
        <v>1.7342443620615715E-3</v>
      </c>
      <c r="N30">
        <f>VARP('20% 252 Day Average Returns'!$L$2:$L$9)</f>
        <v>5.0805972358641122E-3</v>
      </c>
    </row>
    <row r="31" spans="1:44" x14ac:dyDescent="0.2">
      <c r="A31" s="18"/>
      <c r="B31" cm="1">
        <f t="array" ref="B31">SUMPRODUCT(E31:AR31,TRANSPOSE('20% Limit Scenario'!$B$8:$B$47))</f>
        <v>1.1527567309274407E-2</v>
      </c>
      <c r="D31" t="s">
        <v>48</v>
      </c>
      <c r="E31">
        <v>0.134178142949859</v>
      </c>
      <c r="F31">
        <v>-5.8891658690507437E-3</v>
      </c>
      <c r="G31">
        <v>-6.899778263863089E-3</v>
      </c>
      <c r="H31">
        <v>-5.7855672750785785E-2</v>
      </c>
      <c r="I31">
        <v>0.26443938667513195</v>
      </c>
      <c r="J31">
        <v>3.3358283419673306E-2</v>
      </c>
      <c r="K31">
        <v>4.6483992511209007E-2</v>
      </c>
      <c r="L31">
        <v>2.6461544083161231E-2</v>
      </c>
      <c r="M31">
        <v>2.5749193318809403E-2</v>
      </c>
      <c r="N31">
        <v>4.2265918327243163E-2</v>
      </c>
      <c r="O31">
        <f>VARP('20% 252 Day Average Returns'!$M$2:$M$9)</f>
        <v>0.23457507912766998</v>
      </c>
    </row>
    <row r="32" spans="1:44" x14ac:dyDescent="0.2">
      <c r="A32" s="18"/>
      <c r="B32" cm="1">
        <f t="array" ref="B32">SUMPRODUCT(E32:AR32,TRANSPOSE('20% Limit Scenario'!$B$8:$B$47))</f>
        <v>1.1022118888285541E-2</v>
      </c>
      <c r="D32" t="s">
        <v>50</v>
      </c>
      <c r="E32">
        <v>-3.9721535495132722E-2</v>
      </c>
      <c r="F32">
        <v>-5.1506846405341795E-3</v>
      </c>
      <c r="G32">
        <v>-3.5831114026637509E-2</v>
      </c>
      <c r="H32">
        <v>-1.1261164380393223E-2</v>
      </c>
      <c r="I32">
        <v>8.9281722525461793E-2</v>
      </c>
      <c r="J32">
        <v>1.8920090600006736E-2</v>
      </c>
      <c r="K32">
        <v>-4.269463586916019E-2</v>
      </c>
      <c r="L32">
        <v>3.5830036859753729E-2</v>
      </c>
      <c r="M32">
        <v>-9.3448386092408516E-3</v>
      </c>
      <c r="N32">
        <v>1.6916328424144925E-2</v>
      </c>
      <c r="O32">
        <v>7.7243277036926987E-4</v>
      </c>
      <c r="P32">
        <f>VARP('20% 252 Day Average Returns'!$N$2:$N$9)</f>
        <v>0.14772479583141107</v>
      </c>
    </row>
    <row r="33" spans="1:32" x14ac:dyDescent="0.2">
      <c r="A33" s="18"/>
      <c r="B33" cm="1">
        <f t="array" ref="B33">SUMPRODUCT(E33:AR33,TRANSPOSE('20% Limit Scenario'!$B$8:$B$47))</f>
        <v>1.1928964719240352E-2</v>
      </c>
      <c r="D33" t="s">
        <v>52</v>
      </c>
      <c r="E33">
        <v>4.5235580317295569E-2</v>
      </c>
      <c r="F33">
        <v>3.9190212160161692E-2</v>
      </c>
      <c r="G33">
        <v>6.8719841671511447E-2</v>
      </c>
      <c r="H33">
        <v>5.3376352745185193E-3</v>
      </c>
      <c r="I33">
        <v>0.20686857746357831</v>
      </c>
      <c r="J33">
        <v>4.0265676300678295E-2</v>
      </c>
      <c r="K33">
        <v>-4.4159760599333598E-3</v>
      </c>
      <c r="L33">
        <v>2.4375742460026897E-2</v>
      </c>
      <c r="M33">
        <v>6.8694343762319065E-3</v>
      </c>
      <c r="N33">
        <v>2.0124516514123537E-2</v>
      </c>
      <c r="O33">
        <v>0.16741755582531115</v>
      </c>
      <c r="P33">
        <v>6.7006478751536147E-2</v>
      </c>
      <c r="Q33">
        <f>VARP('20% 252 Day Average Returns'!$O$2:$O$9)</f>
        <v>7.9714282814695281E-2</v>
      </c>
    </row>
    <row r="34" spans="1:32" x14ac:dyDescent="0.2">
      <c r="A34" s="18"/>
      <c r="B34" cm="1">
        <f t="array" ref="B34">SUMPRODUCT(E34:AR34,TRANSPOSE('20% Limit Scenario'!$B$8:$B$47))</f>
        <v>8.7214729678398105E-4</v>
      </c>
      <c r="D34" t="s">
        <v>54</v>
      </c>
      <c r="E34">
        <v>-6.066687174212787E-2</v>
      </c>
      <c r="F34">
        <v>4.3558896469827564E-3</v>
      </c>
      <c r="G34">
        <v>2.2489257448323304E-2</v>
      </c>
      <c r="H34">
        <v>2.8297092441417235E-2</v>
      </c>
      <c r="I34">
        <v>2.4391531470193458E-2</v>
      </c>
      <c r="J34">
        <v>-2.5980628656332599E-3</v>
      </c>
      <c r="K34">
        <v>-2.5264392543915892E-2</v>
      </c>
      <c r="L34">
        <v>-1.2258447847335189E-2</v>
      </c>
      <c r="M34">
        <v>-1.3216061371894882E-2</v>
      </c>
      <c r="N34">
        <v>3.3754972229610341E-3</v>
      </c>
      <c r="O34">
        <v>-4.1586720971357662E-2</v>
      </c>
      <c r="P34">
        <v>1.2882929242841045E-2</v>
      </c>
      <c r="Q34">
        <v>1.337052445868676E-2</v>
      </c>
      <c r="R34">
        <f>VARP('20% 252 Day Average Returns'!$P$2:$P$9)</f>
        <v>2.7173702282494973E-2</v>
      </c>
    </row>
    <row r="35" spans="1:32" x14ac:dyDescent="0.2">
      <c r="A35" s="18"/>
      <c r="B35" cm="1">
        <f t="array" ref="B35">SUMPRODUCT(E35:AR35,TRANSPOSE('20% Limit Scenario'!$B$8:$B$47))</f>
        <v>8.2795265284264189E-4</v>
      </c>
      <c r="D35" t="s">
        <v>56</v>
      </c>
      <c r="E35">
        <v>3.0574916357515334E-2</v>
      </c>
      <c r="F35">
        <v>1.9259335540111702E-3</v>
      </c>
      <c r="G35">
        <v>1.0745131058364207E-2</v>
      </c>
      <c r="H35">
        <v>4.2391931029652592E-3</v>
      </c>
      <c r="I35">
        <v>1.0893527491863189E-2</v>
      </c>
      <c r="J35">
        <v>1.0106336357694253E-2</v>
      </c>
      <c r="K35">
        <v>9.03456047821425E-3</v>
      </c>
      <c r="L35">
        <v>9.7672025831614766E-3</v>
      </c>
      <c r="M35">
        <v>3.7032017166042036E-3</v>
      </c>
      <c r="N35">
        <v>1.9358912831644586E-3</v>
      </c>
      <c r="O35">
        <v>1.5797607951408721E-2</v>
      </c>
      <c r="P35">
        <v>-8.4369308210834413E-3</v>
      </c>
      <c r="Q35">
        <v>7.6681685811618543E-3</v>
      </c>
      <c r="R35">
        <v>-7.0033691593962494E-3</v>
      </c>
      <c r="S35">
        <f>VARP('20% 252 Day Average Returns'!$Q$2:$Q$9)</f>
        <v>6.297871433396148E-3</v>
      </c>
    </row>
    <row r="36" spans="1:32" x14ac:dyDescent="0.2">
      <c r="A36" s="18"/>
      <c r="B36" cm="1">
        <f t="array" ref="B36">SUMPRODUCT(E36:AR36,TRANSPOSE('20% Limit Scenario'!$B$8:$B$47))</f>
        <v>1.7671159121593573E-3</v>
      </c>
      <c r="D36" t="s">
        <v>58</v>
      </c>
      <c r="E36">
        <v>5.5089263776705366E-2</v>
      </c>
      <c r="F36">
        <v>3.9525685229611406E-3</v>
      </c>
      <c r="G36">
        <v>6.1338410785668762E-2</v>
      </c>
      <c r="H36">
        <v>4.0997040450252216E-2</v>
      </c>
      <c r="I36">
        <v>5.3429944988124776E-2</v>
      </c>
      <c r="J36">
        <v>2.6720607175796513E-2</v>
      </c>
      <c r="K36">
        <v>2.2779495473605214E-2</v>
      </c>
      <c r="L36">
        <v>1.0117450318447031E-2</v>
      </c>
      <c r="M36">
        <v>4.5628594148522019E-3</v>
      </c>
      <c r="N36">
        <v>8.18633378009858E-3</v>
      </c>
      <c r="O36">
        <v>2.8387664562389312E-2</v>
      </c>
      <c r="P36">
        <v>-2.6153987674545909E-2</v>
      </c>
      <c r="Q36">
        <v>3.2426504542570983E-2</v>
      </c>
      <c r="R36">
        <v>-5.5059582019211222E-3</v>
      </c>
      <c r="S36">
        <v>1.3821630078146173E-2</v>
      </c>
      <c r="T36">
        <f>VARP('20% 252 Day Average Returns'!$R$2:$R$9)</f>
        <v>4.1076434749948314E-2</v>
      </c>
    </row>
    <row r="37" spans="1:32" x14ac:dyDescent="0.2">
      <c r="A37" s="18"/>
      <c r="B37" cm="1">
        <f t="array" ref="B37">SUMPRODUCT(E37:AR37,TRANSPOSE('20% Limit Scenario'!$B$8:$B$47))</f>
        <v>6.0309123592718001E-3</v>
      </c>
      <c r="D37" t="s">
        <v>60</v>
      </c>
      <c r="E37">
        <v>7.2295594933110843E-2</v>
      </c>
      <c r="F37">
        <v>-6.5059254430430424E-3</v>
      </c>
      <c r="G37">
        <v>8.6858169151679557E-2</v>
      </c>
      <c r="H37">
        <v>5.5167413306398974E-2</v>
      </c>
      <c r="I37">
        <v>0.15270315041479141</v>
      </c>
      <c r="J37">
        <v>4.6080758839497679E-2</v>
      </c>
      <c r="K37">
        <v>3.171203812466615E-2</v>
      </c>
      <c r="L37">
        <v>1.2860755163118307E-2</v>
      </c>
      <c r="M37">
        <v>5.5019316284647887E-3</v>
      </c>
      <c r="N37">
        <v>2.5042818539378439E-2</v>
      </c>
      <c r="O37">
        <v>8.9975321329802654E-2</v>
      </c>
      <c r="P37">
        <v>-3.8671852367159554E-3</v>
      </c>
      <c r="Q37">
        <v>9.9195939347119677E-2</v>
      </c>
      <c r="R37">
        <v>-6.0763013710530261E-3</v>
      </c>
      <c r="S37">
        <v>1.6455785673277906E-2</v>
      </c>
      <c r="T37">
        <v>5.4026080011448721E-2</v>
      </c>
      <c r="U37">
        <f>VARP('20% 252 Day Average Returns'!$S$2:$S$9)</f>
        <v>9.7844767834301627E-2</v>
      </c>
    </row>
    <row r="38" spans="1:32" x14ac:dyDescent="0.2">
      <c r="A38" s="18"/>
      <c r="B38" cm="1">
        <f t="array" ref="B38">SUMPRODUCT(E38:AR38,TRANSPOSE('20% Limit Scenario'!$B$8:$B$47))</f>
        <v>1.0142558917057727E-3</v>
      </c>
      <c r="D38" t="s">
        <v>62</v>
      </c>
      <c r="E38">
        <v>3.3292873937529263E-2</v>
      </c>
      <c r="F38">
        <v>8.7122491163975722E-3</v>
      </c>
      <c r="G38">
        <v>9.1095268584993033E-2</v>
      </c>
      <c r="H38">
        <v>6.2464257757208604E-2</v>
      </c>
      <c r="I38">
        <v>9.2836612735473445E-2</v>
      </c>
      <c r="J38">
        <v>2.3803815150490626E-2</v>
      </c>
      <c r="K38">
        <v>2.115578972915234E-2</v>
      </c>
      <c r="L38">
        <v>-6.0435316159664016E-3</v>
      </c>
      <c r="M38">
        <v>5.4595209654136848E-4</v>
      </c>
      <c r="N38">
        <v>1.2836241802309849E-2</v>
      </c>
      <c r="O38">
        <v>2.2239279977626564E-2</v>
      </c>
      <c r="P38">
        <v>-4.3187088025891218E-2</v>
      </c>
      <c r="Q38">
        <v>5.0845038119998028E-2</v>
      </c>
      <c r="R38">
        <v>7.177258987225015E-3</v>
      </c>
      <c r="S38">
        <v>1.1656374589914387E-2</v>
      </c>
      <c r="T38">
        <v>4.6055878167195301E-2</v>
      </c>
      <c r="U38">
        <v>6.2302720083285981E-2</v>
      </c>
      <c r="V38">
        <f>VARP('20% 252 Day Average Returns'!$T$2:$T$9)</f>
        <v>6.3792382455189728E-2</v>
      </c>
    </row>
    <row r="39" spans="1:32" x14ac:dyDescent="0.2">
      <c r="A39" s="18"/>
      <c r="B39" cm="1">
        <f t="array" ref="B39">SUMPRODUCT(E39:AR39,TRANSPOSE('20% Limit Scenario'!$B$8:$B$47))</f>
        <v>2.9985814259688593E-3</v>
      </c>
      <c r="D39" t="s">
        <v>63</v>
      </c>
      <c r="E39">
        <v>2.3682036885470333E-2</v>
      </c>
      <c r="F39">
        <v>-1.0460045101022891E-2</v>
      </c>
      <c r="G39">
        <v>9.6735859476570471E-2</v>
      </c>
      <c r="H39">
        <v>7.7375641055194608E-2</v>
      </c>
      <c r="I39">
        <v>9.1814414417660264E-2</v>
      </c>
      <c r="J39">
        <v>3.1335445356123093E-2</v>
      </c>
      <c r="K39">
        <v>2.5654885655874971E-2</v>
      </c>
      <c r="L39">
        <v>-8.619358322732867E-3</v>
      </c>
      <c r="M39">
        <v>-1.1749671172247983E-3</v>
      </c>
      <c r="N39">
        <v>1.4613568423625158E-2</v>
      </c>
      <c r="O39">
        <v>3.0709469258375553E-2</v>
      </c>
      <c r="P39">
        <v>-1.7449035408923033E-3</v>
      </c>
      <c r="Q39">
        <v>5.7885123621986834E-2</v>
      </c>
      <c r="R39">
        <v>6.5455292219935941E-3</v>
      </c>
      <c r="S39">
        <v>8.2856654737535184E-3</v>
      </c>
      <c r="T39">
        <v>4.184673786663503E-2</v>
      </c>
      <c r="U39">
        <v>7.5354856917545648E-2</v>
      </c>
      <c r="V39">
        <v>5.538264645131253E-2</v>
      </c>
      <c r="W39">
        <f>VARP('20% 252 Day Average Returns'!$U$2:$U$9)</f>
        <v>7.6462582757893749E-2</v>
      </c>
    </row>
    <row r="40" spans="1:32" x14ac:dyDescent="0.2">
      <c r="A40" s="18"/>
      <c r="B40" cm="1">
        <f t="array" ref="B40">SUMPRODUCT(E40:AR40,TRANSPOSE('20% Limit Scenario'!$B$8:$B$47))</f>
        <v>2.6152515544627594E-3</v>
      </c>
      <c r="D40" t="s">
        <v>65</v>
      </c>
      <c r="E40">
        <v>0.11454324179421056</v>
      </c>
      <c r="F40">
        <v>2.0574908094346849E-2</v>
      </c>
      <c r="G40">
        <v>9.7740356592587535E-2</v>
      </c>
      <c r="H40">
        <v>5.879175546265674E-2</v>
      </c>
      <c r="I40">
        <v>7.4987217542327442E-2</v>
      </c>
      <c r="J40">
        <v>3.774530441338405E-2</v>
      </c>
      <c r="K40">
        <v>4.6247187917278713E-2</v>
      </c>
      <c r="L40">
        <v>2.1604516737703538E-2</v>
      </c>
      <c r="M40">
        <v>1.4580922225392003E-2</v>
      </c>
      <c r="N40">
        <v>9.033940486943946E-3</v>
      </c>
      <c r="O40">
        <v>3.2637230532995477E-2</v>
      </c>
      <c r="P40">
        <v>-5.5156063059729803E-2</v>
      </c>
      <c r="Q40">
        <v>3.5783919897006231E-2</v>
      </c>
      <c r="R40">
        <v>-1.8569640555819802E-2</v>
      </c>
      <c r="S40">
        <v>2.5976369410024864E-2</v>
      </c>
      <c r="T40">
        <v>7.0370082638406412E-2</v>
      </c>
      <c r="U40">
        <v>7.7992531720314132E-2</v>
      </c>
      <c r="V40">
        <v>7.4003421270843903E-2</v>
      </c>
      <c r="W40">
        <v>5.8757634789565909E-2</v>
      </c>
      <c r="X40">
        <f>VARP('20% 252 Day Average Returns'!$V$2:$V$9)</f>
        <v>0.13623871055491005</v>
      </c>
    </row>
    <row r="41" spans="1:32" x14ac:dyDescent="0.2">
      <c r="A41" s="18"/>
      <c r="B41" cm="1">
        <f t="array" ref="B41">SUMPRODUCT(E41:AR41,TRANSPOSE('20% Limit Scenario'!$B$8:$B$47))</f>
        <v>4.916207909613975E-3</v>
      </c>
      <c r="D41" t="s">
        <v>66</v>
      </c>
      <c r="E41">
        <v>0.25538998013411518</v>
      </c>
      <c r="F41">
        <v>3.7301340085108305E-2</v>
      </c>
      <c r="G41">
        <v>5.9117152198540801E-2</v>
      </c>
      <c r="H41">
        <v>-3.46600204334441E-2</v>
      </c>
      <c r="I41">
        <v>0.20400751202294257</v>
      </c>
      <c r="J41">
        <v>3.1875911990301063E-2</v>
      </c>
      <c r="K41">
        <v>9.0506237842311002E-2</v>
      </c>
      <c r="L41">
        <v>3.0172504614247576E-2</v>
      </c>
      <c r="M41">
        <v>5.0543977251003236E-2</v>
      </c>
      <c r="N41">
        <v>2.5989121822742486E-2</v>
      </c>
      <c r="O41">
        <v>0.21628976027417265</v>
      </c>
      <c r="P41">
        <v>-0.12231923956303919</v>
      </c>
      <c r="Q41">
        <v>0.10294429710297515</v>
      </c>
      <c r="R41">
        <v>-7.3276300726187057E-2</v>
      </c>
      <c r="S41">
        <v>3.9608695801776415E-2</v>
      </c>
      <c r="T41">
        <v>8.3862549401802489E-2</v>
      </c>
      <c r="U41">
        <v>0.11041239257781738</v>
      </c>
      <c r="V41">
        <v>8.0070483807145945E-2</v>
      </c>
      <c r="W41">
        <v>4.2947107623222791E-2</v>
      </c>
      <c r="X41">
        <v>0.17198189552814255</v>
      </c>
      <c r="Y41">
        <f>VARP('20% 252 Day Average Returns'!$W$2:$W$9)</f>
        <v>0.3652806902426759</v>
      </c>
    </row>
    <row r="42" spans="1:32" x14ac:dyDescent="0.2">
      <c r="A42" s="18"/>
      <c r="B42" cm="1">
        <f t="array" ref="B42">SUMPRODUCT(E42:AR42,TRANSPOSE('20% Limit Scenario'!$B$8:$B$47))</f>
        <v>-1.396584250490115E-4</v>
      </c>
      <c r="D42" t="s">
        <v>68</v>
      </c>
      <c r="E42">
        <v>-5.2751089624499771E-3</v>
      </c>
      <c r="F42">
        <v>2.9954482758337681E-3</v>
      </c>
      <c r="G42">
        <v>1.2949785382612791E-2</v>
      </c>
      <c r="H42">
        <v>8.0927344230811715E-3</v>
      </c>
      <c r="I42">
        <v>1.7148912768321974E-2</v>
      </c>
      <c r="J42">
        <v>-3.2330731226939938E-3</v>
      </c>
      <c r="K42">
        <v>3.3020957831916163E-3</v>
      </c>
      <c r="L42">
        <v>-8.3049451359484255E-3</v>
      </c>
      <c r="M42">
        <v>2.0069206670382298E-4</v>
      </c>
      <c r="N42">
        <v>1.4833720210225413E-3</v>
      </c>
      <c r="O42">
        <v>-2.4096572772585906E-3</v>
      </c>
      <c r="P42">
        <v>-7.2182029261068214E-3</v>
      </c>
      <c r="Q42">
        <v>5.8757156585705333E-3</v>
      </c>
      <c r="R42">
        <v>2.8195298423959259E-3</v>
      </c>
      <c r="S42">
        <v>-9.9960730944317704E-4</v>
      </c>
      <c r="T42">
        <v>1.6467232559254324E-3</v>
      </c>
      <c r="U42">
        <v>2.4776312834196802E-3</v>
      </c>
      <c r="V42">
        <v>6.2309883923971259E-3</v>
      </c>
      <c r="W42">
        <v>6.2418298734944712E-3</v>
      </c>
      <c r="X42">
        <v>3.3538695268239675E-3</v>
      </c>
      <c r="Y42">
        <v>4.3799364273842826E-3</v>
      </c>
      <c r="Z42">
        <f>VARP('20% 252 Day Average Returns'!$X$2:$X$9)</f>
        <v>2.6190347909953535E-3</v>
      </c>
    </row>
    <row r="43" spans="1:32" x14ac:dyDescent="0.2">
      <c r="A43" s="18"/>
      <c r="B43" cm="1">
        <f t="array" ref="B43">SUMPRODUCT(E43:AR43,TRANSPOSE('20% Limit Scenario'!$B$8:$B$47))</f>
        <v>6.8783902251481053E-4</v>
      </c>
      <c r="D43" t="s">
        <v>69</v>
      </c>
      <c r="E43">
        <v>2.0559112583409589E-2</v>
      </c>
      <c r="F43">
        <v>1.0820475962317805E-2</v>
      </c>
      <c r="G43">
        <v>2.8248384069189243E-2</v>
      </c>
      <c r="H43">
        <v>1.0978336265737659E-2</v>
      </c>
      <c r="I43">
        <v>2.5003487780515209E-2</v>
      </c>
      <c r="J43">
        <v>-5.3267467892716873E-3</v>
      </c>
      <c r="K43">
        <v>1.9140589251665341E-2</v>
      </c>
      <c r="L43">
        <v>-1.2418419972131486E-2</v>
      </c>
      <c r="M43">
        <v>6.3097317202483461E-3</v>
      </c>
      <c r="N43">
        <v>8.3006714485458371E-4</v>
      </c>
      <c r="O43">
        <v>5.3748960815135517E-3</v>
      </c>
      <c r="P43">
        <v>-3.8709376800233349E-2</v>
      </c>
      <c r="Q43">
        <v>3.2879402142996857E-3</v>
      </c>
      <c r="R43">
        <v>-4.4580284666103252E-3</v>
      </c>
      <c r="S43">
        <v>3.3520386680674957E-3</v>
      </c>
      <c r="T43">
        <v>1.292138579275447E-2</v>
      </c>
      <c r="U43">
        <v>9.784988725736089E-3</v>
      </c>
      <c r="V43">
        <v>2.0123924940934238E-2</v>
      </c>
      <c r="W43">
        <v>1.0959138548411363E-2</v>
      </c>
      <c r="X43">
        <v>3.003628471634804E-2</v>
      </c>
      <c r="Y43">
        <v>5.7114078821227994E-2</v>
      </c>
      <c r="Z43">
        <v>5.0543522892615867E-3</v>
      </c>
      <c r="AA43">
        <f>VARP('20% 252 Day Average Returns'!$Y$2:$Y$9)</f>
        <v>1.7877222036555139E-2</v>
      </c>
    </row>
    <row r="44" spans="1:32" x14ac:dyDescent="0.2">
      <c r="A44" s="18"/>
      <c r="B44" cm="1">
        <f t="array" ref="B44">SUMPRODUCT(E44:AR44,TRANSPOSE('20% Limit Scenario'!$B$8:$B$47))</f>
        <v>3.9332646228162221E-4</v>
      </c>
      <c r="D44" t="s">
        <v>70</v>
      </c>
      <c r="E44">
        <v>-1.0854177970097646E-2</v>
      </c>
      <c r="F44">
        <v>1.2591223877285683E-3</v>
      </c>
      <c r="G44">
        <v>-1.2717478650866932E-2</v>
      </c>
      <c r="H44">
        <v>-1.1369659565279569E-2</v>
      </c>
      <c r="I44">
        <v>1.8588695067658118E-2</v>
      </c>
      <c r="J44">
        <v>1.9435612018625706E-3</v>
      </c>
      <c r="K44">
        <v>-1.176993424020201E-2</v>
      </c>
      <c r="L44">
        <v>5.2976004090788424E-3</v>
      </c>
      <c r="M44">
        <v>-3.7856002458959218E-3</v>
      </c>
      <c r="N44">
        <v>3.7410486058926887E-3</v>
      </c>
      <c r="O44">
        <v>1.0507401255870954E-2</v>
      </c>
      <c r="P44">
        <v>4.2547525487172701E-3</v>
      </c>
      <c r="Q44">
        <v>1.481849297519082E-2</v>
      </c>
      <c r="R44">
        <v>5.9002406776503232E-3</v>
      </c>
      <c r="S44">
        <v>-1.0055809794269968E-3</v>
      </c>
      <c r="T44">
        <v>-4.2089007157664719E-3</v>
      </c>
      <c r="U44">
        <v>-2.3326835840504164E-3</v>
      </c>
      <c r="V44">
        <v>-2.6689713816882097E-3</v>
      </c>
      <c r="W44">
        <v>-9.5453383620599675E-3</v>
      </c>
      <c r="X44">
        <v>-1.3762982933920115E-2</v>
      </c>
      <c r="Y44">
        <v>-1.0169646782197376E-2</v>
      </c>
      <c r="Z44">
        <v>-2.0745102674573535E-3</v>
      </c>
      <c r="AA44">
        <v>-6.3505252605401694E-3</v>
      </c>
      <c r="AB44">
        <f>VARP('20% 252 Day Average Returns'!$Z$2:$Z$9)</f>
        <v>8.3994929701582365E-3</v>
      </c>
    </row>
    <row r="45" spans="1:32" x14ac:dyDescent="0.2">
      <c r="A45" s="18"/>
      <c r="B45" cm="1">
        <f t="array" ref="B45">SUMPRODUCT(E45:AR45,TRANSPOSE('20% Limit Scenario'!$B$8:$B$47))</f>
        <v>8.2500673631172826E-3</v>
      </c>
      <c r="D45" t="s">
        <v>72</v>
      </c>
      <c r="E45">
        <v>0.22219792598418672</v>
      </c>
      <c r="F45">
        <v>-1.6618364459995573E-2</v>
      </c>
      <c r="G45">
        <v>3.4634042659096678E-3</v>
      </c>
      <c r="H45">
        <v>-2.3199092439900527E-2</v>
      </c>
      <c r="I45">
        <v>7.0470502962258583E-2</v>
      </c>
      <c r="J45">
        <v>8.5225287037918929E-2</v>
      </c>
      <c r="K45">
        <v>4.2135807269239108E-2</v>
      </c>
      <c r="L45">
        <v>9.4944658447571162E-2</v>
      </c>
      <c r="M45">
        <v>2.4854819481284467E-2</v>
      </c>
      <c r="N45">
        <v>1.814181085388224E-2</v>
      </c>
      <c r="O45">
        <v>0.18560308988743182</v>
      </c>
      <c r="P45">
        <v>5.5238595608945451E-3</v>
      </c>
      <c r="Q45">
        <v>7.1860679990108103E-2</v>
      </c>
      <c r="R45">
        <v>-6.1077983674531426E-2</v>
      </c>
      <c r="S45">
        <v>4.1402813993747956E-2</v>
      </c>
      <c r="T45">
        <v>7.4980188741926621E-2</v>
      </c>
      <c r="U45">
        <v>0.11848918873524598</v>
      </c>
      <c r="V45">
        <v>4.1618669270099641E-2</v>
      </c>
      <c r="W45">
        <v>4.0193502628161723E-2</v>
      </c>
      <c r="X45">
        <v>0.12429330836563461</v>
      </c>
      <c r="Y45">
        <v>0.20940988955747766</v>
      </c>
      <c r="Z45">
        <v>-1.7711921715503315E-2</v>
      </c>
      <c r="AA45">
        <v>-8.3222035255531429E-3</v>
      </c>
      <c r="AB45">
        <v>6.1170349954554398E-3</v>
      </c>
      <c r="AC45">
        <f>VARP('20% 252 Day Average Returns'!$AA$2:$AA$9)</f>
        <v>0.31158490530747862</v>
      </c>
    </row>
    <row r="46" spans="1:32" x14ac:dyDescent="0.2">
      <c r="A46" s="18"/>
      <c r="B46" cm="1">
        <f t="array" ref="B46">SUMPRODUCT(E46:AR46,TRANSPOSE('20% Limit Scenario'!$B$8:$B$47))</f>
        <v>5.0264617417951621E-3</v>
      </c>
      <c r="D46" t="s">
        <v>74</v>
      </c>
      <c r="E46">
        <v>-9.1962426879841436E-2</v>
      </c>
      <c r="F46">
        <v>1.4353307175356603E-2</v>
      </c>
      <c r="G46">
        <v>-1.9734956114470625E-2</v>
      </c>
      <c r="H46">
        <v>-1.6893822790296175E-2</v>
      </c>
      <c r="I46">
        <v>7.1467286944778774E-2</v>
      </c>
      <c r="J46">
        <v>-2.685459114925692E-2</v>
      </c>
      <c r="K46">
        <v>-3.9228753004126364E-2</v>
      </c>
      <c r="L46">
        <v>-2.4611233657316111E-2</v>
      </c>
      <c r="M46">
        <v>-1.2475615935285594E-2</v>
      </c>
      <c r="N46">
        <v>8.5229163810578053E-3</v>
      </c>
      <c r="O46">
        <v>-2.5465197754077708E-2</v>
      </c>
      <c r="P46">
        <v>1.5098753016105308E-2</v>
      </c>
      <c r="Q46">
        <v>3.3759726169263954E-2</v>
      </c>
      <c r="R46">
        <v>3.1138846972109835E-2</v>
      </c>
      <c r="S46">
        <v>-1.6878973677268368E-2</v>
      </c>
      <c r="T46">
        <v>-3.4105679939192099E-2</v>
      </c>
      <c r="U46">
        <v>-3.8983682093623011E-2</v>
      </c>
      <c r="V46">
        <v>-1.8116208844622249E-2</v>
      </c>
      <c r="W46">
        <v>-2.675790243769716E-2</v>
      </c>
      <c r="X46">
        <v>-6.8131664329818473E-2</v>
      </c>
      <c r="Y46">
        <v>-8.9780256498262365E-2</v>
      </c>
      <c r="Z46">
        <v>4.2555066129313238E-3</v>
      </c>
      <c r="AA46">
        <v>-6.0430601692494802E-3</v>
      </c>
      <c r="AB46">
        <v>1.4341839589850433E-2</v>
      </c>
      <c r="AC46">
        <v>-0.11704187945853235</v>
      </c>
      <c r="AD46">
        <f>VARP('20% 252 Day Average Returns'!$AB$2:$AB$9)</f>
        <v>7.2187330665608271E-2</v>
      </c>
    </row>
    <row r="47" spans="1:32" x14ac:dyDescent="0.2">
      <c r="A47" s="18"/>
      <c r="B47" cm="1">
        <f t="array" ref="B47">SUMPRODUCT(E47:AR47,TRANSPOSE('20% Limit Scenario'!$B$8:$B$47))</f>
        <v>-7.1216806987085476E-4</v>
      </c>
      <c r="D47" t="s">
        <v>76</v>
      </c>
      <c r="E47">
        <v>-5.0807236954202813E-2</v>
      </c>
      <c r="F47">
        <v>-6.9663086284467218E-3</v>
      </c>
      <c r="G47">
        <v>3.6991648266099297E-2</v>
      </c>
      <c r="H47">
        <v>4.7935633743258148E-2</v>
      </c>
      <c r="I47">
        <v>-6.5563563292924912E-2</v>
      </c>
      <c r="J47">
        <v>-4.524293719865043E-3</v>
      </c>
      <c r="K47">
        <v>-7.1315044100492761E-3</v>
      </c>
      <c r="L47">
        <v>-2.234997336178849E-2</v>
      </c>
      <c r="M47">
        <v>-1.1497735509853805E-2</v>
      </c>
      <c r="N47">
        <v>-1.0071161219809058E-2</v>
      </c>
      <c r="O47">
        <v>-6.5964017555898591E-2</v>
      </c>
      <c r="P47">
        <v>-1.3817577316016632E-2</v>
      </c>
      <c r="Q47">
        <v>-3.9892406517435031E-2</v>
      </c>
      <c r="R47">
        <v>2.0181537825041857E-2</v>
      </c>
      <c r="S47">
        <v>-4.8400992014055099E-3</v>
      </c>
      <c r="T47">
        <v>2.1432903298344813E-3</v>
      </c>
      <c r="U47">
        <v>-5.2960225146968382E-3</v>
      </c>
      <c r="V47">
        <v>1.3751304820474963E-2</v>
      </c>
      <c r="W47">
        <v>1.6787726630285289E-2</v>
      </c>
      <c r="X47">
        <v>-9.6627462682837993E-4</v>
      </c>
      <c r="Y47">
        <v>-6.6270121087615069E-2</v>
      </c>
      <c r="Z47">
        <v>4.0892303569739384E-3</v>
      </c>
      <c r="AA47">
        <v>2.8376610856500196E-3</v>
      </c>
      <c r="AB47">
        <v>-4.2118088181818262E-3</v>
      </c>
      <c r="AC47">
        <v>-6.3893499743652007E-2</v>
      </c>
      <c r="AD47">
        <v>8.3988522637431749E-3</v>
      </c>
      <c r="AE47">
        <f>VARP('20% 252 Day Average Returns'!$AC$2:$AC$9)</f>
        <v>3.2456227382144986E-2</v>
      </c>
    </row>
    <row r="48" spans="1:32" x14ac:dyDescent="0.2">
      <c r="A48" s="18"/>
      <c r="B48" cm="1">
        <f t="array" ref="B48">SUMPRODUCT(E48:AR48,TRANSPOSE('20% Limit Scenario'!$B$8:$B$47))</f>
        <v>1.5307936331355558E-3</v>
      </c>
      <c r="D48" t="s">
        <v>78</v>
      </c>
      <c r="E48">
        <v>1.2335159046309671E-2</v>
      </c>
      <c r="F48">
        <v>-2.6269920611591115E-3</v>
      </c>
      <c r="G48">
        <v>5.434079258333728E-2</v>
      </c>
      <c r="H48">
        <v>4.3767429535327078E-2</v>
      </c>
      <c r="I48">
        <v>3.967066867335179E-2</v>
      </c>
      <c r="J48">
        <v>1.9068748384181815E-2</v>
      </c>
      <c r="K48">
        <v>8.8065858241411134E-3</v>
      </c>
      <c r="L48">
        <v>-1.6027077495216222E-3</v>
      </c>
      <c r="M48">
        <v>-2.8590835250132812E-3</v>
      </c>
      <c r="N48">
        <v>6.725690863855268E-3</v>
      </c>
      <c r="O48">
        <v>9.8650995068896106E-3</v>
      </c>
      <c r="P48">
        <v>-1.4583903227769543E-2</v>
      </c>
      <c r="Q48">
        <v>2.6640820079792148E-2</v>
      </c>
      <c r="R48">
        <v>6.8291892338463419E-3</v>
      </c>
      <c r="S48">
        <v>6.3710261604413973E-3</v>
      </c>
      <c r="T48">
        <v>2.6968213008994761E-2</v>
      </c>
      <c r="U48">
        <v>4.0400511603774954E-2</v>
      </c>
      <c r="V48">
        <v>3.6376106829292001E-2</v>
      </c>
      <c r="W48">
        <v>3.742841523396051E-2</v>
      </c>
      <c r="X48">
        <v>3.8395298000072041E-2</v>
      </c>
      <c r="Y48">
        <v>2.6264209218284536E-2</v>
      </c>
      <c r="Z48">
        <v>2.4215616103119273E-3</v>
      </c>
      <c r="AA48">
        <v>6.3526101369682179E-3</v>
      </c>
      <c r="AB48">
        <v>-6.6368902671145322E-4</v>
      </c>
      <c r="AC48">
        <v>3.0096699129277895E-2</v>
      </c>
      <c r="AD48">
        <v>-1.2686608056877111E-2</v>
      </c>
      <c r="AE48">
        <v>1.1275486413135903E-2</v>
      </c>
      <c r="AF48">
        <f>VARP('20% 252 Day Average Returns'!$AD$2:$AD$9)</f>
        <v>2.3770711504954401E-2</v>
      </c>
    </row>
    <row r="49" spans="1:44" x14ac:dyDescent="0.2">
      <c r="A49" s="18"/>
      <c r="B49" cm="1">
        <f t="array" ref="B49">SUMPRODUCT(E49:AR49,TRANSPOSE('20% Limit Scenario'!$B$8:$B$47))</f>
        <v>2.4008326264268959E-3</v>
      </c>
      <c r="D49" t="s">
        <v>79</v>
      </c>
      <c r="E49">
        <v>-8.8375719544032099E-3</v>
      </c>
      <c r="F49">
        <v>7.6312232994058442E-3</v>
      </c>
      <c r="G49">
        <v>8.1633625924657158E-2</v>
      </c>
      <c r="H49">
        <v>7.3067986027138376E-2</v>
      </c>
      <c r="I49">
        <v>-1.4239836832441214E-2</v>
      </c>
      <c r="J49">
        <v>1.2221175170209634E-2</v>
      </c>
      <c r="K49">
        <v>4.6997783186040832E-3</v>
      </c>
      <c r="L49">
        <v>-1.2233124843456821E-2</v>
      </c>
      <c r="M49">
        <v>-7.8957210235105092E-3</v>
      </c>
      <c r="N49">
        <v>-3.405681825671354E-3</v>
      </c>
      <c r="O49">
        <v>-5.2694089265863782E-2</v>
      </c>
      <c r="P49">
        <v>-4.5671315596688057E-2</v>
      </c>
      <c r="Q49">
        <v>-1.3490087279259915E-2</v>
      </c>
      <c r="R49">
        <v>1.8437631987599012E-2</v>
      </c>
      <c r="S49">
        <v>6.5773060922508465E-3</v>
      </c>
      <c r="T49">
        <v>3.4045514840083668E-2</v>
      </c>
      <c r="U49">
        <v>2.8145801864107124E-2</v>
      </c>
      <c r="V49">
        <v>5.1442856402071337E-2</v>
      </c>
      <c r="W49">
        <v>3.8382039116382924E-2</v>
      </c>
      <c r="X49">
        <v>5.8074050223265491E-2</v>
      </c>
      <c r="Y49">
        <v>7.5349070118304086E-3</v>
      </c>
      <c r="Z49">
        <v>5.4733595803950624E-3</v>
      </c>
      <c r="AA49">
        <v>1.5965297882935676E-2</v>
      </c>
      <c r="AB49">
        <v>-4.2305045242950869E-3</v>
      </c>
      <c r="AC49">
        <v>-1.1781654363578593E-2</v>
      </c>
      <c r="AD49">
        <v>-1.074260875145029E-2</v>
      </c>
      <c r="AE49">
        <v>3.295650254038536E-2</v>
      </c>
      <c r="AF49">
        <v>3.0558223392014527E-2</v>
      </c>
      <c r="AG49">
        <f>VARP('20% 252 Day Average Returns'!$AE$2:$AE$9)</f>
        <v>6.4545194473256601E-2</v>
      </c>
    </row>
    <row r="50" spans="1:44" x14ac:dyDescent="0.2">
      <c r="A50" s="18"/>
      <c r="B50" cm="1">
        <f t="array" ref="B50">SUMPRODUCT(E50:AR50,TRANSPOSE('20% Limit Scenario'!$B$8:$B$47))</f>
        <v>1.3047675624730066E-2</v>
      </c>
      <c r="D50" t="s">
        <v>80</v>
      </c>
      <c r="E50">
        <v>0.22623799795832791</v>
      </c>
      <c r="F50">
        <v>7.9377101387625312E-2</v>
      </c>
      <c r="G50">
        <v>0.10040690565837733</v>
      </c>
      <c r="H50">
        <v>-3.397554536205543E-2</v>
      </c>
      <c r="I50">
        <v>0.52673756223159562</v>
      </c>
      <c r="J50">
        <v>7.1016343429254804E-3</v>
      </c>
      <c r="K50">
        <v>0.11114060366978125</v>
      </c>
      <c r="L50">
        <v>-1.4591164648082027E-3</v>
      </c>
      <c r="M50">
        <v>6.0379923875773275E-2</v>
      </c>
      <c r="N50">
        <v>6.4222437932220378E-2</v>
      </c>
      <c r="O50">
        <v>0.25082424647822471</v>
      </c>
      <c r="P50">
        <v>-7.5527448139633552E-2</v>
      </c>
      <c r="Q50">
        <v>0.25438850055281392</v>
      </c>
      <c r="R50">
        <v>-6.0433011791469829E-2</v>
      </c>
      <c r="S50">
        <v>2.6898800388681643E-2</v>
      </c>
      <c r="T50">
        <v>6.8862852713742914E-2</v>
      </c>
      <c r="U50">
        <v>0.1157092769861069</v>
      </c>
      <c r="V50">
        <v>8.2704600272955522E-2</v>
      </c>
      <c r="W50">
        <v>6.4869268643083719E-2</v>
      </c>
      <c r="X50">
        <v>0.15709554273092421</v>
      </c>
      <c r="Y50">
        <v>0.45064388541319184</v>
      </c>
      <c r="Z50">
        <v>2.0332411257205012E-2</v>
      </c>
      <c r="AA50">
        <v>7.738102170763575E-2</v>
      </c>
      <c r="AB50">
        <v>-2.491931223810101E-2</v>
      </c>
      <c r="AC50">
        <v>0.12280729204540729</v>
      </c>
      <c r="AD50">
        <v>-3.926181589283434E-2</v>
      </c>
      <c r="AE50">
        <v>-7.4954069494765158E-2</v>
      </c>
      <c r="AF50">
        <v>1.6726679071269502E-2</v>
      </c>
      <c r="AG50">
        <v>-1.4663169410344493E-2</v>
      </c>
      <c r="AH50">
        <f>VARP('20% 252 Day Average Returns'!$AF$2:$AF$9)</f>
        <v>0.68223109006987248</v>
      </c>
    </row>
    <row r="51" spans="1:44" x14ac:dyDescent="0.2">
      <c r="A51" s="18"/>
      <c r="B51" cm="1">
        <f t="array" ref="B51">SUMPRODUCT(E51:AR51,TRANSPOSE('20% Limit Scenario'!$B$8:$B$47))</f>
        <v>1.0527200859095343E-3</v>
      </c>
      <c r="D51" t="s">
        <v>81</v>
      </c>
      <c r="E51">
        <v>1.2913631646626103E-2</v>
      </c>
      <c r="F51">
        <v>2.7141738198928475E-3</v>
      </c>
      <c r="G51">
        <v>4.4789957174265919E-2</v>
      </c>
      <c r="H51">
        <v>4.014024356781306E-2</v>
      </c>
      <c r="I51">
        <v>-6.5676442940881983E-3</v>
      </c>
      <c r="J51">
        <v>1.7486300248012943E-2</v>
      </c>
      <c r="K51">
        <v>2.1618270734085451E-3</v>
      </c>
      <c r="L51">
        <v>5.987329612768758E-3</v>
      </c>
      <c r="M51">
        <v>-4.0581670148480357E-3</v>
      </c>
      <c r="N51">
        <v>-3.2459754729095223E-4</v>
      </c>
      <c r="O51">
        <v>-1.746808889845549E-2</v>
      </c>
      <c r="P51">
        <v>-2.2484814769092889E-2</v>
      </c>
      <c r="Q51">
        <v>-1.2857481901514542E-3</v>
      </c>
      <c r="R51">
        <v>6.9316218317408999E-3</v>
      </c>
      <c r="S51">
        <v>8.0560856803749657E-3</v>
      </c>
      <c r="T51">
        <v>2.6780695479620063E-2</v>
      </c>
      <c r="U51">
        <v>2.6323810114527429E-2</v>
      </c>
      <c r="V51">
        <v>3.2988617535342782E-2</v>
      </c>
      <c r="W51">
        <v>2.3535042998798165E-2</v>
      </c>
      <c r="X51">
        <v>4.4163072734532238E-2</v>
      </c>
      <c r="Y51">
        <v>1.8697571746909884E-2</v>
      </c>
      <c r="Z51">
        <v>2.8546428761312074E-4</v>
      </c>
      <c r="AA51">
        <v>5.5279830031754879E-3</v>
      </c>
      <c r="AB51">
        <v>5.2823593251829528E-4</v>
      </c>
      <c r="AC51">
        <v>3.2769999475813917E-2</v>
      </c>
      <c r="AD51">
        <v>-1.6481468902474188E-2</v>
      </c>
      <c r="AE51">
        <v>1.3460211952795922E-2</v>
      </c>
      <c r="AF51">
        <v>2.0991181258277848E-2</v>
      </c>
      <c r="AG51">
        <v>3.7627108925376976E-2</v>
      </c>
      <c r="AH51">
        <v>-1.5726624171557808E-2</v>
      </c>
      <c r="AI51">
        <f>VARP('20% 252 Day Average Returns'!$AG$2:$AG$9)</f>
        <v>2.7345471418748223E-2</v>
      </c>
    </row>
    <row r="52" spans="1:44" x14ac:dyDescent="0.2">
      <c r="A52" s="18"/>
      <c r="B52" cm="1">
        <f t="array" ref="B52">SUMPRODUCT(E52:AR52,TRANSPOSE('20% Limit Scenario'!$B$8:$B$47))</f>
        <v>1.7279379641399017E-3</v>
      </c>
      <c r="D52" t="s">
        <v>82</v>
      </c>
      <c r="E52">
        <v>-4.7995397860224514E-3</v>
      </c>
      <c r="F52">
        <v>-6.3498285820728752E-3</v>
      </c>
      <c r="G52">
        <v>4.2522643913170073E-2</v>
      </c>
      <c r="H52">
        <v>4.2145254874489828E-2</v>
      </c>
      <c r="I52">
        <v>1.2403596223793346E-2</v>
      </c>
      <c r="J52">
        <v>9.9951146066971485E-3</v>
      </c>
      <c r="K52">
        <v>8.6869702501851456E-3</v>
      </c>
      <c r="L52">
        <v>-6.4431278201530096E-3</v>
      </c>
      <c r="M52">
        <v>-2.1344509470740203E-3</v>
      </c>
      <c r="N52">
        <v>1.7881533300889022E-3</v>
      </c>
      <c r="O52">
        <v>-1.4619531834227095E-2</v>
      </c>
      <c r="P52">
        <v>1.6936386383377498E-2</v>
      </c>
      <c r="Q52">
        <v>7.08297067264743E-3</v>
      </c>
      <c r="R52">
        <v>5.2715649229788586E-3</v>
      </c>
      <c r="S52">
        <v>5.8039849625929243E-4</v>
      </c>
      <c r="T52">
        <v>1.2046326493091048E-2</v>
      </c>
      <c r="U52">
        <v>2.2744491835722112E-2</v>
      </c>
      <c r="V52">
        <v>1.5487375965807118E-2</v>
      </c>
      <c r="W52">
        <v>3.4191825439441728E-2</v>
      </c>
      <c r="X52">
        <v>1.8471617523278399E-2</v>
      </c>
      <c r="Y52">
        <v>-1.5084235790044712E-2</v>
      </c>
      <c r="Z52">
        <v>3.3384448420892159E-3</v>
      </c>
      <c r="AA52">
        <v>2.4175831422941713E-3</v>
      </c>
      <c r="AB52">
        <v>-1.0191197065256364E-2</v>
      </c>
      <c r="AC52">
        <v>-8.8765494369349995E-3</v>
      </c>
      <c r="AD52">
        <v>-1.3260128207522915E-2</v>
      </c>
      <c r="AE52">
        <v>1.4145735701720655E-2</v>
      </c>
      <c r="AF52">
        <v>1.2444118803964507E-2</v>
      </c>
      <c r="AG52">
        <v>1.5783365746794367E-2</v>
      </c>
      <c r="AH52">
        <v>7.1944521305123592E-3</v>
      </c>
      <c r="AI52">
        <v>6.5488133052064171E-3</v>
      </c>
      <c r="AJ52">
        <f>VARP('20% 252 Day Average Returns'!$AH$2:$AH$9)</f>
        <v>2.4019606476515149E-2</v>
      </c>
    </row>
    <row r="53" spans="1:44" x14ac:dyDescent="0.2">
      <c r="A53" s="18"/>
      <c r="B53" cm="1">
        <f t="array" ref="B53">SUMPRODUCT(E53:AR53,TRANSPOSE('20% Limit Scenario'!$B$8:$B$47))</f>
        <v>4.7992420226900352E-3</v>
      </c>
      <c r="D53" t="s">
        <v>83</v>
      </c>
      <c r="E53">
        <v>3.4352928987804135E-2</v>
      </c>
      <c r="F53">
        <v>8.43998489736183E-3</v>
      </c>
      <c r="G53">
        <v>0.10110245799001406</v>
      </c>
      <c r="H53">
        <v>7.151716437569243E-2</v>
      </c>
      <c r="I53">
        <v>9.5059113185851363E-2</v>
      </c>
      <c r="J53">
        <v>2.2663674453959743E-2</v>
      </c>
      <c r="K53">
        <v>2.7692185870538889E-2</v>
      </c>
      <c r="L53">
        <v>-1.0199844170450044E-2</v>
      </c>
      <c r="M53">
        <v>2.2525767310913763E-3</v>
      </c>
      <c r="N53">
        <v>1.233727586710081E-2</v>
      </c>
      <c r="O53">
        <v>1.6049890868624017E-2</v>
      </c>
      <c r="P53">
        <v>-3.6549704816056565E-2</v>
      </c>
      <c r="Q53">
        <v>4.8868607449167357E-2</v>
      </c>
      <c r="R53">
        <v>5.6881405650048688E-3</v>
      </c>
      <c r="S53">
        <v>1.1032613524141571E-2</v>
      </c>
      <c r="T53">
        <v>4.6912874009036161E-2</v>
      </c>
      <c r="U53">
        <v>6.4629385998100378E-2</v>
      </c>
      <c r="V53">
        <v>6.4284084963851532E-2</v>
      </c>
      <c r="W53">
        <v>6.384672906137788E-2</v>
      </c>
      <c r="X53">
        <v>7.8610259257452117E-2</v>
      </c>
      <c r="Y53">
        <v>7.9300151187966614E-2</v>
      </c>
      <c r="Z53">
        <v>8.0567285599387004E-3</v>
      </c>
      <c r="AA53">
        <v>2.2928137036420691E-2</v>
      </c>
      <c r="AB53">
        <v>-9.1801356870705956E-3</v>
      </c>
      <c r="AC53">
        <v>3.0012313880986768E-2</v>
      </c>
      <c r="AD53">
        <v>-2.3602161105193992E-2</v>
      </c>
      <c r="AE53">
        <v>1.670984162296606E-2</v>
      </c>
      <c r="AF53">
        <v>3.6495106065387785E-2</v>
      </c>
      <c r="AG53">
        <v>5.198068680984249E-2</v>
      </c>
      <c r="AH53">
        <v>0.10117903160431463</v>
      </c>
      <c r="AI53">
        <v>3.0485363084409682E-2</v>
      </c>
      <c r="AJ53">
        <v>2.4528733216579623E-2</v>
      </c>
      <c r="AK53">
        <f>VARP('20% 252 Day Average Returns'!$AI$2:$AI$9)</f>
        <v>7.0116874916739472E-2</v>
      </c>
    </row>
    <row r="54" spans="1:44" x14ac:dyDescent="0.2">
      <c r="A54" s="18"/>
      <c r="B54" cm="1">
        <f t="array" ref="B54">SUMPRODUCT(E54:AR54,TRANSPOSE('20% Limit Scenario'!$B$8:$B$47))</f>
        <v>3.8819381362564754E-3</v>
      </c>
      <c r="D54" t="s">
        <v>84</v>
      </c>
      <c r="E54">
        <v>0.25536340836658805</v>
      </c>
      <c r="F54">
        <v>3.4354888900627892E-2</v>
      </c>
      <c r="G54">
        <v>5.7778110442295728E-2</v>
      </c>
      <c r="H54">
        <v>-2.6651715627526679E-2</v>
      </c>
      <c r="I54">
        <v>0.2003520735096396</v>
      </c>
      <c r="J54">
        <v>3.5833811600332104E-2</v>
      </c>
      <c r="K54">
        <v>0.10350076685370509</v>
      </c>
      <c r="L54">
        <v>3.7904498843856736E-2</v>
      </c>
      <c r="M54">
        <v>4.9530959993277682E-2</v>
      </c>
      <c r="N54">
        <v>2.5203388826782504E-2</v>
      </c>
      <c r="O54">
        <v>0.19257661536310819</v>
      </c>
      <c r="P54">
        <v>-0.10309127573425127</v>
      </c>
      <c r="Q54">
        <v>9.9831966816042061E-2</v>
      </c>
      <c r="R54">
        <v>-7.4486108103986634E-2</v>
      </c>
      <c r="S54">
        <v>4.0190223942015456E-2</v>
      </c>
      <c r="T54">
        <v>8.3576763393849993E-2</v>
      </c>
      <c r="U54">
        <v>0.10627381221368995</v>
      </c>
      <c r="V54">
        <v>7.360181157983571E-2</v>
      </c>
      <c r="W54">
        <v>4.4193407699410138E-2</v>
      </c>
      <c r="X54">
        <v>0.17535176878497491</v>
      </c>
      <c r="Y54">
        <v>0.40292086357291712</v>
      </c>
      <c r="Z54">
        <v>2.6924727097959148E-3</v>
      </c>
      <c r="AA54">
        <v>5.2426977430018139E-2</v>
      </c>
      <c r="AB54">
        <v>-1.676755799760743E-2</v>
      </c>
      <c r="AC54">
        <v>0.24788247008064865</v>
      </c>
      <c r="AD54">
        <v>-0.10194381429438219</v>
      </c>
      <c r="AE54">
        <v>-6.2681609877412628E-2</v>
      </c>
      <c r="AF54">
        <v>2.4658404054483388E-2</v>
      </c>
      <c r="AG54">
        <v>8.3894410883549632E-3</v>
      </c>
      <c r="AH54">
        <v>0.42094708510392792</v>
      </c>
      <c r="AI54">
        <v>2.0155109275080917E-2</v>
      </c>
      <c r="AJ54">
        <v>-7.3208936424330818E-3</v>
      </c>
      <c r="AK54">
        <v>7.6518794318629027E-2</v>
      </c>
      <c r="AL54">
        <f>VARP('20% 252 Day Average Returns'!$AJ$2:$AJ$9)</f>
        <v>0.38885885375554063</v>
      </c>
    </row>
    <row r="55" spans="1:44" x14ac:dyDescent="0.2">
      <c r="A55" s="18"/>
      <c r="B55" cm="1">
        <f t="array" ref="B55">SUMPRODUCT(E55:AR55,TRANSPOSE('20% Limit Scenario'!$B$8:$B$47))</f>
        <v>6.0279205407987747E-3</v>
      </c>
      <c r="D55" t="s">
        <v>85</v>
      </c>
      <c r="E55">
        <v>7.8447917626933303E-2</v>
      </c>
      <c r="F55">
        <v>-8.7536474660502162E-4</v>
      </c>
      <c r="G55">
        <v>3.7824540739209191E-2</v>
      </c>
      <c r="H55">
        <v>1.6654173151825619E-2</v>
      </c>
      <c r="I55">
        <v>0.11409796119647002</v>
      </c>
      <c r="J55">
        <v>3.7699113135463078E-2</v>
      </c>
      <c r="K55">
        <v>2.2322030909270991E-2</v>
      </c>
      <c r="L55">
        <v>2.886503185678228E-2</v>
      </c>
      <c r="M55">
        <v>9.0662148492964695E-3</v>
      </c>
      <c r="N55">
        <v>1.9092871307531834E-2</v>
      </c>
      <c r="O55">
        <v>7.9080573717620145E-2</v>
      </c>
      <c r="P55">
        <v>1.7587026093830303E-2</v>
      </c>
      <c r="Q55">
        <v>7.5627881151084569E-2</v>
      </c>
      <c r="R55">
        <v>-1.5575091880837213E-2</v>
      </c>
      <c r="S55">
        <v>1.4979388794230058E-2</v>
      </c>
      <c r="T55">
        <v>3.6593972568000552E-2</v>
      </c>
      <c r="U55">
        <v>6.6480761422249443E-2</v>
      </c>
      <c r="V55">
        <v>3.1382178480330251E-2</v>
      </c>
      <c r="W55">
        <v>4.1568728913683142E-2</v>
      </c>
      <c r="X55">
        <v>5.8537245686256192E-2</v>
      </c>
      <c r="Y55">
        <v>9.6640957804383934E-2</v>
      </c>
      <c r="Z55">
        <v>-2.1577017449506851E-3</v>
      </c>
      <c r="AA55">
        <v>1.6147368481906641E-3</v>
      </c>
      <c r="AB55">
        <v>-1.7511596294035512E-3</v>
      </c>
      <c r="AC55">
        <v>0.12216113670232559</v>
      </c>
      <c r="AD55">
        <v>-3.9893127818967193E-2</v>
      </c>
      <c r="AE55">
        <v>-1.9204369545862583E-2</v>
      </c>
      <c r="AF55">
        <v>2.0670514598295709E-2</v>
      </c>
      <c r="AG55">
        <v>3.4896764218365914E-3</v>
      </c>
      <c r="AH55">
        <v>9.6433948158901259E-2</v>
      </c>
      <c r="AI55">
        <v>1.3495944797905344E-2</v>
      </c>
      <c r="AJ55">
        <v>1.1842443807611508E-2</v>
      </c>
      <c r="AK55">
        <v>3.3028098630139502E-2</v>
      </c>
      <c r="AL55">
        <v>9.8326486093777005E-2</v>
      </c>
      <c r="AM55">
        <f>VARP('20% 252 Day Average Returns'!$AK$2:$AK$9)</f>
        <v>5.746140188092988E-2</v>
      </c>
    </row>
    <row r="56" spans="1:44" x14ac:dyDescent="0.2">
      <c r="A56" s="18"/>
      <c r="B56" cm="1">
        <f t="array" ref="B56">SUMPRODUCT(E56:AR56,TRANSPOSE('20% Limit Scenario'!$B$8:$B$47))</f>
        <v>1.3602153494570317E-2</v>
      </c>
      <c r="D56" t="s">
        <v>86</v>
      </c>
      <c r="E56">
        <v>0.15555098468742762</v>
      </c>
      <c r="F56">
        <v>-9.8440404317115299E-4</v>
      </c>
      <c r="G56">
        <v>4.4659197480411181E-2</v>
      </c>
      <c r="H56">
        <v>2.0821114963007283E-2</v>
      </c>
      <c r="I56">
        <v>0.19682618546973266</v>
      </c>
      <c r="J56">
        <v>7.9484759304139146E-2</v>
      </c>
      <c r="K56">
        <v>3.0772145342139602E-2</v>
      </c>
      <c r="L56">
        <v>8.2137645335334991E-2</v>
      </c>
      <c r="M56">
        <v>1.8179141567717959E-2</v>
      </c>
      <c r="N56">
        <v>3.4259574716078017E-2</v>
      </c>
      <c r="O56">
        <v>0.12857046895381327</v>
      </c>
      <c r="P56">
        <v>0.10011239510601644</v>
      </c>
      <c r="Q56">
        <v>0.13570400193773632</v>
      </c>
      <c r="R56">
        <v>-3.5714489768301202E-2</v>
      </c>
      <c r="S56">
        <v>2.8429926097176345E-2</v>
      </c>
      <c r="T56">
        <v>5.9586033189896428E-2</v>
      </c>
      <c r="U56">
        <v>0.11332801240105607</v>
      </c>
      <c r="V56">
        <v>3.1749620338558694E-2</v>
      </c>
      <c r="W56">
        <v>6.8898721094621876E-2</v>
      </c>
      <c r="X56">
        <v>0.10287584039454431</v>
      </c>
      <c r="Y56">
        <v>0.14143584204163656</v>
      </c>
      <c r="Z56">
        <v>-9.4822319109306337E-3</v>
      </c>
      <c r="AA56">
        <v>-1.271166486029106E-2</v>
      </c>
      <c r="AB56">
        <v>-9.303181462562914E-3</v>
      </c>
      <c r="AC56">
        <v>0.25115258372117005</v>
      </c>
      <c r="AD56">
        <v>-9.1954218256956932E-2</v>
      </c>
      <c r="AE56">
        <v>-4.5465780557806756E-2</v>
      </c>
      <c r="AF56">
        <v>2.6379844688101142E-2</v>
      </c>
      <c r="AG56">
        <v>-1.4616376634644126E-2</v>
      </c>
      <c r="AH56">
        <v>0.14927833262500362</v>
      </c>
      <c r="AI56">
        <v>1.6573244371973495E-2</v>
      </c>
      <c r="AJ56">
        <v>3.2024038514951121E-2</v>
      </c>
      <c r="AK56">
        <v>4.1514356676949159E-2</v>
      </c>
      <c r="AL56">
        <v>0.16250917968463341</v>
      </c>
      <c r="AM56">
        <v>0.11788532708275039</v>
      </c>
      <c r="AN56">
        <f>VARP('20% 252 Day Average Returns'!$AL$2:$AL$9)</f>
        <v>0.28809560046790017</v>
      </c>
    </row>
    <row r="57" spans="1:44" x14ac:dyDescent="0.2">
      <c r="A57" s="18"/>
      <c r="B57" cm="1">
        <f t="array" ref="B57">SUMPRODUCT(E57:AR57,TRANSPOSE('20% Limit Scenario'!$B$8:$B$47))</f>
        <v>-2.9929843992081429E-3</v>
      </c>
      <c r="D57" t="s">
        <v>87</v>
      </c>
      <c r="E57">
        <v>3.8812546516512204E-2</v>
      </c>
      <c r="F57">
        <v>-1.847032232067191E-2</v>
      </c>
      <c r="G57">
        <v>9.4976109053673697E-3</v>
      </c>
      <c r="H57">
        <v>1.7222333682382598E-2</v>
      </c>
      <c r="I57">
        <v>-8.6272854113932318E-2</v>
      </c>
      <c r="J57">
        <v>1.0406345173210747E-2</v>
      </c>
      <c r="K57">
        <v>2.6435123892922029E-2</v>
      </c>
      <c r="L57">
        <v>5.6336524603360343E-3</v>
      </c>
      <c r="M57">
        <v>6.2348787464328601E-3</v>
      </c>
      <c r="N57">
        <v>-1.1492511030059688E-2</v>
      </c>
      <c r="O57">
        <v>-4.2928899335578667E-3</v>
      </c>
      <c r="P57">
        <v>2.7422163378212927E-3</v>
      </c>
      <c r="Q57">
        <v>-4.5522448892535879E-2</v>
      </c>
      <c r="R57">
        <v>-1.8620898590660739E-2</v>
      </c>
      <c r="S57">
        <v>5.9255554519358411E-3</v>
      </c>
      <c r="T57">
        <v>1.2140636842308488E-2</v>
      </c>
      <c r="U57">
        <v>1.4481085781649342E-2</v>
      </c>
      <c r="V57">
        <v>5.1035508914961183E-4</v>
      </c>
      <c r="W57">
        <v>1.9154204147546726E-2</v>
      </c>
      <c r="X57">
        <v>2.68276975116425E-2</v>
      </c>
      <c r="Y57">
        <v>2.0078714258448527E-2</v>
      </c>
      <c r="Z57">
        <v>-1.5750835679649504E-3</v>
      </c>
      <c r="AA57">
        <v>1.4199787789316981E-3</v>
      </c>
      <c r="AB57">
        <v>-1.5354669751272518E-2</v>
      </c>
      <c r="AC57">
        <v>4.1551960797793344E-2</v>
      </c>
      <c r="AD57">
        <v>-4.5703641489415733E-2</v>
      </c>
      <c r="AE57">
        <v>2.435047647415456E-3</v>
      </c>
      <c r="AF57">
        <v>3.5047430676909213E-3</v>
      </c>
      <c r="AG57">
        <v>1.641101963045117E-3</v>
      </c>
      <c r="AH57">
        <v>-5.3944539852995496E-4</v>
      </c>
      <c r="AI57">
        <v>2.8297117254612474E-3</v>
      </c>
      <c r="AJ57">
        <v>1.7423814993743091E-2</v>
      </c>
      <c r="AK57">
        <v>9.4444471731179591E-3</v>
      </c>
      <c r="AL57">
        <v>3.2833510465897567E-2</v>
      </c>
      <c r="AM57">
        <v>1.605624655527197E-2</v>
      </c>
      <c r="AN57">
        <v>4.8956657693187154E-2</v>
      </c>
      <c r="AO57">
        <f>VARP('20% 252 Day Average Returns'!$AM$2:$AM$9)</f>
        <v>3.9483777912665698E-2</v>
      </c>
    </row>
    <row r="58" spans="1:44" x14ac:dyDescent="0.2">
      <c r="A58" s="18"/>
      <c r="B58" cm="1">
        <f t="array" ref="B58">SUMPRODUCT(E58:AR58,TRANSPOSE('20% Limit Scenario'!$B$8:$B$47))</f>
        <v>3.4529230083105923E-3</v>
      </c>
      <c r="D58" t="s">
        <v>88</v>
      </c>
      <c r="E58">
        <v>2.8490906183993813E-2</v>
      </c>
      <c r="F58">
        <v>-9.893955963070921E-3</v>
      </c>
      <c r="G58">
        <v>3.4149991696202531E-2</v>
      </c>
      <c r="H58">
        <v>3.1993775058243121E-2</v>
      </c>
      <c r="I58">
        <v>2.9127637084948251E-2</v>
      </c>
      <c r="J58">
        <v>2.6881945985461238E-2</v>
      </c>
      <c r="K58">
        <v>9.1334677920760256E-3</v>
      </c>
      <c r="L58">
        <v>1.4877493881739354E-2</v>
      </c>
      <c r="M58">
        <v>-1.507584059976121E-4</v>
      </c>
      <c r="N58">
        <v>6.7329232403224477E-3</v>
      </c>
      <c r="O58">
        <v>2.0669241528795641E-2</v>
      </c>
      <c r="P58">
        <v>2.2905061057828142E-2</v>
      </c>
      <c r="Q58">
        <v>2.6669467908559733E-2</v>
      </c>
      <c r="R58">
        <v>-2.6868005260804366E-3</v>
      </c>
      <c r="S58">
        <v>7.4570849105730632E-3</v>
      </c>
      <c r="T58">
        <v>2.2590380404527266E-2</v>
      </c>
      <c r="U58">
        <v>4.1280904204825546E-2</v>
      </c>
      <c r="V58">
        <v>1.9694470050669124E-2</v>
      </c>
      <c r="W58">
        <v>3.5328607566668432E-2</v>
      </c>
      <c r="X58">
        <v>3.2386181522979528E-2</v>
      </c>
      <c r="Y58">
        <v>1.7067334507793686E-2</v>
      </c>
      <c r="Z58">
        <v>-1.4994096554545202E-3</v>
      </c>
      <c r="AA58">
        <v>-3.8563148368684999E-3</v>
      </c>
      <c r="AB58">
        <v>-3.84169414012134E-3</v>
      </c>
      <c r="AC58">
        <v>6.1480935336316878E-2</v>
      </c>
      <c r="AD58">
        <v>-2.8092715358627125E-2</v>
      </c>
      <c r="AE58">
        <v>8.6060476568496482E-4</v>
      </c>
      <c r="AF58">
        <v>1.6940279366063148E-2</v>
      </c>
      <c r="AG58">
        <v>1.0996367760968805E-2</v>
      </c>
      <c r="AH58">
        <v>6.6459608911064085E-3</v>
      </c>
      <c r="AI58">
        <v>1.2874601596873286E-2</v>
      </c>
      <c r="AJ58">
        <v>1.7320047981114837E-2</v>
      </c>
      <c r="AK58">
        <v>2.3240655431473908E-2</v>
      </c>
      <c r="AL58">
        <v>2.4079319168057674E-2</v>
      </c>
      <c r="AM58">
        <v>3.2494215386107882E-2</v>
      </c>
      <c r="AN58">
        <v>7.3856100425177179E-2</v>
      </c>
      <c r="AO58">
        <v>1.8210383427669369E-2</v>
      </c>
      <c r="AP58">
        <f>VARP('20% 252 Day Average Returns'!$AN$2:$AN$9)</f>
        <v>2.7017957834679689E-2</v>
      </c>
    </row>
    <row r="59" spans="1:44" x14ac:dyDescent="0.2">
      <c r="B59" cm="1">
        <f t="array" ref="B59">SUMPRODUCT(E59:AR59,TRANSPOSE('20% Limit Scenario'!$B$8:$B$47))</f>
        <v>5.3335002677545275E-3</v>
      </c>
      <c r="D59" t="s">
        <v>89</v>
      </c>
      <c r="E59">
        <v>1.7254955361519463E-2</v>
      </c>
      <c r="F59">
        <v>5.8100657137626797E-3</v>
      </c>
      <c r="G59">
        <v>4.4923568492972188E-2</v>
      </c>
      <c r="H59">
        <v>3.1850200314473165E-2</v>
      </c>
      <c r="I59">
        <v>7.5535786647942332E-2</v>
      </c>
      <c r="J59">
        <v>1.5425960082205053E-2</v>
      </c>
      <c r="K59">
        <v>8.4517882840422325E-3</v>
      </c>
      <c r="L59">
        <v>3.3329144378441214E-3</v>
      </c>
      <c r="M59">
        <v>1.2110173525288199E-3</v>
      </c>
      <c r="N59">
        <v>1.064826505791595E-2</v>
      </c>
      <c r="O59">
        <v>1.3265884378474299E-2</v>
      </c>
      <c r="P59">
        <v>9.4471605011718675E-3</v>
      </c>
      <c r="Q59">
        <v>4.2178345587425281E-2</v>
      </c>
      <c r="R59">
        <v>2.9873886149090361E-3</v>
      </c>
      <c r="S59">
        <v>4.9080655974317071E-3</v>
      </c>
      <c r="T59">
        <v>2.025224430729183E-2</v>
      </c>
      <c r="U59">
        <v>3.3719404079466574E-2</v>
      </c>
      <c r="V59">
        <v>2.5067558982160808E-2</v>
      </c>
      <c r="W59">
        <v>3.2260289220863776E-2</v>
      </c>
      <c r="X59">
        <v>3.3811268940352003E-2</v>
      </c>
      <c r="Y59">
        <v>2.8271134508811368E-2</v>
      </c>
      <c r="Z59">
        <v>2.8753648695334665E-3</v>
      </c>
      <c r="AA59">
        <v>5.770572980852119E-3</v>
      </c>
      <c r="AB59">
        <v>-4.7677650420154217E-3</v>
      </c>
      <c r="AC59">
        <v>2.1335487436311102E-2</v>
      </c>
      <c r="AD59">
        <v>-1.1430640660582215E-2</v>
      </c>
      <c r="AE59">
        <v>3.1858317198254307E-3</v>
      </c>
      <c r="AF59">
        <v>1.528481612917645E-2</v>
      </c>
      <c r="AG59">
        <v>1.6431733412565021E-2</v>
      </c>
      <c r="AH59">
        <v>5.3285597981792207E-2</v>
      </c>
      <c r="AI59">
        <v>1.0571249199547194E-2</v>
      </c>
      <c r="AJ59">
        <v>1.5697124598900748E-2</v>
      </c>
      <c r="AK59">
        <v>2.9906871399686823E-2</v>
      </c>
      <c r="AL59">
        <v>3.0600506606362963E-2</v>
      </c>
      <c r="AM59">
        <v>2.2768312459677548E-2</v>
      </c>
      <c r="AN59">
        <v>4.6473219964643334E-2</v>
      </c>
      <c r="AO59">
        <v>6.2125397199565505E-3</v>
      </c>
      <c r="AP59">
        <v>1.6480373861923886E-2</v>
      </c>
      <c r="AQ59">
        <f>VARP('20% 252 Day Average Returns'!$AO$2:$AO$9)</f>
        <v>1.813071358581143E-2</v>
      </c>
    </row>
    <row r="60" spans="1:44" ht="16" thickBot="1" x14ac:dyDescent="0.25">
      <c r="B60" cm="1">
        <f t="array" ref="B60">SUMPRODUCT(E60:AR60,TRANSPOSE('20% Limit Scenario'!$B$8:$B$47))</f>
        <v>1.4424382515712753E-2</v>
      </c>
      <c r="C60" s="25"/>
      <c r="D60" s="25" t="s">
        <v>90</v>
      </c>
      <c r="E60" s="25">
        <v>0.17384010347864531</v>
      </c>
      <c r="F60" s="25">
        <v>4.4852994140524273E-2</v>
      </c>
      <c r="G60" s="25">
        <v>7.721505800679225E-2</v>
      </c>
      <c r="H60" s="25">
        <v>2.7172794330149349E-2</v>
      </c>
      <c r="I60" s="25">
        <v>0.17004199948786339</v>
      </c>
      <c r="J60" s="25">
        <v>4.426997059689735E-2</v>
      </c>
      <c r="K60" s="25">
        <v>4.8834783651149377E-2</v>
      </c>
      <c r="L60" s="25">
        <v>5.6867650581941979E-2</v>
      </c>
      <c r="M60" s="25">
        <v>3.2783135220136525E-2</v>
      </c>
      <c r="N60" s="25">
        <v>2.0687522866319828E-2</v>
      </c>
      <c r="O60" s="25">
        <v>6.4844226123663515E-2</v>
      </c>
      <c r="P60" s="25">
        <v>3.4273928309556577E-2</v>
      </c>
      <c r="Q60" s="25">
        <v>8.1944380991411631E-2</v>
      </c>
      <c r="R60" s="25">
        <v>-4.2931335225108586E-2</v>
      </c>
      <c r="S60" s="25">
        <v>2.9517733159776457E-2</v>
      </c>
      <c r="T60" s="25">
        <v>6.5272899100177001E-2</v>
      </c>
      <c r="U60" s="25">
        <v>8.0646224706136055E-2</v>
      </c>
      <c r="V60" s="25">
        <v>4.5825717643106688E-2</v>
      </c>
      <c r="W60" s="25">
        <v>5.6816105996884546E-2</v>
      </c>
      <c r="X60" s="25">
        <v>0.15255335487104901</v>
      </c>
      <c r="Y60" s="25">
        <v>0.18609460167628797</v>
      </c>
      <c r="Z60" s="25">
        <v>2.0232989694093707E-3</v>
      </c>
      <c r="AA60" s="25">
        <v>2.6955324563991693E-2</v>
      </c>
      <c r="AB60" s="25">
        <v>-2.6760288900879448E-2</v>
      </c>
      <c r="AC60" s="25">
        <v>0.13802234078986206</v>
      </c>
      <c r="AD60" s="25">
        <v>-9.4467662432525509E-2</v>
      </c>
      <c r="AE60" s="25">
        <v>-3.5391291575554047E-2</v>
      </c>
      <c r="AF60" s="25">
        <v>1.7636457765456907E-2</v>
      </c>
      <c r="AG60" s="25">
        <v>1.3649482448507564E-2</v>
      </c>
      <c r="AH60" s="25">
        <v>0.2995568968715247</v>
      </c>
      <c r="AI60" s="25">
        <v>1.7761564098227451E-2</v>
      </c>
      <c r="AJ60" s="25">
        <v>3.6100893588656112E-2</v>
      </c>
      <c r="AK60" s="25">
        <v>6.7912093532344772E-2</v>
      </c>
      <c r="AL60" s="25">
        <v>0.23962945657346144</v>
      </c>
      <c r="AM60" s="25">
        <v>9.1298880744031419E-2</v>
      </c>
      <c r="AN60" s="25">
        <v>0.23126465483293665</v>
      </c>
      <c r="AO60" s="25">
        <v>5.2982017815591025E-2</v>
      </c>
      <c r="AP60" s="25">
        <v>4.8176442705912897E-2</v>
      </c>
      <c r="AQ60" s="25">
        <v>5.2013121880954388E-2</v>
      </c>
      <c r="AR60" s="25">
        <f>VARP('20% 252 Day Average Returns'!$AP$2:$AP$9)</f>
        <v>0.27334142858723226</v>
      </c>
    </row>
    <row r="62" spans="1:44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A747-6558-4292-A8AC-D3F623EA4E7A}">
  <dimension ref="A1:AR62"/>
  <sheetViews>
    <sheetView workbookViewId="0">
      <selection activeCell="C38" sqref="C38"/>
    </sheetView>
  </sheetViews>
  <sheetFormatPr baseColWidth="10" defaultColWidth="8.83203125" defaultRowHeight="15" x14ac:dyDescent="0.2"/>
  <cols>
    <col min="1" max="1" width="20.5" bestFit="1" customWidth="1"/>
    <col min="2" max="2" width="15" bestFit="1" customWidth="1"/>
    <col min="3" max="3" width="13.33203125" bestFit="1" customWidth="1"/>
    <col min="4" max="4" width="13.5" bestFit="1" customWidth="1"/>
    <col min="5" max="5" width="13.1640625" bestFit="1" customWidth="1"/>
    <col min="6" max="6" width="11.6640625" bestFit="1" customWidth="1"/>
    <col min="7" max="7" width="12.5" bestFit="1" customWidth="1"/>
    <col min="8" max="8" width="12.6640625" bestFit="1" customWidth="1"/>
    <col min="9" max="9" width="14" bestFit="1" customWidth="1"/>
    <col min="10" max="10" width="13.5" bestFit="1" customWidth="1"/>
    <col min="11" max="11" width="12.5" bestFit="1" customWidth="1"/>
    <col min="12" max="12" width="11.6640625" bestFit="1" customWidth="1"/>
    <col min="13" max="14" width="14" bestFit="1" customWidth="1"/>
    <col min="15" max="15" width="13" bestFit="1" customWidth="1"/>
    <col min="16" max="16" width="10.6640625" bestFit="1" customWidth="1"/>
    <col min="17" max="17" width="14.5" bestFit="1" customWidth="1"/>
    <col min="18" max="18" width="13.1640625" bestFit="1" customWidth="1"/>
    <col min="19" max="19" width="11.5" bestFit="1" customWidth="1"/>
    <col min="20" max="20" width="14.5" bestFit="1" customWidth="1"/>
    <col min="21" max="21" width="13.6640625" bestFit="1" customWidth="1"/>
    <col min="22" max="22" width="13.5" bestFit="1" customWidth="1"/>
    <col min="23" max="23" width="12.6640625" bestFit="1" customWidth="1"/>
    <col min="24" max="24" width="13.5" bestFit="1" customWidth="1"/>
    <col min="25" max="25" width="13.6640625" bestFit="1" customWidth="1"/>
    <col min="26" max="26" width="13.33203125" bestFit="1" customWidth="1"/>
    <col min="27" max="27" width="13.83203125" bestFit="1" customWidth="1"/>
    <col min="28" max="28" width="13.5" bestFit="1" customWidth="1"/>
    <col min="29" max="29" width="12.5" bestFit="1" customWidth="1"/>
    <col min="30" max="30" width="13.6640625" bestFit="1" customWidth="1"/>
    <col min="31" max="31" width="11.83203125" bestFit="1" customWidth="1"/>
    <col min="32" max="32" width="11.6640625" bestFit="1" customWidth="1"/>
    <col min="33" max="33" width="12.5" bestFit="1" customWidth="1"/>
    <col min="34" max="34" width="12.1640625" bestFit="1" customWidth="1"/>
    <col min="35" max="35" width="13.83203125" bestFit="1" customWidth="1"/>
    <col min="36" max="36" width="11.83203125" bestFit="1" customWidth="1"/>
    <col min="37" max="37" width="14.1640625" bestFit="1" customWidth="1"/>
    <col min="38" max="38" width="12.33203125" bestFit="1" customWidth="1"/>
    <col min="39" max="39" width="11.6640625" bestFit="1" customWidth="1"/>
    <col min="40" max="40" width="12.5" bestFit="1" customWidth="1"/>
    <col min="41" max="41" width="13.83203125" bestFit="1" customWidth="1"/>
    <col min="42" max="43" width="11.6640625" bestFit="1" customWidth="1"/>
  </cols>
  <sheetData>
    <row r="1" spans="1:43" x14ac:dyDescent="0.2">
      <c r="A1" s="17" t="s">
        <v>282</v>
      </c>
      <c r="B1" s="17" t="s">
        <v>283</v>
      </c>
      <c r="C1" s="17" t="s">
        <v>18</v>
      </c>
      <c r="D1" s="27" t="s">
        <v>23</v>
      </c>
      <c r="E1" s="27" t="s">
        <v>27</v>
      </c>
      <c r="F1" s="27" t="s">
        <v>31</v>
      </c>
      <c r="G1" s="27" t="s">
        <v>32</v>
      </c>
      <c r="H1" s="27" t="s">
        <v>39</v>
      </c>
      <c r="I1" s="27" t="s">
        <v>40</v>
      </c>
      <c r="J1" s="27" t="s">
        <v>42</v>
      </c>
      <c r="K1" s="27" t="s">
        <v>44</v>
      </c>
      <c r="L1" s="27" t="s">
        <v>46</v>
      </c>
      <c r="M1" s="27" t="s">
        <v>48</v>
      </c>
      <c r="N1" s="27" t="s">
        <v>50</v>
      </c>
      <c r="O1" s="27" t="s">
        <v>52</v>
      </c>
      <c r="P1" s="27" t="s">
        <v>54</v>
      </c>
      <c r="Q1" s="27" t="s">
        <v>56</v>
      </c>
      <c r="R1" s="27" t="s">
        <v>58</v>
      </c>
      <c r="S1" s="27" t="s">
        <v>60</v>
      </c>
      <c r="T1" s="27" t="s">
        <v>62</v>
      </c>
      <c r="U1" s="27" t="s">
        <v>63</v>
      </c>
      <c r="V1" s="27" t="s">
        <v>65</v>
      </c>
      <c r="W1" s="27" t="s">
        <v>66</v>
      </c>
      <c r="X1" s="27" t="s">
        <v>68</v>
      </c>
      <c r="Y1" s="27" t="s">
        <v>69</v>
      </c>
      <c r="Z1" s="27" t="s">
        <v>70</v>
      </c>
      <c r="AA1" s="27" t="s">
        <v>72</v>
      </c>
      <c r="AB1" s="27" t="s">
        <v>74</v>
      </c>
      <c r="AC1" s="27" t="s">
        <v>76</v>
      </c>
      <c r="AD1" s="27" t="s">
        <v>78</v>
      </c>
      <c r="AE1" s="27" t="s">
        <v>79</v>
      </c>
      <c r="AF1" s="27" t="s">
        <v>80</v>
      </c>
      <c r="AG1" s="27" t="s">
        <v>81</v>
      </c>
      <c r="AH1" s="27" t="s">
        <v>82</v>
      </c>
      <c r="AI1" s="27" t="s">
        <v>83</v>
      </c>
      <c r="AJ1" s="27" t="s">
        <v>84</v>
      </c>
      <c r="AK1" s="27" t="s">
        <v>85</v>
      </c>
      <c r="AL1" s="27" t="s">
        <v>86</v>
      </c>
      <c r="AM1" s="27" t="s">
        <v>87</v>
      </c>
      <c r="AN1" s="27" t="s">
        <v>88</v>
      </c>
      <c r="AO1" s="27" t="s">
        <v>89</v>
      </c>
      <c r="AP1" s="57" t="s">
        <v>90</v>
      </c>
      <c r="AQ1" s="1"/>
    </row>
    <row r="2" spans="1:43" x14ac:dyDescent="0.2">
      <c r="A2" s="44" t="s">
        <v>333</v>
      </c>
    </row>
    <row r="3" spans="1:43" x14ac:dyDescent="0.2">
      <c r="A3" s="44" t="s">
        <v>332</v>
      </c>
      <c r="B3" s="4">
        <f>('Pivot Table Adjusted Data'!C2-Table5[[#This Row],[SPX]])/Table5[[#This Row],[SPX]]</f>
        <v>-1.6292184461056455E-2</v>
      </c>
      <c r="C3" s="4">
        <f>('Pivot Table Adjusted Data'!D2-Table5[[#This Row],[SPOT]])/Table5[[#This Row],[SPOT]]</f>
        <v>0.41872395440611432</v>
      </c>
      <c r="D3" s="4">
        <f>('Pivot Table Adjusted Data'!E2-Table5[[#This Row],[TKO]])/Table5[[#This Row],[TKO]]</f>
        <v>0.1842219417935167</v>
      </c>
      <c r="E3" s="4">
        <f>('Pivot Table Adjusted Data'!F2-Table5[[#This Row],[TSLA]])/Table5[[#This Row],[TSLA]]</f>
        <v>-7.1211623448324754E-2</v>
      </c>
      <c r="F3" s="4">
        <f>('Pivot Table Adjusted Data'!G2-Table5[[#This Row],[F]])/Table5[[#This Row],[F]]</f>
        <v>-0.11731106477918245</v>
      </c>
      <c r="G3" s="4">
        <f>('Pivot Table Adjusted Data'!H2-Table5[[#This Row],[CAVA]])/Table5[[#This Row],[CAVA]]</f>
        <v>-0.23979018079923659</v>
      </c>
      <c r="H3" s="4">
        <f>('Pivot Table Adjusted Data'!I2-Table5[[#This Row],[CMG]])/Table5[[#This Row],[CMG]]</f>
        <v>-0.13560227015714085</v>
      </c>
      <c r="I3" s="4">
        <f>('Pivot Table Adjusted Data'!J2-Table5[[#This Row],[RIVN]])/Table5[[#This Row],[RIVN]]</f>
        <v>-8.9773560029641958E-2</v>
      </c>
      <c r="J3" s="4">
        <f>('Pivot Table Adjusted Data'!K2-Table5[[#This Row],[AMZN]])/Table5[[#This Row],[AMZN]]</f>
        <v>-0.22217806590704856</v>
      </c>
      <c r="K3" s="4">
        <f>('Pivot Table Adjusted Data'!L2-Table5[[#This Row],[IAU]])/Table5[[#This Row],[IAU]]</f>
        <v>0.17079165609651761</v>
      </c>
      <c r="L3" s="4">
        <f>('Pivot Table Adjusted Data'!M2-Table5[[#This Row],[IBIT]])/Table5[[#This Row],[IBIT]]</f>
        <v>0.12253197278903213</v>
      </c>
      <c r="M3" s="4">
        <f>('Pivot Table Adjusted Data'!N2-Table5[[#This Row],[VST]])/Table5[[#This Row],[VST]]</f>
        <v>4.1816600913172276E-2</v>
      </c>
      <c r="N3" s="4">
        <f>('Pivot Table Adjusted Data'!O2-Table5[[#This Row],[VIST]])/Table5[[#This Row],[VIST]]</f>
        <v>-7.4741072190886132E-2</v>
      </c>
      <c r="O3" s="4">
        <f>('Pivot Table Adjusted Data'!P2-Table5[[#This Row],[GEV]])/Table5[[#This Row],[GEV]]</f>
        <v>0.18529246379095643</v>
      </c>
      <c r="P3" s="4">
        <f>('Pivot Table Adjusted Data'!Q2-Table5[[#This Row],[XOM]])/Table5[[#This Row],[XOM]]</f>
        <v>-3.804737041843155E-2</v>
      </c>
      <c r="Q3" s="4">
        <f>('Pivot Table Adjusted Data'!R2-Table5[[#This Row],[MA]])/Table5[[#This Row],[MA]]</f>
        <v>8.1387915704380295E-2</v>
      </c>
      <c r="R3" s="4">
        <f>('Pivot Table Adjusted Data'!S2-Table5[[#This Row],[JPM]])/Table5[[#This Row],[JPM]]</f>
        <v>7.0498517796628149E-2</v>
      </c>
      <c r="S3" s="4">
        <f>('Pivot Table Adjusted Data'!T2-Table5[[#This Row],[KKR]])/Table5[[#This Row],[KKR]]</f>
        <v>-0.13463225253993449</v>
      </c>
      <c r="T3" s="4">
        <f>('Pivot Table Adjusted Data'!U2-Table5[[#This Row],[GS]])/Table5[[#This Row],[GS]]</f>
        <v>3.9780304446380976E-2</v>
      </c>
      <c r="U3" s="4">
        <f>('Pivot Table Adjusted Data'!V2-Table5[[#This Row],[BX]])/Table5[[#This Row],[BX]]</f>
        <v>-8.2982478180516184E-2</v>
      </c>
      <c r="V3" s="4">
        <f>('Pivot Table Adjusted Data'!W2-Table5[[#This Row],[SOFI]])/Table5[[#This Row],[SOFI]]</f>
        <v>0.14773500985931642</v>
      </c>
      <c r="W3" s="4">
        <f>('Pivot Table Adjusted Data'!X2-Table5[[#This Row],[HOOD]])/Table5[[#This Row],[HOOD]]</f>
        <v>0.44709067265634322</v>
      </c>
      <c r="X3" s="4">
        <f>('Pivot Table Adjusted Data'!Y2-Table5[[#This Row],[KO]])/Table5[[#This Row],[KO]]</f>
        <v>7.0067674767178484E-2</v>
      </c>
      <c r="Y3" s="4">
        <f>('Pivot Table Adjusted Data'!Z2-Table5[[#This Row],[PM]])/Table5[[#This Row],[PM]]</f>
        <v>0.27334061391614539</v>
      </c>
      <c r="Z3" s="4">
        <f>('Pivot Table Adjusted Data'!AA2-Table5[[#This Row],[VRTX]])/Table5[[#This Row],[VRTX]]</f>
        <v>4.9484579189607455E-2</v>
      </c>
      <c r="AA3" s="4">
        <f>('Pivot Table Adjusted Data'!AB2-Table5[[#This Row],[OSCR]])/Table5[[#This Row],[OSCR]]</f>
        <v>-0.17638804201879774</v>
      </c>
      <c r="AB3" s="4">
        <f>('Pivot Table Adjusted Data'!AC2-Table5[[#This Row],[CPRX]])/Table5[[#This Row],[CPRX]]</f>
        <v>0.12331299342039918</v>
      </c>
      <c r="AC3" s="4">
        <f>('Pivot Table Adjusted Data'!AD2-Table5[[#This Row],[OPCH]])/Table5[[#This Row],[OPCH]]</f>
        <v>0.18734714650370199</v>
      </c>
      <c r="AD3" s="4">
        <f>('Pivot Table Adjusted Data'!AE2-Table5[[#This Row],[J]])/Table5[[#This Row],[J]]</f>
        <v>-6.713644146160555E-2</v>
      </c>
      <c r="AE3" s="4">
        <f>('Pivot Table Adjusted Data'!AF2-Table5[[#This Row],[DE]])/Table5[[#This Row],[DE]]</f>
        <v>0.15571830220529193</v>
      </c>
      <c r="AF3" s="4">
        <f>('Pivot Table Adjusted Data'!AG2-Table5[[#This Row],[RKLB]])/Table5[[#This Row],[RKLB]]</f>
        <v>0.39462169730354296</v>
      </c>
      <c r="AG3" s="4">
        <f>('Pivot Table Adjusted Data'!AH2-Table5[[#This Row],[RIO]])/Table5[[#This Row],[RIO]]</f>
        <v>-4.7380395468263677E-2</v>
      </c>
      <c r="AH3" s="4">
        <f>('Pivot Table Adjusted Data'!AI2-Table5[[#This Row],[PLD]])/Table5[[#This Row],[PLD]]</f>
        <v>-5.6587607219862744E-2</v>
      </c>
      <c r="AI3" s="4">
        <f>('Pivot Table Adjusted Data'!AJ2-Table5[[#This Row],[CBRE]])/Table5[[#This Row],[CBRE]]</f>
        <v>7.1196440928546864E-2</v>
      </c>
      <c r="AJ3" s="4">
        <f>('Pivot Table Adjusted Data'!AK2-Table5[[#This Row],[PLTR]])/Table5[[#This Row],[PLTR]]</f>
        <v>0.7706735102481731</v>
      </c>
      <c r="AK3" s="4">
        <f>('Pivot Table Adjusted Data'!AL2-Table5[[#This Row],[AVGO]])/Table5[[#This Row],[AVGO]]</f>
        <v>2.6204590261386305E-2</v>
      </c>
      <c r="AL3" s="4">
        <f>('Pivot Table Adjusted Data'!AM2-Table5[[#This Row],[NVDA]])/Table5[[#This Row],[NVDA]]</f>
        <v>-0.1059801989290589</v>
      </c>
      <c r="AM3" s="4">
        <f>('Pivot Table Adjusted Data'!AN2-Table5[[#This Row],[SNOW]])/Table5[[#This Row],[SNOW]]</f>
        <v>0.12691800240758264</v>
      </c>
      <c r="AN3" s="4">
        <f>('Pivot Table Adjusted Data'!AO2-Table5[[#This Row],[MSFT]])/Table5[[#This Row],[MSFT]]</f>
        <v>-9.4980876987239851E-2</v>
      </c>
      <c r="AO3" s="4">
        <f>('Pivot Table Adjusted Data'!AP2-Table5[[#This Row],[APPL]])/Table5[[#This Row],[APPL]]</f>
        <v>-4.3160727787232372E-2</v>
      </c>
      <c r="AP3" s="4">
        <f>('Pivot Table Adjusted Data'!AQ2-Table5[[#This Row],[IONQ]])/Table5[[#This Row],[IONQ]]</f>
        <v>0.24901188691708123</v>
      </c>
      <c r="AQ3" s="4"/>
    </row>
    <row r="4" spans="1:43" x14ac:dyDescent="0.2">
      <c r="A4" s="44" t="s">
        <v>331</v>
      </c>
      <c r="B4" s="4">
        <f>('Pivot Table Adjusted Data'!C3-Table5[[#This Row],[SPX]])/Table5[[#This Row],[SPX]]</f>
        <v>0.18399207525705366</v>
      </c>
      <c r="C4" s="4">
        <f>('Pivot Table Adjusted Data'!D3-Table5[[#This Row],[SPOT]])/Table5[[#This Row],[SPOT]]</f>
        <v>0.73916053615250443</v>
      </c>
      <c r="D4" s="4">
        <f>('Pivot Table Adjusted Data'!E3-Table5[[#This Row],[TKO]])/Table5[[#This Row],[TKO]]</f>
        <v>0.46183477519661892</v>
      </c>
      <c r="E4" s="4">
        <f>('Pivot Table Adjusted Data'!F3-Table5[[#This Row],[TSLA]])/Table5[[#This Row],[TSLA]]</f>
        <v>0.41558109610816352</v>
      </c>
      <c r="F4" s="4">
        <f>('Pivot Table Adjusted Data'!G3-Table5[[#This Row],[F]])/Table5[[#This Row],[F]]</f>
        <v>-7.9500704218344959E-2</v>
      </c>
      <c r="G4" s="4">
        <f>('Pivot Table Adjusted Data'!H3-Table5[[#This Row],[CAVA]])/Table5[[#This Row],[CAVA]]</f>
        <v>1.2256107131033538</v>
      </c>
      <c r="H4" s="4">
        <f>('Pivot Table Adjusted Data'!I3-Table5[[#This Row],[CMG]])/Table5[[#This Row],[CMG]]</f>
        <v>0.14962885951983929</v>
      </c>
      <c r="I4" s="4">
        <f>('Pivot Table Adjusted Data'!J3-Table5[[#This Row],[RIVN]])/Table5[[#This Row],[RIVN]]</f>
        <v>-0.12105513669547519</v>
      </c>
      <c r="J4" s="4">
        <f>('Pivot Table Adjusted Data'!K3-Table5[[#This Row],[AMZN]])/Table5[[#This Row],[AMZN]]</f>
        <v>-4.9506917739310444E-2</v>
      </c>
      <c r="K4" s="4">
        <f>('Pivot Table Adjusted Data'!L3-Table5[[#This Row],[IAU]])/Table5[[#This Row],[IAU]]</f>
        <v>0.21945286602487293</v>
      </c>
      <c r="L4" s="4">
        <f>('Pivot Table Adjusted Data'!M3-Table5[[#This Row],[IBIT]])/Table5[[#This Row],[IBIT]]</f>
        <v>0.2650885894136436</v>
      </c>
      <c r="M4" s="4">
        <f>('Pivot Table Adjusted Data'!N3-Table5[[#This Row],[VST]])/Table5[[#This Row],[VST]]</f>
        <v>1.2277571578089712</v>
      </c>
      <c r="N4" s="4">
        <f>('Pivot Table Adjusted Data'!O3-Table5[[#This Row],[VIST]])/Table5[[#This Row],[VIST]]</f>
        <v>0.39991464915497055</v>
      </c>
      <c r="O4" s="4">
        <f>('Pivot Table Adjusted Data'!P3-Table5[[#This Row],[GEV]])/Table5[[#This Row],[GEV]]</f>
        <v>0.74996682238959256</v>
      </c>
      <c r="P4" s="4">
        <f>('Pivot Table Adjusted Data'!Q3-Table5[[#This Row],[XOM]])/Table5[[#This Row],[XOM]]</f>
        <v>5.6665798366980734E-2</v>
      </c>
      <c r="Q4" s="4">
        <f>('Pivot Table Adjusted Data'!R3-Table5[[#This Row],[MA]])/Table5[[#This Row],[MA]]</f>
        <v>0.13570714210022447</v>
      </c>
      <c r="R4" s="4">
        <f>('Pivot Table Adjusted Data'!S3-Table5[[#This Row],[JPM]])/Table5[[#This Row],[JPM]]</f>
        <v>0.30019908095337927</v>
      </c>
      <c r="S4" s="4">
        <f>('Pivot Table Adjusted Data'!T3-Table5[[#This Row],[KKR]])/Table5[[#This Row],[KKR]]</f>
        <v>0.56804487693551231</v>
      </c>
      <c r="T4" s="4">
        <f>('Pivot Table Adjusted Data'!U3-Table5[[#This Row],[GS]])/Table5[[#This Row],[GS]]</f>
        <v>0.39995276381699024</v>
      </c>
      <c r="U4" s="4">
        <f>('Pivot Table Adjusted Data'!V3-Table5[[#This Row],[BX]])/Table5[[#This Row],[BX]]</f>
        <v>0.32706003740770018</v>
      </c>
      <c r="V4" s="4">
        <f>('Pivot Table Adjusted Data'!W3-Table5[[#This Row],[SOFI]])/Table5[[#This Row],[SOFI]]</f>
        <v>0.40121859275698446</v>
      </c>
      <c r="W4" s="4">
        <f>('Pivot Table Adjusted Data'!X3-Table5[[#This Row],[HOOD]])/Table5[[#This Row],[HOOD]]</f>
        <v>1.1763201518092774</v>
      </c>
      <c r="X4" s="4">
        <f>('Pivot Table Adjusted Data'!Y3-Table5[[#This Row],[KO]])/Table5[[#This Row],[KO]]</f>
        <v>0.11168965082539666</v>
      </c>
      <c r="Y4" s="4">
        <f>('Pivot Table Adjusted Data'!Z3-Table5[[#This Row],[PM]])/Table5[[#This Row],[PM]]</f>
        <v>0.29663149060804572</v>
      </c>
      <c r="Z4" s="4">
        <f>('Pivot Table Adjusted Data'!AA3-Table5[[#This Row],[VRTX]])/Table5[[#This Row],[VRTX]]</f>
        <v>0.15445476421423776</v>
      </c>
      <c r="AA4" s="4">
        <f>('Pivot Table Adjusted Data'!AB3-Table5[[#This Row],[OSCR]])/Table5[[#This Row],[OSCR]]</f>
        <v>0.33265352429879619</v>
      </c>
      <c r="AB4" s="4">
        <f>('Pivot Table Adjusted Data'!AC3-Table5[[#This Row],[CPRX]])/Table5[[#This Row],[CPRX]]</f>
        <v>0.36245773697168177</v>
      </c>
      <c r="AC4" s="4">
        <f>('Pivot Table Adjusted Data'!AD3-Table5[[#This Row],[OPCH]])/Table5[[#This Row],[OPCH]]</f>
        <v>-9.5239841270538916E-2</v>
      </c>
      <c r="AD4" s="4">
        <f>('Pivot Table Adjusted Data'!AE3-Table5[[#This Row],[J]])/Table5[[#This Row],[J]]</f>
        <v>0.12157990220880453</v>
      </c>
      <c r="AE4" s="4">
        <f>('Pivot Table Adjusted Data'!AF3-Table5[[#This Row],[DE]])/Table5[[#This Row],[DE]]</f>
        <v>6.0158182827896846E-2</v>
      </c>
      <c r="AF4" s="4">
        <f>('Pivot Table Adjusted Data'!AG3-Table5[[#This Row],[RKLB]])/Table5[[#This Row],[RKLB]]</f>
        <v>2.1966408375679252</v>
      </c>
      <c r="AG4" s="4">
        <f>('Pivot Table Adjusted Data'!AH3-Table5[[#This Row],[RIO]])/Table5[[#This Row],[RIO]]</f>
        <v>-5.6488286914528896E-2</v>
      </c>
      <c r="AH4" s="4">
        <f>('Pivot Table Adjusted Data'!AI3-Table5[[#This Row],[PLD]])/Table5[[#This Row],[PLD]]</f>
        <v>-6.4137640850309569E-3</v>
      </c>
      <c r="AI4" s="4">
        <f>('Pivot Table Adjusted Data'!AJ3-Table5[[#This Row],[CBRE]])/Table5[[#This Row],[CBRE]]</f>
        <v>0.41736840149318505</v>
      </c>
      <c r="AJ4" s="4">
        <f>('Pivot Table Adjusted Data'!AK3-Table5[[#This Row],[PLTR]])/Table5[[#This Row],[PLTR]]</f>
        <v>1.4778560858040888</v>
      </c>
      <c r="AK4" s="4">
        <f>('Pivot Table Adjusted Data'!AL3-Table5[[#This Row],[AVGO]])/Table5[[#This Row],[AVGO]]</f>
        <v>0.56193198782745835</v>
      </c>
      <c r="AL4" s="4">
        <f>('Pivot Table Adjusted Data'!AM3-Table5[[#This Row],[NVDA]])/Table5[[#This Row],[NVDA]]</f>
        <v>0.8553101438767714</v>
      </c>
      <c r="AM4" s="4">
        <f>('Pivot Table Adjusted Data'!AN3-Table5[[#This Row],[SNOW]])/Table5[[#This Row],[SNOW]]</f>
        <v>-0.19555067851860541</v>
      </c>
      <c r="AN4" s="4">
        <f>('Pivot Table Adjusted Data'!AO3-Table5[[#This Row],[MSFT]])/Table5[[#This Row],[MSFT]]</f>
        <v>9.3938400132025104E-2</v>
      </c>
      <c r="AO4" s="4">
        <f>('Pivot Table Adjusted Data'!AP3-Table5[[#This Row],[APPL]])/Table5[[#This Row],[APPL]]</f>
        <v>0.2556192323448348</v>
      </c>
      <c r="AP4" s="4">
        <f>('Pivot Table Adjusted Data'!AQ3-Table5[[#This Row],[IONQ]])/Table5[[#This Row],[IONQ]]</f>
        <v>0.82948365613128583</v>
      </c>
      <c r="AQ4" s="4"/>
    </row>
    <row r="5" spans="1:43" x14ac:dyDescent="0.2">
      <c r="A5" s="44" t="s">
        <v>330</v>
      </c>
      <c r="B5" s="4">
        <f>('Pivot Table Adjusted Data'!C4-Table5[[#This Row],[SPX]])/Table5[[#This Row],[SPX]]</f>
        <v>0.14384627846797124</v>
      </c>
      <c r="C5" s="4">
        <f>('Pivot Table Adjusted Data'!D4-Table5[[#This Row],[SPOT]])/Table5[[#This Row],[SPOT]]</f>
        <v>0.63902943499251064</v>
      </c>
      <c r="D5" s="4">
        <f>('Pivot Table Adjusted Data'!E4-Table5[[#This Row],[TKO]])/Table5[[#This Row],[TKO]]</f>
        <v>-0.12257339920545331</v>
      </c>
      <c r="E5" s="4">
        <f>('Pivot Table Adjusted Data'!F4-Table5[[#This Row],[TSLA]])/Table5[[#This Row],[TSLA]]</f>
        <v>-6.5503201153047849E-2</v>
      </c>
      <c r="F5" s="4">
        <f>('Pivot Table Adjusted Data'!G4-Table5[[#This Row],[F]])/Table5[[#This Row],[F]]</f>
        <v>-6.8681035646254218E-2</v>
      </c>
      <c r="G5" s="4">
        <f>('Pivot Table Adjusted Data'!H4-Table5[[#This Row],[CAVA]])/Table5[[#This Row],[CAVA]]</f>
        <v>0.22025109370354576</v>
      </c>
      <c r="H5" s="4">
        <f>('Pivot Table Adjusted Data'!I4-Table5[[#This Row],[CMG]])/Table5[[#This Row],[CMG]]</f>
        <v>0.36179555315500006</v>
      </c>
      <c r="I5" s="4">
        <f>('Pivot Table Adjusted Data'!J4-Table5[[#This Row],[RIVN]])/Table5[[#This Row],[RIVN]]</f>
        <v>-0.19320312589120417</v>
      </c>
      <c r="J5" s="4">
        <f>('Pivot Table Adjusted Data'!K4-Table5[[#This Row],[AMZN]])/Table5[[#This Row],[AMZN]]</f>
        <v>0.1400674697018636</v>
      </c>
      <c r="K5" s="4">
        <f>('Pivot Table Adjusted Data'!L4-Table5[[#This Row],[IAU]])/Table5[[#This Row],[IAU]]</f>
        <v>9.1832339804943527E-2</v>
      </c>
      <c r="L5" s="4"/>
      <c r="M5" s="4">
        <f>('Pivot Table Adjusted Data'!N4-Table5[[#This Row],[VST]])/Table5[[#This Row],[VST]]</f>
        <v>1.0508063482317018</v>
      </c>
      <c r="N5" s="4">
        <f>('Pivot Table Adjusted Data'!O4-Table5[[#This Row],[VIST]])/Table5[[#This Row],[VIST]]</f>
        <v>0.6023406992924758</v>
      </c>
      <c r="O5" s="4"/>
      <c r="P5" s="4">
        <f>('Pivot Table Adjusted Data'!Q4-Table5[[#This Row],[XOM]])/Table5[[#This Row],[XOM]]</f>
        <v>-1.1476149353537827E-2</v>
      </c>
      <c r="Q5" s="4">
        <f>('Pivot Table Adjusted Data'!R4-Table5[[#This Row],[MA]])/Table5[[#This Row],[MA]]</f>
        <v>0.14771257285862691</v>
      </c>
      <c r="R5" s="4">
        <f>('Pivot Table Adjusted Data'!S4-Table5[[#This Row],[JPM]])/Table5[[#This Row],[JPM]]</f>
        <v>0.22942509206081646</v>
      </c>
      <c r="S5" s="4">
        <f>('Pivot Table Adjusted Data'!T4-Table5[[#This Row],[KKR]])/Table5[[#This Row],[KKR]]</f>
        <v>0.52886743486524845</v>
      </c>
      <c r="T5" s="4">
        <f>('Pivot Table Adjusted Data'!U4-Table5[[#This Row],[GS]])/Table5[[#This Row],[GS]]</f>
        <v>0.13948422323334167</v>
      </c>
      <c r="U5" s="4">
        <f>('Pivot Table Adjusted Data'!V4-Table5[[#This Row],[BX]])/Table5[[#This Row],[BX]]</f>
        <v>0.25954611686771645</v>
      </c>
      <c r="V5" s="4">
        <f>('Pivot Table Adjusted Data'!W4-Table5[[#This Row],[SOFI]])/Table5[[#This Row],[SOFI]]</f>
        <v>5.8635255666838935E-2</v>
      </c>
      <c r="W5" s="4">
        <f>('Pivot Table Adjusted Data'!X4-Table5[[#This Row],[HOOD]])/Table5[[#This Row],[HOOD]]</f>
        <v>0.38416191498577779</v>
      </c>
      <c r="X5" s="4">
        <f>('Pivot Table Adjusted Data'!Y4-Table5[[#This Row],[KO]])/Table5[[#This Row],[KO]]</f>
        <v>-2.4376754741899955E-2</v>
      </c>
      <c r="Y5" s="4">
        <f>('Pivot Table Adjusted Data'!Z4-Table5[[#This Row],[PM]])/Table5[[#This Row],[PM]]</f>
        <v>-3.3792298705235639E-2</v>
      </c>
      <c r="Z5" s="4">
        <f>('Pivot Table Adjusted Data'!AA4-Table5[[#This Row],[VRTX]])/Table5[[#This Row],[VRTX]]</f>
        <v>0.21829960895238551</v>
      </c>
      <c r="AA5" s="4">
        <f>('Pivot Table Adjusted Data'!AB4-Table5[[#This Row],[OSCR]])/Table5[[#This Row],[OSCR]]</f>
        <v>0.96695378915418928</v>
      </c>
      <c r="AB5" s="4">
        <f>('Pivot Table Adjusted Data'!AC4-Table5[[#This Row],[CPRX]])/Table5[[#This Row],[CPRX]]</f>
        <v>2.7339341218116722E-2</v>
      </c>
      <c r="AC5" s="4">
        <f>('Pivot Table Adjusted Data'!AD4-Table5[[#This Row],[OPCH]])/Table5[[#This Row],[OPCH]]</f>
        <v>-1.0945653181511037E-2</v>
      </c>
      <c r="AD5" s="4">
        <f>('Pivot Table Adjusted Data'!AE4-Table5[[#This Row],[J]])/Table5[[#This Row],[J]]</f>
        <v>0.13318117689417466</v>
      </c>
      <c r="AE5" s="4">
        <f>('Pivot Table Adjusted Data'!AF4-Table5[[#This Row],[DE]])/Table5[[#This Row],[DE]]</f>
        <v>-4.2235130174732474E-2</v>
      </c>
      <c r="AF5" s="4">
        <f>('Pivot Table Adjusted Data'!AG4-Table5[[#This Row],[RKLB]])/Table5[[#This Row],[RKLB]]</f>
        <v>-0.13402423364973531</v>
      </c>
      <c r="AG5" s="4">
        <f>('Pivot Table Adjusted Data'!AH4-Table5[[#This Row],[RIO]])/Table5[[#This Row],[RIO]]</f>
        <v>1.9746229638818179E-2</v>
      </c>
      <c r="AH5" s="4">
        <f>('Pivot Table Adjusted Data'!AI4-Table5[[#This Row],[PLD]])/Table5[[#This Row],[PLD]]</f>
        <v>-3.3967454203810837E-2</v>
      </c>
      <c r="AI5" s="4">
        <f>('Pivot Table Adjusted Data'!AJ4-Table5[[#This Row],[CBRE]])/Table5[[#This Row],[CBRE]]</f>
        <v>7.0785657577545694E-2</v>
      </c>
      <c r="AJ5" s="4">
        <f>('Pivot Table Adjusted Data'!AK4-Table5[[#This Row],[PLTR]])/Table5[[#This Row],[PLTR]]</f>
        <v>0.66818314158422565</v>
      </c>
      <c r="AK5" s="4">
        <f>('Pivot Table Adjusted Data'!AL4-Table5[[#This Row],[AVGO]])/Table5[[#This Row],[AVGO]]</f>
        <v>0.57042330545666631</v>
      </c>
      <c r="AL5" s="4">
        <f>('Pivot Table Adjusted Data'!AM4-Table5[[#This Row],[NVDA]])/Table5[[#This Row],[NVDA]]</f>
        <v>1.0010475716293903</v>
      </c>
      <c r="AM5" s="4">
        <f>('Pivot Table Adjusted Data'!AN4-Table5[[#This Row],[SNOW]])/Table5[[#This Row],[SNOW]]</f>
        <v>8.9715519172627781E-2</v>
      </c>
      <c r="AN5" s="4">
        <f>('Pivot Table Adjusted Data'!AO4-Table5[[#This Row],[MSFT]])/Table5[[#This Row],[MSFT]]</f>
        <v>0.28025967425814147</v>
      </c>
      <c r="AO5" s="4">
        <f>('Pivot Table Adjusted Data'!AP4-Table5[[#This Row],[APPL]])/Table5[[#This Row],[APPL]]</f>
        <v>6.3917364074727118E-2</v>
      </c>
      <c r="AP5" s="4">
        <f>('Pivot Table Adjusted Data'!AQ4-Table5[[#This Row],[IONQ]])/Table5[[#This Row],[IONQ]]</f>
        <v>7.2653857099303082E-2</v>
      </c>
      <c r="AQ5" s="4"/>
    </row>
    <row r="6" spans="1:43" x14ac:dyDescent="0.2">
      <c r="A6" s="44" t="s">
        <v>329</v>
      </c>
      <c r="B6" s="4">
        <f>('Pivot Table Adjusted Data'!C5-Table5[[#This Row],[SPX]])/Table5[[#This Row],[SPX]]</f>
        <v>8.2935796459688377E-2</v>
      </c>
      <c r="C6" s="4">
        <f>('Pivot Table Adjusted Data'!D5-Table5[[#This Row],[SPOT]])/Table5[[#This Row],[SPOT]]</f>
        <v>0.47632112590690212</v>
      </c>
      <c r="D6" s="4">
        <f>('Pivot Table Adjusted Data'!E5-Table5[[#This Row],[TKO]])/Table5[[#This Row],[TKO]]</f>
        <v>0.38471521223570304</v>
      </c>
      <c r="E6" s="4">
        <f>('Pivot Table Adjusted Data'!F5-Table5[[#This Row],[TSLA]])/Table5[[#This Row],[TSLA]]</f>
        <v>-3.3100464823953034E-2</v>
      </c>
      <c r="F6" s="4">
        <f>('Pivot Table Adjusted Data'!G5-Table5[[#This Row],[F]])/Table5[[#This Row],[F]]</f>
        <v>-3.5609670973486586E-2</v>
      </c>
      <c r="G6" s="4"/>
      <c r="H6" s="4">
        <f>('Pivot Table Adjusted Data'!I5-Table5[[#This Row],[CMG]])/Table5[[#This Row],[CMG]]</f>
        <v>0.25834750532470074</v>
      </c>
      <c r="I6" s="4">
        <f>('Pivot Table Adjusted Data'!J5-Table5[[#This Row],[RIVN]])/Table5[[#This Row],[RIVN]]</f>
        <v>-0.39188372553117301</v>
      </c>
      <c r="J6" s="4">
        <f>('Pivot Table Adjusted Data'!K5-Table5[[#This Row],[AMZN]])/Table5[[#This Row],[AMZN]]</f>
        <v>0.36131233930320561</v>
      </c>
      <c r="K6" s="4">
        <f>('Pivot Table Adjusted Data'!L5-Table5[[#This Row],[IAU]])/Table5[[#This Row],[IAU]]</f>
        <v>9.6821228616162172E-2</v>
      </c>
      <c r="L6" s="4"/>
      <c r="M6" s="4">
        <f>('Pivot Table Adjusted Data'!N5-Table5[[#This Row],[VST]])/Table5[[#This Row],[VST]]</f>
        <v>0.10424327989939659</v>
      </c>
      <c r="N6" s="4">
        <f>('Pivot Table Adjusted Data'!O5-Table5[[#This Row],[VIST]])/Table5[[#This Row],[VIST]]</f>
        <v>1.061049079461216</v>
      </c>
      <c r="O6" s="4"/>
      <c r="P6" s="4">
        <f>('Pivot Table Adjusted Data'!Q5-Table5[[#This Row],[XOM]])/Table5[[#This Row],[XOM]]</f>
        <v>0.10670644629884141</v>
      </c>
      <c r="Q6" s="4">
        <f>('Pivot Table Adjusted Data'!R5-Table5[[#This Row],[MA]])/Table5[[#This Row],[MA]]</f>
        <v>0.13871233553423543</v>
      </c>
      <c r="R6" s="4">
        <f>('Pivot Table Adjusted Data'!S5-Table5[[#This Row],[JPM]])/Table5[[#This Row],[JPM]]</f>
        <v>0.16060973562210237</v>
      </c>
      <c r="S6" s="4">
        <f>('Pivot Table Adjusted Data'!T5-Table5[[#This Row],[KKR]])/Table5[[#This Row],[KKR]]</f>
        <v>0.12147789305779016</v>
      </c>
      <c r="T6" s="4">
        <f>('Pivot Table Adjusted Data'!U5-Table5[[#This Row],[GS]])/Table5[[#This Row],[GS]]</f>
        <v>1.1403669644017348E-2</v>
      </c>
      <c r="U6" s="4">
        <f>('Pivot Table Adjusted Data'!V5-Table5[[#This Row],[BX]])/Table5[[#This Row],[BX]]</f>
        <v>7.1576124365085808E-3</v>
      </c>
      <c r="V6" s="4">
        <f>('Pivot Table Adjusted Data'!W5-Table5[[#This Row],[SOFI]])/Table5[[#This Row],[SOFI]]</f>
        <v>0.26663757962895607</v>
      </c>
      <c r="W6" s="4">
        <f>('Pivot Table Adjusted Data'!X5-Table5[[#This Row],[HOOD]])/Table5[[#This Row],[HOOD]]</f>
        <v>6.5319554034758837E-2</v>
      </c>
      <c r="X6" s="4">
        <f>('Pivot Table Adjusted Data'!Y5-Table5[[#This Row],[KO]])/Table5[[#This Row],[KO]]</f>
        <v>-1.0584561204551587E-2</v>
      </c>
      <c r="Y6" s="4">
        <f>('Pivot Table Adjusted Data'!Z5-Table5[[#This Row],[PM]])/Table5[[#This Row],[PM]]</f>
        <v>-1.1750211740011818E-3</v>
      </c>
      <c r="Z6" s="4">
        <f>('Pivot Table Adjusted Data'!AA5-Table5[[#This Row],[VRTX]])/Table5[[#This Row],[VRTX]]</f>
        <v>0.13919000944334461</v>
      </c>
      <c r="AA6" s="4">
        <f>('Pivot Table Adjusted Data'!AB5-Table5[[#This Row],[OSCR]])/Table5[[#This Row],[OSCR]]</f>
        <v>0.45350657478043038</v>
      </c>
      <c r="AB6" s="4">
        <f>('Pivot Table Adjusted Data'!AC5-Table5[[#This Row],[CPRX]])/Table5[[#This Row],[CPRX]]</f>
        <v>0.11562209238653161</v>
      </c>
      <c r="AC6" s="4">
        <f>('Pivot Table Adjusted Data'!AD5-Table5[[#This Row],[OPCH]])/Table5[[#This Row],[OPCH]]</f>
        <v>2.4631721885967562E-2</v>
      </c>
      <c r="AD6" s="4">
        <f>('Pivot Table Adjusted Data'!AE5-Table5[[#This Row],[J]])/Table5[[#This Row],[J]]</f>
        <v>-1.4683577832088193E-2</v>
      </c>
      <c r="AE6" s="4">
        <f>('Pivot Table Adjusted Data'!AF5-Table5[[#This Row],[DE]])/Table5[[#This Row],[DE]]</f>
        <v>7.8725193861273024E-2</v>
      </c>
      <c r="AF6" s="4">
        <f>('Pivot Table Adjusted Data'!AG5-Table5[[#This Row],[RKLB]])/Table5[[#This Row],[RKLB]]</f>
        <v>0.1040665759063617</v>
      </c>
      <c r="AG6" s="4">
        <f>('Pivot Table Adjusted Data'!AH5-Table5[[#This Row],[RIO]])/Table5[[#This Row],[RIO]]</f>
        <v>4.8986169279960044E-2</v>
      </c>
      <c r="AH6" s="4">
        <f>('Pivot Table Adjusted Data'!AI5-Table5[[#This Row],[PLD]])/Table5[[#This Row],[PLD]]</f>
        <v>4.0961213548400301E-2</v>
      </c>
      <c r="AI6" s="4">
        <f>('Pivot Table Adjusted Data'!AJ5-Table5[[#This Row],[CBRE]])/Table5[[#This Row],[CBRE]]</f>
        <v>3.2450902800770336E-2</v>
      </c>
      <c r="AJ6" s="4">
        <f>('Pivot Table Adjusted Data'!AK5-Table5[[#This Row],[PLTR]])/Table5[[#This Row],[PLTR]]</f>
        <v>0.48344624269401709</v>
      </c>
      <c r="AK6" s="4">
        <f>('Pivot Table Adjusted Data'!AL5-Table5[[#This Row],[AVGO]])/Table5[[#This Row],[AVGO]]</f>
        <v>0.43340705212111819</v>
      </c>
      <c r="AL6" s="4">
        <f>('Pivot Table Adjusted Data'!AM5-Table5[[#This Row],[NVDA]])/Table5[[#This Row],[NVDA]]</f>
        <v>1.2149657508915319</v>
      </c>
      <c r="AM6" s="4">
        <f>('Pivot Table Adjusted Data'!AN5-Table5[[#This Row],[SNOW]])/Table5[[#This Row],[SNOW]]</f>
        <v>4.1941046207578506E-2</v>
      </c>
      <c r="AN6" s="4">
        <f>('Pivot Table Adjusted Data'!AO5-Table5[[#This Row],[MSFT]])/Table5[[#This Row],[MSFT]]</f>
        <v>0.21065159266354835</v>
      </c>
      <c r="AO6" s="4">
        <f>('Pivot Table Adjusted Data'!AP5-Table5[[#This Row],[APPL]])/Table5[[#This Row],[APPL]]</f>
        <v>0.16670682722483943</v>
      </c>
      <c r="AP6" s="4">
        <f>('Pivot Table Adjusted Data'!AQ5-Table5[[#This Row],[IONQ]])/Table5[[#This Row],[IONQ]]</f>
        <v>0.9742203132749907</v>
      </c>
      <c r="AQ6" s="4"/>
    </row>
    <row r="7" spans="1:43" x14ac:dyDescent="0.2">
      <c r="A7" s="44" t="s">
        <v>328</v>
      </c>
      <c r="B7" s="4">
        <f>('Pivot Table Adjusted Data'!C6-Table5[[#This Row],[SPX]])/Table5[[#This Row],[SPX]]</f>
        <v>-0.12515038872566875</v>
      </c>
      <c r="C7" s="4">
        <f>('Pivot Table Adjusted Data'!D6-Table5[[#This Row],[SPOT]])/Table5[[#This Row],[SPOT]]</f>
        <v>-0.51614121724630546</v>
      </c>
      <c r="D7" s="4">
        <f>('Pivot Table Adjusted Data'!E6-Table5[[#This Row],[TKO]])/Table5[[#This Row],[TKO]]</f>
        <v>0.28188986124286469</v>
      </c>
      <c r="E7" s="4">
        <f>('Pivot Table Adjusted Data'!F6-Table5[[#This Row],[TSLA]])/Table5[[#This Row],[TSLA]]</f>
        <v>-0.2824521507023201</v>
      </c>
      <c r="F7" s="4">
        <f>('Pivot Table Adjusted Data'!G6-Table5[[#This Row],[F]])/Table5[[#This Row],[F]]</f>
        <v>-0.24430672319572114</v>
      </c>
      <c r="G7" s="4"/>
      <c r="H7" s="4">
        <f>('Pivot Table Adjusted Data'!I6-Table5[[#This Row],[CMG]])/Table5[[#This Row],[CMG]]</f>
        <v>-9.3844349099615698E-2</v>
      </c>
      <c r="I7" s="4">
        <f>('Pivot Table Adjusted Data'!J6-Table5[[#This Row],[RIVN]])/Table5[[#This Row],[RIVN]]</f>
        <v>-0.56746976259752213</v>
      </c>
      <c r="J7" s="4">
        <f>('Pivot Table Adjusted Data'!K6-Table5[[#This Row],[AMZN]])/Table5[[#This Row],[AMZN]]</f>
        <v>-0.14491686444630009</v>
      </c>
      <c r="K7" s="4">
        <f>('Pivot Table Adjusted Data'!L6-Table5[[#This Row],[IAU]])/Table5[[#This Row],[IAU]]</f>
        <v>-4.5555051078061758E-2</v>
      </c>
      <c r="L7" s="4"/>
      <c r="M7" s="4">
        <f>('Pivot Table Adjusted Data'!N6-Table5[[#This Row],[VST]])/Table5[[#This Row],[VST]]</f>
        <v>0.11014033782548031</v>
      </c>
      <c r="N7" s="4">
        <f>('Pivot Table Adjusted Data'!O6-Table5[[#This Row],[VIST]])/Table5[[#This Row],[VIST]]</f>
        <v>0.61678891719161766</v>
      </c>
      <c r="O7" s="4"/>
      <c r="P7" s="4">
        <f>('Pivot Table Adjusted Data'!Q6-Table5[[#This Row],[XOM]])/Table5[[#This Row],[XOM]]</f>
        <v>0.3878066469033275</v>
      </c>
      <c r="Q7" s="4">
        <f>('Pivot Table Adjusted Data'!R6-Table5[[#This Row],[MA]])/Table5[[#This Row],[MA]]</f>
        <v>-4.9209578332787357E-2</v>
      </c>
      <c r="R7" s="4">
        <f>('Pivot Table Adjusted Data'!S6-Table5[[#This Row],[JPM]])/Table5[[#This Row],[JPM]]</f>
        <v>-0.19131655687973564</v>
      </c>
      <c r="S7" s="4">
        <f>('Pivot Table Adjusted Data'!T6-Table5[[#This Row],[KKR]])/Table5[[#This Row],[KKR]]</f>
        <v>-0.2357814169726202</v>
      </c>
      <c r="T7" s="4">
        <f>('Pivot Table Adjusted Data'!U6-Table5[[#This Row],[GS]])/Table5[[#This Row],[GS]]</f>
        <v>-9.5441361357677362E-2</v>
      </c>
      <c r="U7" s="4">
        <f>('Pivot Table Adjusted Data'!V6-Table5[[#This Row],[BX]])/Table5[[#This Row],[BX]]</f>
        <v>-0.2513251684257683</v>
      </c>
      <c r="V7" s="4">
        <f>('Pivot Table Adjusted Data'!W6-Table5[[#This Row],[SOFI]])/Table5[[#This Row],[SOFI]]</f>
        <v>-0.5783934090126257</v>
      </c>
      <c r="W7" s="4">
        <f>('Pivot Table Adjusted Data'!X6-Table5[[#This Row],[HOOD]])/Table5[[#This Row],[HOOD]]</f>
        <v>-0.57551112811956784</v>
      </c>
      <c r="X7" s="4">
        <f>('Pivot Table Adjusted Data'!Y6-Table5[[#This Row],[KO]])/Table5[[#This Row],[KO]]</f>
        <v>4.2620382555644327E-2</v>
      </c>
      <c r="Y7" s="4">
        <f>('Pivot Table Adjusted Data'!Z6-Table5[[#This Row],[PM]])/Table5[[#This Row],[PM]]</f>
        <v>-1.1118625326294929E-2</v>
      </c>
      <c r="Z7" s="4">
        <f>('Pivot Table Adjusted Data'!AA6-Table5[[#This Row],[VRTX]])/Table5[[#This Row],[VRTX]]</f>
        <v>0.31234170739758804</v>
      </c>
      <c r="AA7" s="4">
        <f>('Pivot Table Adjusted Data'!AB6-Table5[[#This Row],[OSCR]])/Table5[[#This Row],[OSCR]]</f>
        <v>-0.57571588658769357</v>
      </c>
      <c r="AB7" s="4">
        <f>('Pivot Table Adjusted Data'!AC6-Table5[[#This Row],[CPRX]])/Table5[[#This Row],[CPRX]]</f>
        <v>0.88891117102004713</v>
      </c>
      <c r="AC7" s="4">
        <f>('Pivot Table Adjusted Data'!AD6-Table5[[#This Row],[OPCH]])/Table5[[#This Row],[OPCH]]</f>
        <v>0.17530068941075622</v>
      </c>
      <c r="AD7" s="4">
        <f>('Pivot Table Adjusted Data'!AE6-Table5[[#This Row],[J]])/Table5[[#This Row],[J]]</f>
        <v>-8.664877994790432E-2</v>
      </c>
      <c r="AE7" s="4">
        <f>('Pivot Table Adjusted Data'!AF6-Table5[[#This Row],[DE]])/Table5[[#This Row],[DE]]</f>
        <v>4.6224720178722417E-3</v>
      </c>
      <c r="AF7" s="4">
        <f>('Pivot Table Adjusted Data'!AG6-Table5[[#This Row],[RKLB]])/Table5[[#This Row],[RKLB]]</f>
        <v>-0.58862813427664773</v>
      </c>
      <c r="AG7" s="4">
        <f>('Pivot Table Adjusted Data'!AH6-Table5[[#This Row],[RIO]])/Table5[[#This Row],[RIO]]</f>
        <v>-0.10960314012006567</v>
      </c>
      <c r="AH7" s="4">
        <f>('Pivot Table Adjusted Data'!AI6-Table5[[#This Row],[PLD]])/Table5[[#This Row],[PLD]]</f>
        <v>-0.21146984589016299</v>
      </c>
      <c r="AI7" s="4">
        <f>('Pivot Table Adjusted Data'!AJ6-Table5[[#This Row],[CBRE]])/Table5[[#This Row],[CBRE]]</f>
        <v>-0.20488770321317243</v>
      </c>
      <c r="AJ7" s="4">
        <f>('Pivot Table Adjusted Data'!AK6-Table5[[#This Row],[PLTR]])/Table5[[#This Row],[PLTR]]</f>
        <v>-0.53256554132859024</v>
      </c>
      <c r="AK7" s="4">
        <f>('Pivot Table Adjusted Data'!AL6-Table5[[#This Row],[AVGO]])/Table5[[#This Row],[AVGO]]</f>
        <v>-9.4803081477018297E-2</v>
      </c>
      <c r="AL7" s="4">
        <f>('Pivot Table Adjusted Data'!AM6-Table5[[#This Row],[NVDA]])/Table5[[#This Row],[NVDA]]</f>
        <v>-0.36919478534814998</v>
      </c>
      <c r="AM7" s="4">
        <f>('Pivot Table Adjusted Data'!AN6-Table5[[#This Row],[SNOW]])/Table5[[#This Row],[SNOW]]</f>
        <v>-0.46297363964729871</v>
      </c>
      <c r="AN7" s="4">
        <f>('Pivot Table Adjusted Data'!AO6-Table5[[#This Row],[MSFT]])/Table5[[#This Row],[MSFT]]</f>
        <v>-0.17515456395308052</v>
      </c>
      <c r="AO7" s="4">
        <f>('Pivot Table Adjusted Data'!AP6-Table5[[#This Row],[APPL]])/Table5[[#This Row],[APPL]]</f>
        <v>-8.8837035563819056E-2</v>
      </c>
      <c r="AP7" s="4">
        <f>('Pivot Table Adjusted Data'!AQ6-Table5[[#This Row],[IONQ]])/Table5[[#This Row],[IONQ]]</f>
        <v>-0.62152260775891155</v>
      </c>
      <c r="AQ7" s="4"/>
    </row>
    <row r="8" spans="1:43" x14ac:dyDescent="0.2">
      <c r="A8" s="44" t="s">
        <v>327</v>
      </c>
      <c r="B8" s="4">
        <f>('Pivot Table Adjusted Data'!C7-Table5[[#This Row],[SPX]])/Table5[[#This Row],[SPX]]</f>
        <v>8.7258696871414992E-2</v>
      </c>
      <c r="C8" s="4">
        <f>('Pivot Table Adjusted Data'!D7-Table5[[#This Row],[SPOT]])/Table5[[#This Row],[SPOT]]</f>
        <v>-0.26801813385195544</v>
      </c>
      <c r="D8" s="4">
        <f>('Pivot Table Adjusted Data'!E7-Table5[[#This Row],[TKO]])/Table5[[#This Row],[TKO]]</f>
        <v>3.727133739308746E-2</v>
      </c>
      <c r="E8" s="4">
        <f>('Pivot Table Adjusted Data'!F7-Table5[[#This Row],[TSLA]])/Table5[[#This Row],[TSLA]]</f>
        <v>0.35218709408048804</v>
      </c>
      <c r="F8" s="4">
        <f>('Pivot Table Adjusted Data'!G7-Table5[[#This Row],[F]])/Table5[[#This Row],[F]]</f>
        <v>0.37874191963104281</v>
      </c>
      <c r="G8" s="4"/>
      <c r="H8" s="4">
        <f>('Pivot Table Adjusted Data'!I7-Table5[[#This Row],[CMG]])/Table5[[#This Row],[CMG]]</f>
        <v>6.7830128963890707E-2</v>
      </c>
      <c r="I8" s="4"/>
      <c r="J8" s="4">
        <f>('Pivot Table Adjusted Data'!K7-Table5[[#This Row],[AMZN]])/Table5[[#This Row],[AMZN]]</f>
        <v>-0.27696916405056871</v>
      </c>
      <c r="K8" s="4">
        <f>('Pivot Table Adjusted Data'!L7-Table5[[#This Row],[IAU]])/Table5[[#This Row],[IAU]]</f>
        <v>1.8916393968250844E-2</v>
      </c>
      <c r="L8" s="4"/>
      <c r="M8" s="4">
        <f>('Pivot Table Adjusted Data'!N7-Table5[[#This Row],[VST]])/Table5[[#This Row],[VST]]</f>
        <v>0.14992190398094471</v>
      </c>
      <c r="N8" s="4">
        <f>('Pivot Table Adjusted Data'!O7-Table5[[#This Row],[VIST]])/Table5[[#This Row],[VIST]]</f>
        <v>1.0077367277357265</v>
      </c>
      <c r="O8" s="4"/>
      <c r="P8" s="4">
        <f>('Pivot Table Adjusted Data'!Q7-Table5[[#This Row],[XOM]])/Table5[[#This Row],[XOM]]</f>
        <v>0.27167323192462567</v>
      </c>
      <c r="Q8" s="4">
        <f>('Pivot Table Adjusted Data'!R7-Table5[[#This Row],[MA]])/Table5[[#This Row],[MA]]</f>
        <v>-3.0012486444647893E-2</v>
      </c>
      <c r="R8" s="4">
        <f>('Pivot Table Adjusted Data'!S7-Table5[[#This Row],[JPM]])/Table5[[#This Row],[JPM]]</f>
        <v>-2.3080646095872915E-3</v>
      </c>
      <c r="S8" s="4">
        <f>('Pivot Table Adjusted Data'!T7-Table5[[#This Row],[KKR]])/Table5[[#This Row],[KKR]]</f>
        <v>0.22512605988866147</v>
      </c>
      <c r="T8" s="4">
        <f>('Pivot Table Adjusted Data'!U7-Table5[[#This Row],[GS]])/Table5[[#This Row],[GS]]</f>
        <v>5.3898302060545966E-2</v>
      </c>
      <c r="U8" s="4">
        <f>('Pivot Table Adjusted Data'!V7-Table5[[#This Row],[BX]])/Table5[[#This Row],[BX]]</f>
        <v>0.42375244955016189</v>
      </c>
      <c r="V8" s="4">
        <f>('Pivot Table Adjusted Data'!W7-Table5[[#This Row],[SOFI]])/Table5[[#This Row],[SOFI]]</f>
        <v>-0.24412753238612503</v>
      </c>
      <c r="W8" s="4">
        <f>('Pivot Table Adjusted Data'!X7-Table5[[#This Row],[HOOD]])/Table5[[#This Row],[HOOD]]</f>
        <v>-0.53005493346723531</v>
      </c>
      <c r="X8" s="4">
        <f>('Pivot Table Adjusted Data'!Y7-Table5[[#This Row],[KO]])/Table5[[#This Row],[KO]]</f>
        <v>0.10315324651165377</v>
      </c>
      <c r="Y8" s="4">
        <f>('Pivot Table Adjusted Data'!Z7-Table5[[#This Row],[PM]])/Table5[[#This Row],[PM]]</f>
        <v>5.4010443593745197E-2</v>
      </c>
      <c r="Z8" s="4">
        <f>('Pivot Table Adjusted Data'!AA7-Table5[[#This Row],[VRTX]])/Table5[[#This Row],[VRTX]]</f>
        <v>5.3752928818443353E-2</v>
      </c>
      <c r="AA8" s="4">
        <f>('Pivot Table Adjusted Data'!AB7-Table5[[#This Row],[OSCR]])/Table5[[#This Row],[OSCR]]</f>
        <v>-0.53954868388817834</v>
      </c>
      <c r="AB8" s="4">
        <f>('Pivot Table Adjusted Data'!AC7-Table5[[#This Row],[CPRX]])/Table5[[#This Row],[CPRX]]</f>
        <v>0.40791346915367133</v>
      </c>
      <c r="AC8" s="4">
        <f>('Pivot Table Adjusted Data'!AD7-Table5[[#This Row],[OPCH]])/Table5[[#This Row],[OPCH]]</f>
        <v>0.31904421426166729</v>
      </c>
      <c r="AD8" s="4">
        <f>('Pivot Table Adjusted Data'!AE7-Table5[[#This Row],[J]])/Table5[[#This Row],[J]]</f>
        <v>6.0142079182562362E-2</v>
      </c>
      <c r="AE8" s="4">
        <f>('Pivot Table Adjusted Data'!AF7-Table5[[#This Row],[DE]])/Table5[[#This Row],[DE]]</f>
        <v>5.7865292463640451E-2</v>
      </c>
      <c r="AF8" s="4">
        <f>('Pivot Table Adjusted Data'!AG7-Table5[[#This Row],[RKLB]])/Table5[[#This Row],[RKLB]]</f>
        <v>4.7096784376789234E-2</v>
      </c>
      <c r="AG8" s="4">
        <f>('Pivot Table Adjusted Data'!AH7-Table5[[#This Row],[RIO]])/Table5[[#This Row],[RIO]]</f>
        <v>-0.1484482415087508</v>
      </c>
      <c r="AH8" s="4">
        <f>('Pivot Table Adjusted Data'!AI7-Table5[[#This Row],[PLD]])/Table5[[#This Row],[PLD]]</f>
        <v>0.30684386709074679</v>
      </c>
      <c r="AI8" s="4">
        <f>('Pivot Table Adjusted Data'!AJ7-Table5[[#This Row],[CBRE]])/Table5[[#This Row],[CBRE]]</f>
        <v>0.1907177179976729</v>
      </c>
      <c r="AJ8" s="4">
        <f>('Pivot Table Adjusted Data'!AK7-Table5[[#This Row],[PLTR]])/Table5[[#This Row],[PLTR]]</f>
        <v>-0.29233236110768362</v>
      </c>
      <c r="AK8" s="4">
        <f>('Pivot Table Adjusted Data'!AL7-Table5[[#This Row],[AVGO]])/Table5[[#This Row],[AVGO]]</f>
        <v>0.22207163272754937</v>
      </c>
      <c r="AL8" s="4">
        <f>('Pivot Table Adjusted Data'!AM7-Table5[[#This Row],[NVDA]])/Table5[[#This Row],[NVDA]]</f>
        <v>0.53230271008037466</v>
      </c>
      <c r="AM8" s="4">
        <f>('Pivot Table Adjusted Data'!AN7-Table5[[#This Row],[SNOW]])/Table5[[#This Row],[SNOW]]</f>
        <v>0.10758802644162196</v>
      </c>
      <c r="AN8" s="4">
        <f>('Pivot Table Adjusted Data'!AO7-Table5[[#This Row],[MSFT]])/Table5[[#This Row],[MSFT]]</f>
        <v>0.19836096571592784</v>
      </c>
      <c r="AO8" s="4">
        <f>('Pivot Table Adjusted Data'!AP7-Table5[[#This Row],[APPL]])/Table5[[#This Row],[APPL]]</f>
        <v>0.2042963677042233</v>
      </c>
      <c r="AP8" s="4">
        <f>('Pivot Table Adjusted Data'!AQ7-Table5[[#This Row],[IONQ]])/Table5[[#This Row],[IONQ]]</f>
        <v>0.25646701966314539</v>
      </c>
      <c r="AQ8" s="4"/>
    </row>
    <row r="9" spans="1:43" x14ac:dyDescent="0.2">
      <c r="A9" s="43" t="s">
        <v>326</v>
      </c>
      <c r="B9" s="4">
        <f>('Pivot Table Adjusted Data'!C8-Table5[[#This Row],[SPX]])/Table5[[#This Row],[SPX]]</f>
        <v>0.24835981998670353</v>
      </c>
      <c r="C9" s="4">
        <f>('Pivot Table Adjusted Data'!D8-Table5[[#This Row],[SPOT]])/Table5[[#This Row],[SPOT]]</f>
        <v>0.10636670344524406</v>
      </c>
      <c r="D9" s="4">
        <f>('Pivot Table Adjusted Data'!E8-Table5[[#This Row],[TKO]])/Table5[[#This Row],[TKO]]</f>
        <v>0.24154694904701463</v>
      </c>
      <c r="E9" s="4">
        <f>('Pivot Table Adjusted Data'!F8-Table5[[#This Row],[TSLA]])/Table5[[#This Row],[TSLA]]</f>
        <v>0.96744614888087499</v>
      </c>
      <c r="F9" s="4">
        <f>('Pivot Table Adjusted Data'!G8-Table5[[#This Row],[F]])/Table5[[#This Row],[F]]</f>
        <v>0.80472512640112381</v>
      </c>
      <c r="G9" s="4"/>
      <c r="H9" s="4">
        <f>('Pivot Table Adjusted Data'!I8-Table5[[#This Row],[CMG]])/Table5[[#This Row],[CMG]]</f>
        <v>0.30091553045011121</v>
      </c>
      <c r="I9" s="4"/>
      <c r="J9" s="4">
        <f>('Pivot Table Adjusted Data'!K8-Table5[[#This Row],[AMZN]])/Table5[[#This Row],[AMZN]]</f>
        <v>-0.13751549551011616</v>
      </c>
      <c r="K9" s="4">
        <f>('Pivot Table Adjusted Data'!L8-Table5[[#This Row],[IAU]])/Table5[[#This Row],[IAU]]</f>
        <v>-2.4555697242176069E-2</v>
      </c>
      <c r="L9" s="4"/>
      <c r="M9" s="4">
        <f>('Pivot Table Adjusted Data'!N8-Table5[[#This Row],[VST]])/Table5[[#This Row],[VST]]</f>
        <v>-1.6474315752262936E-2</v>
      </c>
      <c r="N9" s="4">
        <f>('Pivot Table Adjusted Data'!O8-Table5[[#This Row],[VIST]])/Table5[[#This Row],[VIST]]</f>
        <v>0.17055138058917485</v>
      </c>
      <c r="O9" s="4"/>
      <c r="P9" s="4">
        <f>('Pivot Table Adjusted Data'!Q8-Table5[[#This Row],[XOM]])/Table5[[#This Row],[XOM]]</f>
        <v>0.36922915491466241</v>
      </c>
      <c r="Q9" s="4">
        <f>('Pivot Table Adjusted Data'!R8-Table5[[#This Row],[MA]])/Table5[[#This Row],[MA]]</f>
        <v>0.14450555335982693</v>
      </c>
      <c r="R9" s="4">
        <f>('Pivot Table Adjusted Data'!S8-Table5[[#This Row],[JPM]])/Table5[[#This Row],[JPM]]</f>
        <v>0.48546995787931718</v>
      </c>
      <c r="S9" s="4">
        <f>('Pivot Table Adjusted Data'!T8-Table5[[#This Row],[KKR]])/Table5[[#This Row],[KKR]]</f>
        <v>0.57616140572570329</v>
      </c>
      <c r="T9" s="4">
        <f>('Pivot Table Adjusted Data'!U8-Table5[[#This Row],[GS]])/Table5[[#This Row],[GS]]</f>
        <v>0.68670880993826977</v>
      </c>
      <c r="U9" s="4">
        <f>('Pivot Table Adjusted Data'!V8-Table5[[#This Row],[BX]])/Table5[[#This Row],[BX]]</f>
        <v>0.58348396029040794</v>
      </c>
      <c r="V9" s="4">
        <f>('Pivot Table Adjusted Data'!W8-Table5[[#This Row],[SOFI]])/Table5[[#This Row],[SOFI]]</f>
        <v>0.60282654538254665</v>
      </c>
      <c r="W9" s="4"/>
      <c r="X9" s="4">
        <f>('Pivot Table Adjusted Data'!Y8-Table5[[#This Row],[KO]])/Table5[[#This Row],[KO]]</f>
        <v>9.7690168523183241E-2</v>
      </c>
      <c r="Y9" s="4">
        <f>('Pivot Table Adjusted Data'!Z8-Table5[[#This Row],[PM]])/Table5[[#This Row],[PM]]</f>
        <v>0.2237153547088572</v>
      </c>
      <c r="Z9" s="4"/>
      <c r="AA9" s="4"/>
      <c r="AB9" s="4">
        <f>('Pivot Table Adjusted Data'!AC8-Table5[[#This Row],[CPRX]])/Table5[[#This Row],[CPRX]]</f>
        <v>0.23712961569695387</v>
      </c>
      <c r="AC9" s="4">
        <f>('Pivot Table Adjusted Data'!AD8-Table5[[#This Row],[OPCH]])/Table5[[#This Row],[OPCH]]</f>
        <v>0.45794277380275228</v>
      </c>
      <c r="AD9" s="4">
        <f>('Pivot Table Adjusted Data'!AE8-Table5[[#This Row],[J]])/Table5[[#This Row],[J]]</f>
        <v>0.40106063106735457</v>
      </c>
      <c r="AE9" s="4">
        <f>('Pivot Table Adjusted Data'!AF8-Table5[[#This Row],[DE]])/Table5[[#This Row],[DE]]</f>
        <v>0.76003502687725577</v>
      </c>
      <c r="AF9" s="4">
        <f>('Pivot Table Adjusted Data'!AG8-Table5[[#This Row],[RKLB]])/Table5[[#This Row],[RKLB]]</f>
        <v>8.5912418042072598E-5</v>
      </c>
      <c r="AG9" s="4">
        <f>('Pivot Table Adjusted Data'!AH8-Table5[[#This Row],[RIO]])/Table5[[#This Row],[RIO]]</f>
        <v>0.38784425459256994</v>
      </c>
      <c r="AH9" s="4">
        <f>('Pivot Table Adjusted Data'!AI8-Table5[[#This Row],[PLD]])/Table5[[#This Row],[PLD]]</f>
        <v>0.17195746953310612</v>
      </c>
      <c r="AI9" s="4">
        <f>('Pivot Table Adjusted Data'!AJ8-Table5[[#This Row],[CBRE]])/Table5[[#This Row],[CBRE]]</f>
        <v>0.67061590058097431</v>
      </c>
      <c r="AJ9" s="4">
        <f>('Pivot Table Adjusted Data'!AK8-Table5[[#This Row],[PLTR]])/Table5[[#This Row],[PLTR]]</f>
        <v>0.42012615554535604</v>
      </c>
      <c r="AK9" s="4">
        <f>('Pivot Table Adjusted Data'!AL8-Table5[[#This Row],[AVGO]])/Table5[[#This Row],[AVGO]]</f>
        <v>0.37610592366459644</v>
      </c>
      <c r="AL9" s="4">
        <f>('Pivot Table Adjusted Data'!AM8-Table5[[#This Row],[NVDA]])/Table5[[#This Row],[NVDA]]</f>
        <v>0.42979444400914291</v>
      </c>
      <c r="AM9" s="4">
        <f>('Pivot Table Adjusted Data'!AN8-Table5[[#This Row],[SNOW]])/Table5[[#This Row],[SNOW]]</f>
        <v>-7.4204918095148661E-2</v>
      </c>
      <c r="AN9" s="4">
        <f>('Pivot Table Adjusted Data'!AO8-Table5[[#This Row],[MSFT]])/Table5[[#This Row],[MSFT]]</f>
        <v>0.24647811189703611</v>
      </c>
      <c r="AO9" s="4">
        <f>('Pivot Table Adjusted Data'!AP8-Table5[[#This Row],[APPL]])/Table5[[#This Row],[APPL]]</f>
        <v>0.28079640405949102</v>
      </c>
      <c r="AP9" s="4"/>
      <c r="AQ9" s="4"/>
    </row>
    <row r="10" spans="1:43" x14ac:dyDescent="0.2">
      <c r="A10" s="1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3" x14ac:dyDescent="0.2">
      <c r="A11" s="2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3" x14ac:dyDescent="0.2">
      <c r="A12" s="1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3" x14ac:dyDescent="0.2">
      <c r="A13" s="21" t="s">
        <v>336</v>
      </c>
      <c r="B13" s="4">
        <f>AVERAGE(B3:B11)</f>
        <v>8.6421441979443792E-2</v>
      </c>
      <c r="C13" s="4">
        <f t="shared" ref="C13:AP13" si="0">AVERAGE(C3:C11)</f>
        <v>0.2279203434007164</v>
      </c>
      <c r="D13" s="4">
        <f t="shared" si="0"/>
        <v>0.20984381110047887</v>
      </c>
      <c r="E13" s="4">
        <f t="shared" si="0"/>
        <v>0.18327812842026869</v>
      </c>
      <c r="F13" s="4">
        <f t="shared" si="0"/>
        <v>9.1151121031311053E-2</v>
      </c>
      <c r="G13" s="4">
        <f t="shared" si="0"/>
        <v>0.40202387533588763</v>
      </c>
      <c r="H13" s="4">
        <f t="shared" si="0"/>
        <v>0.12986727973668363</v>
      </c>
      <c r="I13" s="4">
        <f t="shared" si="0"/>
        <v>-0.27267706214900328</v>
      </c>
      <c r="J13" s="4">
        <f t="shared" si="0"/>
        <v>-4.7100956949753532E-2</v>
      </c>
      <c r="K13" s="4">
        <f t="shared" si="0"/>
        <v>7.5386248027215608E-2</v>
      </c>
      <c r="L13" s="4">
        <f t="shared" si="0"/>
        <v>0.19381028110133786</v>
      </c>
      <c r="M13" s="4">
        <f t="shared" si="0"/>
        <v>0.38117304470105762</v>
      </c>
      <c r="N13" s="4">
        <f t="shared" si="0"/>
        <v>0.5405200544620421</v>
      </c>
      <c r="O13" s="4">
        <f t="shared" si="0"/>
        <v>0.46762964309027449</v>
      </c>
      <c r="P13" s="4">
        <f t="shared" si="0"/>
        <v>0.1632225369480669</v>
      </c>
      <c r="Q13" s="4">
        <f t="shared" si="0"/>
        <v>8.1257636397122676E-2</v>
      </c>
      <c r="R13" s="4">
        <f t="shared" si="0"/>
        <v>0.1503682518318458</v>
      </c>
      <c r="S13" s="4">
        <f t="shared" si="0"/>
        <v>0.2356091429943373</v>
      </c>
      <c r="T13" s="4">
        <f t="shared" si="0"/>
        <v>0.17654095882598123</v>
      </c>
      <c r="U13" s="4">
        <f t="shared" si="0"/>
        <v>0.18095607570660149</v>
      </c>
      <c r="V13" s="4">
        <f t="shared" si="0"/>
        <v>9.3504577413698817E-2</v>
      </c>
      <c r="W13" s="4">
        <f t="shared" si="0"/>
        <v>0.16122103864989232</v>
      </c>
      <c r="X13" s="4">
        <f t="shared" si="0"/>
        <v>5.5751401033800704E-2</v>
      </c>
      <c r="Y13" s="4">
        <f t="shared" si="0"/>
        <v>0.11451599394589454</v>
      </c>
      <c r="Z13" s="4">
        <f t="shared" si="0"/>
        <v>0.15458726633593448</v>
      </c>
      <c r="AA13" s="4">
        <f t="shared" si="0"/>
        <v>7.6910212623124349E-2</v>
      </c>
      <c r="AB13" s="4">
        <f t="shared" si="0"/>
        <v>0.30895520283820022</v>
      </c>
      <c r="AC13" s="4">
        <f t="shared" si="0"/>
        <v>0.15115443591611363</v>
      </c>
      <c r="AD13" s="4">
        <f t="shared" si="0"/>
        <v>7.8213570015899722E-2</v>
      </c>
      <c r="AE13" s="4">
        <f t="shared" si="0"/>
        <v>0.15355562001121398</v>
      </c>
      <c r="AF13" s="4">
        <f t="shared" si="0"/>
        <v>0.28855134852089687</v>
      </c>
      <c r="AG13" s="4">
        <f t="shared" si="0"/>
        <v>1.3522369928534164E-2</v>
      </c>
      <c r="AH13" s="4">
        <f t="shared" si="0"/>
        <v>3.0189125539055096E-2</v>
      </c>
      <c r="AI13" s="4">
        <f t="shared" si="0"/>
        <v>0.17832104545221755</v>
      </c>
      <c r="AJ13" s="4">
        <f t="shared" si="0"/>
        <v>0.42791246191994092</v>
      </c>
      <c r="AK13" s="4">
        <f t="shared" si="0"/>
        <v>0.29933448722596523</v>
      </c>
      <c r="AL13" s="4">
        <f t="shared" si="0"/>
        <v>0.50832080517285749</v>
      </c>
      <c r="AM13" s="4">
        <f t="shared" si="0"/>
        <v>-5.2366663147377417E-2</v>
      </c>
      <c r="AN13" s="4">
        <f t="shared" si="0"/>
        <v>0.10850761481805124</v>
      </c>
      <c r="AO13" s="4">
        <f t="shared" si="0"/>
        <v>0.11990549029386632</v>
      </c>
      <c r="AP13" s="4">
        <f t="shared" si="0"/>
        <v>0.29338568755448247</v>
      </c>
    </row>
    <row r="14" spans="1:43" x14ac:dyDescent="0.2">
      <c r="A14" s="21" t="s">
        <v>337</v>
      </c>
      <c r="B14" s="22">
        <f>_xlfn.STDEV.S(B3:B11)</f>
        <v>0.12541083015464616</v>
      </c>
      <c r="C14" s="22">
        <f t="shared" ref="C14:AP14" si="1">_xlfn.STDEV.S(C3:C11)</f>
        <v>0.47308280692272492</v>
      </c>
      <c r="D14" s="22">
        <f t="shared" si="1"/>
        <v>0.20050524340347664</v>
      </c>
      <c r="E14" s="22">
        <f t="shared" si="1"/>
        <v>0.42579258723124663</v>
      </c>
      <c r="F14" s="22">
        <f t="shared" si="1"/>
        <v>0.36937366782704162</v>
      </c>
      <c r="G14" s="22">
        <f t="shared" si="1"/>
        <v>0.74942041143099181</v>
      </c>
      <c r="H14" s="22">
        <f t="shared" si="1"/>
        <v>0.19335438076195086</v>
      </c>
      <c r="I14" s="22">
        <f t="shared" si="1"/>
        <v>0.20240551545258795</v>
      </c>
      <c r="J14" s="22">
        <f t="shared" si="1"/>
        <v>0.22474925153669001</v>
      </c>
      <c r="K14" s="22">
        <f t="shared" si="1"/>
        <v>9.8650349981391314E-2</v>
      </c>
      <c r="L14" s="22">
        <f t="shared" si="1"/>
        <v>0.10080275031827368</v>
      </c>
      <c r="M14" s="22">
        <f t="shared" si="1"/>
        <v>0.5231356665808099</v>
      </c>
      <c r="N14" s="22">
        <f t="shared" si="1"/>
        <v>0.41514526991963457</v>
      </c>
      <c r="O14" s="22">
        <f t="shared" si="1"/>
        <v>0.39928506812725989</v>
      </c>
      <c r="P14" s="22">
        <f t="shared" si="1"/>
        <v>0.17805238741143237</v>
      </c>
      <c r="Q14" s="22">
        <f t="shared" si="1"/>
        <v>8.5717656712578791E-2</v>
      </c>
      <c r="R14" s="22">
        <f t="shared" si="1"/>
        <v>0.21891209927336824</v>
      </c>
      <c r="S14" s="22">
        <f t="shared" si="1"/>
        <v>0.33786421701627201</v>
      </c>
      <c r="T14" s="22">
        <f t="shared" si="1"/>
        <v>0.27280844231387225</v>
      </c>
      <c r="U14" s="22">
        <f t="shared" si="1"/>
        <v>0.29867431518440962</v>
      </c>
      <c r="V14" s="22">
        <f t="shared" si="1"/>
        <v>0.39867927249113633</v>
      </c>
      <c r="W14" s="22">
        <f t="shared" si="1"/>
        <v>0.66207010829005941</v>
      </c>
      <c r="X14" s="22">
        <f t="shared" si="1"/>
        <v>5.5276944465975857E-2</v>
      </c>
      <c r="Y14" s="22">
        <f t="shared" si="1"/>
        <v>0.14441869353600892</v>
      </c>
      <c r="Z14" s="22">
        <f t="shared" si="1"/>
        <v>0.10039617305549992</v>
      </c>
      <c r="AA14" s="22">
        <f t="shared" si="1"/>
        <v>0.61147517232425252</v>
      </c>
      <c r="AB14" s="22">
        <f t="shared" si="1"/>
        <v>0.29020432878096364</v>
      </c>
      <c r="AC14" s="22">
        <f t="shared" si="1"/>
        <v>0.19459084925171197</v>
      </c>
      <c r="AD14" s="22">
        <f t="shared" si="1"/>
        <v>0.16653076819549031</v>
      </c>
      <c r="AE14" s="22">
        <f t="shared" si="1"/>
        <v>0.27441342329679502</v>
      </c>
      <c r="AF14" s="22">
        <f t="shared" si="1"/>
        <v>0.89215260563884735</v>
      </c>
      <c r="AG14" s="22">
        <f t="shared" si="1"/>
        <v>0.17861424911954699</v>
      </c>
      <c r="AH14" s="22">
        <f t="shared" si="1"/>
        <v>0.16740034116632202</v>
      </c>
      <c r="AI14" s="22">
        <f t="shared" si="1"/>
        <v>0.28601227375096344</v>
      </c>
      <c r="AJ14" s="22">
        <f t="shared" si="1"/>
        <v>0.6735493023638266</v>
      </c>
      <c r="AK14" s="22">
        <f t="shared" si="1"/>
        <v>0.25891755868310318</v>
      </c>
      <c r="AL14" s="22">
        <f t="shared" si="1"/>
        <v>0.57975126897594353</v>
      </c>
      <c r="AM14" s="22">
        <f t="shared" si="1"/>
        <v>0.21462620428264728</v>
      </c>
      <c r="AN14" s="22">
        <f t="shared" si="1"/>
        <v>0.17754140589486808</v>
      </c>
      <c r="AO14" s="22">
        <f t="shared" si="1"/>
        <v>0.14543898783836015</v>
      </c>
      <c r="AP14" s="22">
        <f t="shared" si="1"/>
        <v>0.57272132342412274</v>
      </c>
    </row>
    <row r="15" spans="1:43" x14ac:dyDescent="0.2">
      <c r="A15" s="21" t="s">
        <v>338</v>
      </c>
      <c r="B15" s="22">
        <f>1/40</f>
        <v>2.5000000000000001E-2</v>
      </c>
      <c r="C15" s="22">
        <f t="shared" ref="C15:AP15" si="2">1/40</f>
        <v>2.5000000000000001E-2</v>
      </c>
      <c r="D15" s="22">
        <f t="shared" si="2"/>
        <v>2.5000000000000001E-2</v>
      </c>
      <c r="E15" s="22">
        <f t="shared" si="2"/>
        <v>2.5000000000000001E-2</v>
      </c>
      <c r="F15" s="22">
        <f t="shared" si="2"/>
        <v>2.5000000000000001E-2</v>
      </c>
      <c r="G15" s="22">
        <f t="shared" si="2"/>
        <v>2.5000000000000001E-2</v>
      </c>
      <c r="H15" s="22">
        <f t="shared" si="2"/>
        <v>2.5000000000000001E-2</v>
      </c>
      <c r="I15" s="22">
        <f t="shared" si="2"/>
        <v>2.5000000000000001E-2</v>
      </c>
      <c r="J15" s="22">
        <f t="shared" si="2"/>
        <v>2.5000000000000001E-2</v>
      </c>
      <c r="K15" s="22">
        <f t="shared" si="2"/>
        <v>2.5000000000000001E-2</v>
      </c>
      <c r="L15" s="22">
        <f t="shared" si="2"/>
        <v>2.5000000000000001E-2</v>
      </c>
      <c r="M15" s="22">
        <f t="shared" si="2"/>
        <v>2.5000000000000001E-2</v>
      </c>
      <c r="N15" s="22">
        <f t="shared" si="2"/>
        <v>2.5000000000000001E-2</v>
      </c>
      <c r="O15" s="22">
        <f t="shared" si="2"/>
        <v>2.5000000000000001E-2</v>
      </c>
      <c r="P15" s="22">
        <f t="shared" si="2"/>
        <v>2.5000000000000001E-2</v>
      </c>
      <c r="Q15" s="22">
        <f t="shared" si="2"/>
        <v>2.5000000000000001E-2</v>
      </c>
      <c r="R15" s="22">
        <f t="shared" si="2"/>
        <v>2.5000000000000001E-2</v>
      </c>
      <c r="S15" s="22">
        <f t="shared" si="2"/>
        <v>2.5000000000000001E-2</v>
      </c>
      <c r="T15" s="22">
        <f t="shared" si="2"/>
        <v>2.5000000000000001E-2</v>
      </c>
      <c r="U15" s="22">
        <f t="shared" si="2"/>
        <v>2.5000000000000001E-2</v>
      </c>
      <c r="V15" s="22">
        <f t="shared" si="2"/>
        <v>2.5000000000000001E-2</v>
      </c>
      <c r="W15" s="22">
        <f t="shared" si="2"/>
        <v>2.5000000000000001E-2</v>
      </c>
      <c r="X15" s="22">
        <f t="shared" si="2"/>
        <v>2.5000000000000001E-2</v>
      </c>
      <c r="Y15" s="22">
        <f t="shared" si="2"/>
        <v>2.5000000000000001E-2</v>
      </c>
      <c r="Z15" s="22">
        <f t="shared" si="2"/>
        <v>2.5000000000000001E-2</v>
      </c>
      <c r="AA15" s="22">
        <f t="shared" si="2"/>
        <v>2.5000000000000001E-2</v>
      </c>
      <c r="AB15" s="22">
        <f t="shared" si="2"/>
        <v>2.5000000000000001E-2</v>
      </c>
      <c r="AC15" s="22">
        <f t="shared" si="2"/>
        <v>2.5000000000000001E-2</v>
      </c>
      <c r="AD15" s="22">
        <f t="shared" si="2"/>
        <v>2.5000000000000001E-2</v>
      </c>
      <c r="AE15" s="22">
        <f t="shared" si="2"/>
        <v>2.5000000000000001E-2</v>
      </c>
      <c r="AF15" s="22">
        <f t="shared" si="2"/>
        <v>2.5000000000000001E-2</v>
      </c>
      <c r="AG15" s="22">
        <f t="shared" si="2"/>
        <v>2.5000000000000001E-2</v>
      </c>
      <c r="AH15" s="22">
        <f t="shared" si="2"/>
        <v>2.5000000000000001E-2</v>
      </c>
      <c r="AI15" s="22">
        <f t="shared" si="2"/>
        <v>2.5000000000000001E-2</v>
      </c>
      <c r="AJ15" s="22">
        <f t="shared" si="2"/>
        <v>2.5000000000000001E-2</v>
      </c>
      <c r="AK15" s="22">
        <f t="shared" si="2"/>
        <v>2.5000000000000001E-2</v>
      </c>
      <c r="AL15" s="22">
        <f t="shared" si="2"/>
        <v>2.5000000000000001E-2</v>
      </c>
      <c r="AM15" s="22">
        <f t="shared" si="2"/>
        <v>2.5000000000000001E-2</v>
      </c>
      <c r="AN15" s="22">
        <f t="shared" si="2"/>
        <v>2.5000000000000001E-2</v>
      </c>
      <c r="AO15" s="22">
        <f t="shared" si="2"/>
        <v>2.5000000000000001E-2</v>
      </c>
      <c r="AP15" s="22">
        <f t="shared" si="2"/>
        <v>2.5000000000000001E-2</v>
      </c>
    </row>
    <row r="16" spans="1:43" ht="16" thickBot="1" x14ac:dyDescent="0.25">
      <c r="A16" s="18"/>
      <c r="AP16" s="25"/>
    </row>
    <row r="17" spans="1:44" x14ac:dyDescent="0.2">
      <c r="A17" s="18"/>
      <c r="B17" s="22"/>
      <c r="C17" s="4"/>
      <c r="D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4" ht="16" thickBot="1" x14ac:dyDescent="0.25">
      <c r="A18" s="18"/>
      <c r="B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4" ht="16" thickBot="1" x14ac:dyDescent="0.25">
      <c r="A19" s="18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</row>
    <row r="20" spans="1:44" x14ac:dyDescent="0.2">
      <c r="A20" s="18"/>
      <c r="B20" t="s">
        <v>339</v>
      </c>
      <c r="C20" s="26"/>
      <c r="D20" s="26"/>
      <c r="E20" s="26" t="s">
        <v>18</v>
      </c>
      <c r="F20" s="26" t="s">
        <v>23</v>
      </c>
      <c r="G20" s="26" t="s">
        <v>27</v>
      </c>
      <c r="H20" s="26" t="s">
        <v>31</v>
      </c>
      <c r="I20" s="26" t="s">
        <v>32</v>
      </c>
      <c r="J20" s="26" t="s">
        <v>39</v>
      </c>
      <c r="K20" s="26" t="s">
        <v>40</v>
      </c>
      <c r="L20" s="26" t="s">
        <v>42</v>
      </c>
      <c r="M20" s="26" t="s">
        <v>44</v>
      </c>
      <c r="N20" s="26" t="s">
        <v>46</v>
      </c>
      <c r="O20" s="26" t="s">
        <v>48</v>
      </c>
      <c r="P20" s="26" t="s">
        <v>50</v>
      </c>
      <c r="Q20" s="26" t="s">
        <v>52</v>
      </c>
      <c r="R20" s="26" t="s">
        <v>54</v>
      </c>
      <c r="S20" s="26" t="s">
        <v>56</v>
      </c>
      <c r="T20" s="26" t="s">
        <v>58</v>
      </c>
      <c r="U20" s="26" t="s">
        <v>60</v>
      </c>
      <c r="V20" s="26" t="s">
        <v>62</v>
      </c>
      <c r="W20" s="26" t="s">
        <v>63</v>
      </c>
      <c r="X20" s="26" t="s">
        <v>65</v>
      </c>
      <c r="Y20" s="26" t="s">
        <v>66</v>
      </c>
      <c r="Z20" s="26" t="s">
        <v>68</v>
      </c>
      <c r="AA20" s="26" t="s">
        <v>69</v>
      </c>
      <c r="AB20" s="26" t="s">
        <v>70</v>
      </c>
      <c r="AC20" s="26" t="s">
        <v>72</v>
      </c>
      <c r="AD20" s="26" t="s">
        <v>74</v>
      </c>
      <c r="AE20" s="26" t="s">
        <v>76</v>
      </c>
      <c r="AF20" s="26" t="s">
        <v>78</v>
      </c>
      <c r="AG20" s="26" t="s">
        <v>79</v>
      </c>
      <c r="AH20" s="26" t="s">
        <v>80</v>
      </c>
      <c r="AI20" s="26" t="s">
        <v>81</v>
      </c>
      <c r="AJ20" s="26" t="s">
        <v>82</v>
      </c>
      <c r="AK20" s="26" t="s">
        <v>83</v>
      </c>
      <c r="AL20" s="26" t="s">
        <v>84</v>
      </c>
      <c r="AM20" s="26" t="s">
        <v>85</v>
      </c>
      <c r="AN20" s="26" t="s">
        <v>86</v>
      </c>
      <c r="AO20" s="26" t="s">
        <v>87</v>
      </c>
      <c r="AP20" s="26" t="s">
        <v>88</v>
      </c>
      <c r="AQ20" s="26" t="s">
        <v>89</v>
      </c>
      <c r="AR20" s="26" t="s">
        <v>90</v>
      </c>
    </row>
    <row r="21" spans="1:44" x14ac:dyDescent="0.2">
      <c r="A21" s="18"/>
      <c r="B21" cm="1">
        <f t="array" ref="B21">SUMPRODUCT(E21:AR21,TRANSPOSE('15% Limit scenario'!$B$8:$B$47))</f>
        <v>2.4512178527568229E-3</v>
      </c>
      <c r="D21" t="s">
        <v>18</v>
      </c>
      <c r="E21">
        <f>VARP('252 Day Average Returns 15%'!$C$2:$C$9)</f>
        <v>0.19183486474790076</v>
      </c>
    </row>
    <row r="22" spans="1:44" x14ac:dyDescent="0.2">
      <c r="A22" s="18"/>
      <c r="B22" cm="1">
        <f t="array" ref="B22">SUMPRODUCT(E22:AR22,TRANSPOSE('15% Limit scenario'!$B$8:$B$47))</f>
        <v>2.6676728444079961E-3</v>
      </c>
      <c r="D22" t="s">
        <v>23</v>
      </c>
      <c r="E22">
        <v>8.4060886995281064E-3</v>
      </c>
      <c r="F22">
        <f>VARP('252 Day Average Returns 15%'!$D$2:$D$9)</f>
        <v>3.4459159399103503E-2</v>
      </c>
    </row>
    <row r="23" spans="1:44" x14ac:dyDescent="0.2">
      <c r="A23" s="18"/>
      <c r="B23" cm="1">
        <f t="array" ref="B23">SUMPRODUCT(E23:AR23,TRANSPOSE('15% Limit scenario'!$B$8:$B$47))</f>
        <v>9.140284189174064E-4</v>
      </c>
      <c r="D23" t="s">
        <v>27</v>
      </c>
      <c r="E23">
        <v>1.1660748278406945E-2</v>
      </c>
      <c r="F23">
        <v>1.0296720225310349E-2</v>
      </c>
      <c r="G23">
        <f>VARP('252 Day Average Returns 15%'!$E$2:$E$9)</f>
        <v>0.15539942343521032</v>
      </c>
    </row>
    <row r="24" spans="1:44" x14ac:dyDescent="0.2">
      <c r="A24" s="18"/>
      <c r="B24" cm="1">
        <f t="array" ref="B24">SUMPRODUCT(E24:AR24,TRANSPOSE('15% Limit scenario'!$B$8:$B$47))</f>
        <v>-9.8661504927142953E-4</v>
      </c>
      <c r="D24" t="s">
        <v>31</v>
      </c>
      <c r="E24">
        <v>-2.9139845123093127E-2</v>
      </c>
      <c r="F24">
        <v>-8.267648260639365E-3</v>
      </c>
      <c r="G24">
        <v>0.1207102282552814</v>
      </c>
      <c r="H24">
        <f>VARP('252 Day Average Returns 15%'!$F$2:$F$9)</f>
        <v>0.11694591984343</v>
      </c>
    </row>
    <row r="25" spans="1:44" x14ac:dyDescent="0.2">
      <c r="A25" s="18"/>
      <c r="B25" cm="1">
        <f t="array" ref="B25">SUMPRODUCT(E25:AR25,TRANSPOSE('15% Limit scenario'!$B$8:$B$47))</f>
        <v>7.9971076488113031E-3</v>
      </c>
      <c r="D25" t="s">
        <v>32</v>
      </c>
      <c r="E25">
        <v>7.4620603683495476E-2</v>
      </c>
      <c r="F25">
        <v>9.4801772703784357E-2</v>
      </c>
      <c r="G25">
        <v>0.13329281358280287</v>
      </c>
      <c r="H25">
        <v>7.4334998742645597E-3</v>
      </c>
      <c r="I25">
        <f>VARP('252 Day Average Returns 15%'!$G$2:$G$9)</f>
        <v>0.37442063537959797</v>
      </c>
    </row>
    <row r="26" spans="1:44" x14ac:dyDescent="0.2">
      <c r="A26" s="18"/>
      <c r="B26" cm="1">
        <f t="array" ref="B26">SUMPRODUCT(E26:AR26,TRANSPOSE('15% Limit scenario'!$B$8:$B$47))</f>
        <v>2.5667636330897043E-5</v>
      </c>
      <c r="D26" t="s">
        <v>39</v>
      </c>
      <c r="E26">
        <v>3.7591867398533881E-2</v>
      </c>
      <c r="F26">
        <v>-6.1195336128769002E-3</v>
      </c>
      <c r="G26">
        <v>3.0641625049777719E-2</v>
      </c>
      <c r="H26">
        <v>2.5410322009594363E-2</v>
      </c>
      <c r="I26">
        <v>4.816640606739539E-2</v>
      </c>
      <c r="J26">
        <f>VARP('252 Day Average Returns 15%'!$H$2:$H$9)</f>
        <v>3.2045071337003551E-2</v>
      </c>
    </row>
    <row r="27" spans="1:44" x14ac:dyDescent="0.2">
      <c r="A27" s="18"/>
      <c r="B27" cm="1">
        <f t="array" ref="B27">SUMPRODUCT(E27:AR27,TRANSPOSE('15% Limit scenario'!$B$8:$B$47))</f>
        <v>3.3582610691627575E-4</v>
      </c>
      <c r="D27" t="s">
        <v>40</v>
      </c>
      <c r="E27">
        <v>6.69638434206654E-2</v>
      </c>
      <c r="F27">
        <v>-6.9963929130415475E-3</v>
      </c>
      <c r="G27">
        <v>2.6398236328335156E-2</v>
      </c>
      <c r="H27">
        <v>7.4591484092902021E-3</v>
      </c>
      <c r="I27">
        <v>-2.3208049723041561E-3</v>
      </c>
      <c r="J27">
        <v>4.7012174793153337E-3</v>
      </c>
      <c r="K27">
        <f>VARP('252 Day Average Returns 15%'!$I$2:$I$9)</f>
        <v>3.2774394148502244E-2</v>
      </c>
    </row>
    <row r="28" spans="1:44" x14ac:dyDescent="0.2">
      <c r="A28" s="18"/>
      <c r="B28" cm="1">
        <f t="array" ref="B28">SUMPRODUCT(E28:AR28,TRANSPOSE('15% Limit scenario'!$B$8:$B$47))</f>
        <v>1.0781023722612111E-3</v>
      </c>
      <c r="D28" t="s">
        <v>42</v>
      </c>
      <c r="E28">
        <v>4.8790459633229345E-2</v>
      </c>
      <c r="F28">
        <v>6.1195103285765495E-3</v>
      </c>
      <c r="G28">
        <v>-2.2158663897062652E-2</v>
      </c>
      <c r="H28">
        <v>-2.0370159998606311E-2</v>
      </c>
      <c r="I28">
        <v>2.5454435417205174E-2</v>
      </c>
      <c r="J28">
        <v>2.3284350592441678E-2</v>
      </c>
      <c r="K28">
        <v>-7.4724343954033585E-3</v>
      </c>
      <c r="L28">
        <f>VARP('252 Day Average Returns 15%'!$J$2:$J$9)</f>
        <v>4.3296193771116299E-2</v>
      </c>
    </row>
    <row r="29" spans="1:44" x14ac:dyDescent="0.2">
      <c r="A29" s="18"/>
      <c r="B29" cm="1">
        <f t="array" ref="B29">SUMPRODUCT(E29:AR29,TRANSPOSE('15% Limit scenario'!$B$8:$B$47))</f>
        <v>1.3641335212783217E-3</v>
      </c>
      <c r="D29" t="s">
        <v>44</v>
      </c>
      <c r="E29">
        <v>3.3440514021274695E-2</v>
      </c>
      <c r="F29">
        <v>4.2862497762835572E-3</v>
      </c>
      <c r="G29">
        <v>-4.4465234684115682E-3</v>
      </c>
      <c r="H29">
        <v>-1.3829265399573298E-2</v>
      </c>
      <c r="I29">
        <v>1.8143128854980099E-2</v>
      </c>
      <c r="J29">
        <v>-3.4966471490674298E-4</v>
      </c>
      <c r="K29">
        <v>1.4739619312868948E-2</v>
      </c>
      <c r="L29">
        <v>4.0899157771906352E-3</v>
      </c>
      <c r="M29">
        <f>VARP('252 Day Average Returns 15%'!$K$2:$K$9)</f>
        <v>8.3416213298151375E-3</v>
      </c>
    </row>
    <row r="30" spans="1:44" x14ac:dyDescent="0.2">
      <c r="A30" s="18"/>
      <c r="B30" cm="1">
        <f t="array" ref="B30">SUMPRODUCT(E30:AR30,TRANSPOSE('15% Limit scenario'!$B$8:$B$47))</f>
        <v>1.3950426778880486E-3</v>
      </c>
      <c r="D30" t="s">
        <v>46</v>
      </c>
      <c r="E30">
        <v>1.1420088734130278E-2</v>
      </c>
      <c r="F30">
        <v>9.8938865653795446E-3</v>
      </c>
      <c r="G30">
        <v>1.7348880774366578E-2</v>
      </c>
      <c r="H30">
        <v>1.3475292687274098E-3</v>
      </c>
      <c r="I30">
        <v>5.2225648358358634E-2</v>
      </c>
      <c r="J30">
        <v>1.0165396200691526E-2</v>
      </c>
      <c r="K30">
        <v>-1.1148489330411449E-3</v>
      </c>
      <c r="L30">
        <v>6.1538536678699312E-3</v>
      </c>
      <c r="M30">
        <v>1.7342443620615715E-3</v>
      </c>
      <c r="N30">
        <f>VARP('252 Day Average Returns 15%'!$L$2:$L$9)</f>
        <v>5.0805972358641122E-3</v>
      </c>
    </row>
    <row r="31" spans="1:44" x14ac:dyDescent="0.2">
      <c r="A31" s="18"/>
      <c r="B31" cm="1">
        <f t="array" ref="B31">SUMPRODUCT(E31:AR31,TRANSPOSE('15% Limit scenario'!$B$8:$B$47))</f>
        <v>1.8121170122096828E-2</v>
      </c>
      <c r="D31" t="s">
        <v>48</v>
      </c>
      <c r="E31">
        <v>0.134178142949859</v>
      </c>
      <c r="F31">
        <v>-5.8891658690507437E-3</v>
      </c>
      <c r="G31">
        <v>-6.899778263863089E-3</v>
      </c>
      <c r="H31">
        <v>-5.7855672750785785E-2</v>
      </c>
      <c r="I31">
        <v>0.26443938667513195</v>
      </c>
      <c r="J31">
        <v>3.3358283419673306E-2</v>
      </c>
      <c r="K31">
        <v>4.6483992511209007E-2</v>
      </c>
      <c r="L31">
        <v>2.6461544083161231E-2</v>
      </c>
      <c r="M31">
        <v>2.5749193318809403E-2</v>
      </c>
      <c r="N31">
        <v>4.2265918327243163E-2</v>
      </c>
      <c r="O31">
        <f>VARP('252 Day Average Returns 15%'!$M$2:$M$9)</f>
        <v>0.23457507912766998</v>
      </c>
    </row>
    <row r="32" spans="1:44" x14ac:dyDescent="0.2">
      <c r="A32" s="18"/>
      <c r="B32" cm="1">
        <f t="array" ref="B32">SUMPRODUCT(E32:AR32,TRANSPOSE('15% Limit scenario'!$B$8:$B$47))</f>
        <v>1.3937737425212118E-2</v>
      </c>
      <c r="D32" t="s">
        <v>50</v>
      </c>
      <c r="E32">
        <v>-3.9721535495132722E-2</v>
      </c>
      <c r="F32">
        <v>-5.1506846405341795E-3</v>
      </c>
      <c r="G32">
        <v>-3.5831114026637509E-2</v>
      </c>
      <c r="H32">
        <v>-1.1261164380393223E-2</v>
      </c>
      <c r="I32">
        <v>8.9281722525461793E-2</v>
      </c>
      <c r="J32">
        <v>1.8920090600006736E-2</v>
      </c>
      <c r="K32">
        <v>-4.269463586916019E-2</v>
      </c>
      <c r="L32">
        <v>3.5830036859753729E-2</v>
      </c>
      <c r="M32">
        <v>-9.3448386092408516E-3</v>
      </c>
      <c r="N32">
        <v>1.6916328424144925E-2</v>
      </c>
      <c r="O32">
        <v>7.7243277036926987E-4</v>
      </c>
      <c r="P32">
        <f>VARP('252 Day Average Returns 15%'!$N$2:$N$9)</f>
        <v>0.14772479583141107</v>
      </c>
    </row>
    <row r="33" spans="1:32" x14ac:dyDescent="0.2">
      <c r="A33" s="18"/>
      <c r="B33" cm="1">
        <f t="array" ref="B33">SUMPRODUCT(E33:AR33,TRANSPOSE('15% Limit scenario'!$B$8:$B$47))</f>
        <v>2.0337097655754355E-2</v>
      </c>
      <c r="D33" t="s">
        <v>52</v>
      </c>
      <c r="E33">
        <v>4.5235580317295569E-2</v>
      </c>
      <c r="F33">
        <v>3.9190212160161692E-2</v>
      </c>
      <c r="G33">
        <v>6.8719841671511447E-2</v>
      </c>
      <c r="H33">
        <v>5.3376352745185193E-3</v>
      </c>
      <c r="I33">
        <v>0.20686857746357831</v>
      </c>
      <c r="J33">
        <v>4.0265676300678295E-2</v>
      </c>
      <c r="K33">
        <v>-4.4159760599333598E-3</v>
      </c>
      <c r="L33">
        <v>2.4375742460026897E-2</v>
      </c>
      <c r="M33">
        <v>6.8694343762319065E-3</v>
      </c>
      <c r="N33">
        <v>2.0124516514123537E-2</v>
      </c>
      <c r="O33">
        <v>0.16741755582531115</v>
      </c>
      <c r="P33">
        <v>6.7006478751536147E-2</v>
      </c>
      <c r="Q33">
        <f>VARP('252 Day Average Returns 15%'!$O$2:$O$9)</f>
        <v>7.9714282814695281E-2</v>
      </c>
    </row>
    <row r="34" spans="1:32" x14ac:dyDescent="0.2">
      <c r="A34" s="18"/>
      <c r="B34" cm="1">
        <f t="array" ref="B34">SUMPRODUCT(E34:AR34,TRANSPOSE('15% Limit scenario'!$B$8:$B$47))</f>
        <v>-5.5203345221003304E-4</v>
      </c>
      <c r="D34" t="s">
        <v>54</v>
      </c>
      <c r="E34">
        <v>-6.066687174212787E-2</v>
      </c>
      <c r="F34">
        <v>4.3558896469827564E-3</v>
      </c>
      <c r="G34">
        <v>2.2489257448323304E-2</v>
      </c>
      <c r="H34">
        <v>2.8297092441417235E-2</v>
      </c>
      <c r="I34">
        <v>2.4391531470193458E-2</v>
      </c>
      <c r="J34">
        <v>-2.5980628656332599E-3</v>
      </c>
      <c r="K34">
        <v>-2.5264392543915892E-2</v>
      </c>
      <c r="L34">
        <v>-1.2258447847335189E-2</v>
      </c>
      <c r="M34">
        <v>-1.3216061371894882E-2</v>
      </c>
      <c r="N34">
        <v>3.3754972229610341E-3</v>
      </c>
      <c r="O34">
        <v>-4.1586720971357662E-2</v>
      </c>
      <c r="P34">
        <v>1.2882929242841045E-2</v>
      </c>
      <c r="Q34">
        <v>1.337052445868676E-2</v>
      </c>
      <c r="R34">
        <f>VARP('252 Day Average Returns 15%'!$P$2:$P$9)</f>
        <v>2.7173702282494973E-2</v>
      </c>
    </row>
    <row r="35" spans="1:32" x14ac:dyDescent="0.2">
      <c r="A35" s="18"/>
      <c r="B35" cm="1">
        <f t="array" ref="B35">SUMPRODUCT(E35:AR35,TRANSPOSE('15% Limit scenario'!$B$8:$B$47))</f>
        <v>1.2925653510652895E-3</v>
      </c>
      <c r="D35" t="s">
        <v>56</v>
      </c>
      <c r="E35">
        <v>3.0574916357515334E-2</v>
      </c>
      <c r="F35">
        <v>1.9259335540111702E-3</v>
      </c>
      <c r="G35">
        <v>1.0745131058364207E-2</v>
      </c>
      <c r="H35">
        <v>4.2391931029652592E-3</v>
      </c>
      <c r="I35">
        <v>1.0893527491863189E-2</v>
      </c>
      <c r="J35">
        <v>1.0106336357694253E-2</v>
      </c>
      <c r="K35">
        <v>9.03456047821425E-3</v>
      </c>
      <c r="L35">
        <v>9.7672025831614766E-3</v>
      </c>
      <c r="M35">
        <v>3.7032017166042036E-3</v>
      </c>
      <c r="N35">
        <v>1.9358912831644586E-3</v>
      </c>
      <c r="O35">
        <v>1.5797607951408721E-2</v>
      </c>
      <c r="P35">
        <v>-8.4369308210834413E-3</v>
      </c>
      <c r="Q35">
        <v>7.6681685811618543E-3</v>
      </c>
      <c r="R35">
        <v>-7.0033691593962494E-3</v>
      </c>
      <c r="S35">
        <f>VARP('252 Day Average Returns 15%'!$Q$2:$Q$9)</f>
        <v>6.297871433396148E-3</v>
      </c>
    </row>
    <row r="36" spans="1:32" x14ac:dyDescent="0.2">
      <c r="A36" s="18"/>
      <c r="B36" cm="1">
        <f t="array" ref="B36">SUMPRODUCT(E36:AR36,TRANSPOSE('15% Limit scenario'!$B$8:$B$47))</f>
        <v>2.1806535237643677E-3</v>
      </c>
      <c r="D36" t="s">
        <v>58</v>
      </c>
      <c r="E36">
        <v>5.5089263776705366E-2</v>
      </c>
      <c r="F36">
        <v>3.9525685229611406E-3</v>
      </c>
      <c r="G36">
        <v>6.1338410785668762E-2</v>
      </c>
      <c r="H36">
        <v>4.0997040450252216E-2</v>
      </c>
      <c r="I36">
        <v>5.3429944988124776E-2</v>
      </c>
      <c r="J36">
        <v>2.6720607175796513E-2</v>
      </c>
      <c r="K36">
        <v>2.2779495473605214E-2</v>
      </c>
      <c r="L36">
        <v>1.0117450318447031E-2</v>
      </c>
      <c r="M36">
        <v>4.5628594148522019E-3</v>
      </c>
      <c r="N36">
        <v>8.18633378009858E-3</v>
      </c>
      <c r="O36">
        <v>2.8387664562389312E-2</v>
      </c>
      <c r="P36">
        <v>-2.6153987674545909E-2</v>
      </c>
      <c r="Q36">
        <v>3.2426504542570983E-2</v>
      </c>
      <c r="R36">
        <v>-5.5059582019211222E-3</v>
      </c>
      <c r="S36">
        <v>1.3821630078146173E-2</v>
      </c>
      <c r="T36">
        <f>VARP('252 Day Average Returns 15%'!$R$2:$R$9)</f>
        <v>4.1076434749948314E-2</v>
      </c>
    </row>
    <row r="37" spans="1:32" x14ac:dyDescent="0.2">
      <c r="A37" s="18"/>
      <c r="B37" cm="1">
        <f t="array" ref="B37">SUMPRODUCT(E37:AR37,TRANSPOSE('15% Limit scenario'!$B$8:$B$47))</f>
        <v>8.4704766071856032E-3</v>
      </c>
      <c r="D37" t="s">
        <v>60</v>
      </c>
      <c r="E37">
        <v>7.2295594933110843E-2</v>
      </c>
      <c r="F37">
        <v>-6.5059254430430424E-3</v>
      </c>
      <c r="G37">
        <v>8.6858169151679557E-2</v>
      </c>
      <c r="H37">
        <v>5.5167413306398974E-2</v>
      </c>
      <c r="I37">
        <v>0.15270315041479141</v>
      </c>
      <c r="J37">
        <v>4.6080758839497679E-2</v>
      </c>
      <c r="K37">
        <v>3.171203812466615E-2</v>
      </c>
      <c r="L37">
        <v>1.2860755163118307E-2</v>
      </c>
      <c r="M37">
        <v>5.5019316284647887E-3</v>
      </c>
      <c r="N37">
        <v>2.5042818539378439E-2</v>
      </c>
      <c r="O37">
        <v>8.9975321329802654E-2</v>
      </c>
      <c r="P37">
        <v>-3.8671852367159554E-3</v>
      </c>
      <c r="Q37">
        <v>9.9195939347119677E-2</v>
      </c>
      <c r="R37">
        <v>-6.0763013710530261E-3</v>
      </c>
      <c r="S37">
        <v>1.6455785673277906E-2</v>
      </c>
      <c r="T37">
        <v>5.4026080011448721E-2</v>
      </c>
      <c r="U37">
        <f>VARP('252 Day Average Returns 15%'!$S$2:$S$9)</f>
        <v>9.7844767834301627E-2</v>
      </c>
    </row>
    <row r="38" spans="1:32" x14ac:dyDescent="0.2">
      <c r="A38" s="18"/>
      <c r="B38" cm="1">
        <f t="array" ref="B38">SUMPRODUCT(E38:AR38,TRANSPOSE('15% Limit scenario'!$B$8:$B$47))</f>
        <v>7.966624606024343E-4</v>
      </c>
      <c r="D38" t="s">
        <v>62</v>
      </c>
      <c r="E38">
        <v>3.3292873937529263E-2</v>
      </c>
      <c r="F38">
        <v>8.7122491163975722E-3</v>
      </c>
      <c r="G38">
        <v>9.1095268584993033E-2</v>
      </c>
      <c r="H38">
        <v>6.2464257757208604E-2</v>
      </c>
      <c r="I38">
        <v>9.2836612735473445E-2</v>
      </c>
      <c r="J38">
        <v>2.3803815150490626E-2</v>
      </c>
      <c r="K38">
        <v>2.115578972915234E-2</v>
      </c>
      <c r="L38">
        <v>-6.0435316159664016E-3</v>
      </c>
      <c r="M38">
        <v>5.4595209654136848E-4</v>
      </c>
      <c r="N38">
        <v>1.2836241802309849E-2</v>
      </c>
      <c r="O38">
        <v>2.2239279977626564E-2</v>
      </c>
      <c r="P38">
        <v>-4.3187088025891218E-2</v>
      </c>
      <c r="Q38">
        <v>5.0845038119998028E-2</v>
      </c>
      <c r="R38">
        <v>7.177258987225015E-3</v>
      </c>
      <c r="S38">
        <v>1.1656374589914387E-2</v>
      </c>
      <c r="T38">
        <v>4.6055878167195301E-2</v>
      </c>
      <c r="U38">
        <v>6.2302720083285981E-2</v>
      </c>
      <c r="V38">
        <f>VARP('252 Day Average Returns 15%'!$T$2:$T$9)</f>
        <v>6.3792382455189728E-2</v>
      </c>
    </row>
    <row r="39" spans="1:32" x14ac:dyDescent="0.2">
      <c r="A39" s="18"/>
      <c r="B39" cm="1">
        <f t="array" ref="B39">SUMPRODUCT(E39:AR39,TRANSPOSE('15% Limit scenario'!$B$8:$B$47))</f>
        <v>3.2355574800501264E-3</v>
      </c>
      <c r="D39" t="s">
        <v>63</v>
      </c>
      <c r="E39">
        <v>2.3682036885470333E-2</v>
      </c>
      <c r="F39">
        <v>-1.0460045101022891E-2</v>
      </c>
      <c r="G39">
        <v>9.6735859476570471E-2</v>
      </c>
      <c r="H39">
        <v>7.7375641055194608E-2</v>
      </c>
      <c r="I39">
        <v>9.1814414417660264E-2</v>
      </c>
      <c r="J39">
        <v>3.1335445356123093E-2</v>
      </c>
      <c r="K39">
        <v>2.5654885655874971E-2</v>
      </c>
      <c r="L39">
        <v>-8.619358322732867E-3</v>
      </c>
      <c r="M39">
        <v>-1.1749671172247983E-3</v>
      </c>
      <c r="N39">
        <v>1.4613568423625158E-2</v>
      </c>
      <c r="O39">
        <v>3.0709469258375553E-2</v>
      </c>
      <c r="P39">
        <v>-1.7449035408923033E-3</v>
      </c>
      <c r="Q39">
        <v>5.7885123621986834E-2</v>
      </c>
      <c r="R39">
        <v>6.5455292219935941E-3</v>
      </c>
      <c r="S39">
        <v>8.2856654737535184E-3</v>
      </c>
      <c r="T39">
        <v>4.184673786663503E-2</v>
      </c>
      <c r="U39">
        <v>7.5354856917545648E-2</v>
      </c>
      <c r="V39">
        <v>5.538264645131253E-2</v>
      </c>
      <c r="W39">
        <f>VARP('252 Day Average Returns 15%'!$U$2:$U$9)</f>
        <v>7.6462582757893749E-2</v>
      </c>
    </row>
    <row r="40" spans="1:32" x14ac:dyDescent="0.2">
      <c r="A40" s="18"/>
      <c r="B40" cm="1">
        <f t="array" ref="B40">SUMPRODUCT(E40:AR40,TRANSPOSE('15% Limit scenario'!$B$8:$B$47))</f>
        <v>3.1234039859387485E-3</v>
      </c>
      <c r="D40" t="s">
        <v>65</v>
      </c>
      <c r="E40">
        <v>0.11454324179421056</v>
      </c>
      <c r="F40">
        <v>2.0574908094346849E-2</v>
      </c>
      <c r="G40">
        <v>9.7740356592587535E-2</v>
      </c>
      <c r="H40">
        <v>5.879175546265674E-2</v>
      </c>
      <c r="I40">
        <v>7.4987217542327442E-2</v>
      </c>
      <c r="J40">
        <v>3.774530441338405E-2</v>
      </c>
      <c r="K40">
        <v>4.6247187917278713E-2</v>
      </c>
      <c r="L40">
        <v>2.1604516737703538E-2</v>
      </c>
      <c r="M40">
        <v>1.4580922225392003E-2</v>
      </c>
      <c r="N40">
        <v>9.033940486943946E-3</v>
      </c>
      <c r="O40">
        <v>3.2637230532995477E-2</v>
      </c>
      <c r="P40">
        <v>-5.5156063059729803E-2</v>
      </c>
      <c r="Q40">
        <v>3.5783919897006231E-2</v>
      </c>
      <c r="R40">
        <v>-1.8569640555819802E-2</v>
      </c>
      <c r="S40">
        <v>2.5976369410024864E-2</v>
      </c>
      <c r="T40">
        <v>7.0370082638406412E-2</v>
      </c>
      <c r="U40">
        <v>7.7992531720314132E-2</v>
      </c>
      <c r="V40">
        <v>7.4003421270843903E-2</v>
      </c>
      <c r="W40">
        <v>5.8757634789565909E-2</v>
      </c>
      <c r="X40">
        <f>VARP('252 Day Average Returns 15%'!$V$2:$V$9)</f>
        <v>0.13623871055491005</v>
      </c>
    </row>
    <row r="41" spans="1:32" x14ac:dyDescent="0.2">
      <c r="A41" s="18"/>
      <c r="B41" cm="1">
        <f t="array" ref="B41">SUMPRODUCT(E41:AR41,TRANSPOSE('15% Limit scenario'!$B$8:$B$47))</f>
        <v>1.1490301885128737E-2</v>
      </c>
      <c r="D41" t="s">
        <v>66</v>
      </c>
      <c r="E41">
        <v>0.25538998013411518</v>
      </c>
      <c r="F41">
        <v>3.7301340085108305E-2</v>
      </c>
      <c r="G41">
        <v>5.9117152198540801E-2</v>
      </c>
      <c r="H41">
        <v>-3.46600204334441E-2</v>
      </c>
      <c r="I41">
        <v>0.20400751202294257</v>
      </c>
      <c r="J41">
        <v>3.1875911990301063E-2</v>
      </c>
      <c r="K41">
        <v>9.0506237842311002E-2</v>
      </c>
      <c r="L41">
        <v>3.0172504614247576E-2</v>
      </c>
      <c r="M41">
        <v>5.0543977251003236E-2</v>
      </c>
      <c r="N41">
        <v>2.5989121822742486E-2</v>
      </c>
      <c r="O41">
        <v>0.21628976027417265</v>
      </c>
      <c r="P41">
        <v>-0.12231923956303919</v>
      </c>
      <c r="Q41">
        <v>0.10294429710297515</v>
      </c>
      <c r="R41">
        <v>-7.3276300726187057E-2</v>
      </c>
      <c r="S41">
        <v>3.9608695801776415E-2</v>
      </c>
      <c r="T41">
        <v>8.3862549401802489E-2</v>
      </c>
      <c r="U41">
        <v>0.11041239257781738</v>
      </c>
      <c r="V41">
        <v>8.0070483807145945E-2</v>
      </c>
      <c r="W41">
        <v>4.2947107623222791E-2</v>
      </c>
      <c r="X41">
        <v>0.17198189552814255</v>
      </c>
      <c r="Y41">
        <f>VARP('252 Day Average Returns 15%'!$W$2:$W$9)</f>
        <v>0.3652806902426759</v>
      </c>
    </row>
    <row r="42" spans="1:32" x14ac:dyDescent="0.2">
      <c r="A42" s="18"/>
      <c r="B42" cm="1">
        <f t="array" ref="B42">SUMPRODUCT(E42:AR42,TRANSPOSE('15% Limit scenario'!$B$8:$B$47))</f>
        <v>-4.5249332361127373E-4</v>
      </c>
      <c r="D42" t="s">
        <v>68</v>
      </c>
      <c r="E42">
        <v>-5.2751089624499771E-3</v>
      </c>
      <c r="F42">
        <v>2.9954482758337681E-3</v>
      </c>
      <c r="G42">
        <v>1.2949785382612791E-2</v>
      </c>
      <c r="H42">
        <v>8.0927344230811715E-3</v>
      </c>
      <c r="I42">
        <v>1.7148912768321974E-2</v>
      </c>
      <c r="J42">
        <v>-3.2330731226939938E-3</v>
      </c>
      <c r="K42">
        <v>3.3020957831916163E-3</v>
      </c>
      <c r="L42">
        <v>-8.3049451359484255E-3</v>
      </c>
      <c r="M42">
        <v>2.0069206670382298E-4</v>
      </c>
      <c r="N42">
        <v>1.4833720210225413E-3</v>
      </c>
      <c r="O42">
        <v>-2.4096572772585906E-3</v>
      </c>
      <c r="P42">
        <v>-7.2182029261068214E-3</v>
      </c>
      <c r="Q42">
        <v>5.8757156585705333E-3</v>
      </c>
      <c r="R42">
        <v>2.8195298423959259E-3</v>
      </c>
      <c r="S42">
        <v>-9.9960730944317704E-4</v>
      </c>
      <c r="T42">
        <v>1.6467232559254324E-3</v>
      </c>
      <c r="U42">
        <v>2.4776312834196802E-3</v>
      </c>
      <c r="V42">
        <v>6.2309883923971259E-3</v>
      </c>
      <c r="W42">
        <v>6.2418298734944712E-3</v>
      </c>
      <c r="X42">
        <v>3.3538695268239675E-3</v>
      </c>
      <c r="Y42">
        <v>4.3799364273842826E-3</v>
      </c>
      <c r="Z42">
        <f>VARP('252 Day Average Returns 15%'!$X$2:$X$9)</f>
        <v>2.6190347909953535E-3</v>
      </c>
    </row>
    <row r="43" spans="1:32" x14ac:dyDescent="0.2">
      <c r="A43" s="18"/>
      <c r="B43" cm="1">
        <f t="array" ref="B43">SUMPRODUCT(E43:AR43,TRANSPOSE('15% Limit scenario'!$B$8:$B$47))</f>
        <v>5.1299619134561746E-4</v>
      </c>
      <c r="D43" t="s">
        <v>69</v>
      </c>
      <c r="E43">
        <v>2.0559112583409589E-2</v>
      </c>
      <c r="F43">
        <v>1.0820475962317805E-2</v>
      </c>
      <c r="G43">
        <v>2.8248384069189243E-2</v>
      </c>
      <c r="H43">
        <v>1.0978336265737659E-2</v>
      </c>
      <c r="I43">
        <v>2.5003487780515209E-2</v>
      </c>
      <c r="J43">
        <v>-5.3267467892716873E-3</v>
      </c>
      <c r="K43">
        <v>1.9140589251665341E-2</v>
      </c>
      <c r="L43">
        <v>-1.2418419972131486E-2</v>
      </c>
      <c r="M43">
        <v>6.3097317202483461E-3</v>
      </c>
      <c r="N43">
        <v>8.3006714485458371E-4</v>
      </c>
      <c r="O43">
        <v>5.3748960815135517E-3</v>
      </c>
      <c r="P43">
        <v>-3.8709376800233349E-2</v>
      </c>
      <c r="Q43">
        <v>3.2879402142996857E-3</v>
      </c>
      <c r="R43">
        <v>-4.4580284666103252E-3</v>
      </c>
      <c r="S43">
        <v>3.3520386680674957E-3</v>
      </c>
      <c r="T43">
        <v>1.292138579275447E-2</v>
      </c>
      <c r="U43">
        <v>9.784988725736089E-3</v>
      </c>
      <c r="V43">
        <v>2.0123924940934238E-2</v>
      </c>
      <c r="W43">
        <v>1.0959138548411363E-2</v>
      </c>
      <c r="X43">
        <v>3.003628471634804E-2</v>
      </c>
      <c r="Y43">
        <v>5.7114078821227994E-2</v>
      </c>
      <c r="Z43">
        <v>5.0543522892615867E-3</v>
      </c>
      <c r="AA43">
        <f>VARP('252 Day Average Returns 15%'!$Y$2:$Y$9)</f>
        <v>1.7877222036555139E-2</v>
      </c>
    </row>
    <row r="44" spans="1:32" x14ac:dyDescent="0.2">
      <c r="A44" s="18"/>
      <c r="B44" cm="1">
        <f t="array" ref="B44">SUMPRODUCT(E44:AR44,TRANSPOSE('15% Limit scenario'!$B$8:$B$47))</f>
        <v>3.0402197636451579E-4</v>
      </c>
      <c r="D44" t="s">
        <v>70</v>
      </c>
      <c r="E44">
        <v>-1.0854177970097646E-2</v>
      </c>
      <c r="F44">
        <v>1.2591223877285683E-3</v>
      </c>
      <c r="G44">
        <v>-1.2717478650866932E-2</v>
      </c>
      <c r="H44">
        <v>-1.1369659565279569E-2</v>
      </c>
      <c r="I44">
        <v>1.8588695067658118E-2</v>
      </c>
      <c r="J44">
        <v>1.9435612018625706E-3</v>
      </c>
      <c r="K44">
        <v>-1.176993424020201E-2</v>
      </c>
      <c r="L44">
        <v>5.2976004090788424E-3</v>
      </c>
      <c r="M44">
        <v>-3.7856002458959218E-3</v>
      </c>
      <c r="N44">
        <v>3.7410486058926887E-3</v>
      </c>
      <c r="O44">
        <v>1.0507401255870954E-2</v>
      </c>
      <c r="P44">
        <v>4.2547525487172701E-3</v>
      </c>
      <c r="Q44">
        <v>1.481849297519082E-2</v>
      </c>
      <c r="R44">
        <v>5.9002406776503232E-3</v>
      </c>
      <c r="S44">
        <v>-1.0055809794269968E-3</v>
      </c>
      <c r="T44">
        <v>-4.2089007157664719E-3</v>
      </c>
      <c r="U44">
        <v>-2.3326835840504164E-3</v>
      </c>
      <c r="V44">
        <v>-2.6689713816882097E-3</v>
      </c>
      <c r="W44">
        <v>-9.5453383620599675E-3</v>
      </c>
      <c r="X44">
        <v>-1.3762982933920115E-2</v>
      </c>
      <c r="Y44">
        <v>-1.0169646782197376E-2</v>
      </c>
      <c r="Z44">
        <v>-2.0745102674573535E-3</v>
      </c>
      <c r="AA44">
        <v>-6.3505252605401694E-3</v>
      </c>
      <c r="AB44">
        <f>VARP('252 Day Average Returns 15%'!$Z$2:$Z$9)</f>
        <v>8.3994929701582365E-3</v>
      </c>
    </row>
    <row r="45" spans="1:32" x14ac:dyDescent="0.2">
      <c r="A45" s="18"/>
      <c r="B45" cm="1">
        <f t="array" ref="B45">SUMPRODUCT(E45:AR45,TRANSPOSE('15% Limit scenario'!$B$8:$B$47))</f>
        <v>1.4892866040286907E-2</v>
      </c>
      <c r="D45" t="s">
        <v>72</v>
      </c>
      <c r="E45">
        <v>0.22219792598418672</v>
      </c>
      <c r="F45">
        <v>-1.6618364459995573E-2</v>
      </c>
      <c r="G45">
        <v>3.4634042659096678E-3</v>
      </c>
      <c r="H45">
        <v>-2.3199092439900527E-2</v>
      </c>
      <c r="I45">
        <v>7.0470502962258583E-2</v>
      </c>
      <c r="J45">
        <v>8.5225287037918929E-2</v>
      </c>
      <c r="K45">
        <v>4.2135807269239108E-2</v>
      </c>
      <c r="L45">
        <v>9.4944658447571162E-2</v>
      </c>
      <c r="M45">
        <v>2.4854819481284467E-2</v>
      </c>
      <c r="N45">
        <v>1.814181085388224E-2</v>
      </c>
      <c r="O45">
        <v>0.18560308988743182</v>
      </c>
      <c r="P45">
        <v>5.5238595608945451E-3</v>
      </c>
      <c r="Q45">
        <v>7.1860679990108103E-2</v>
      </c>
      <c r="R45">
        <v>-6.1077983674531426E-2</v>
      </c>
      <c r="S45">
        <v>4.1402813993747956E-2</v>
      </c>
      <c r="T45">
        <v>7.4980188741926621E-2</v>
      </c>
      <c r="U45">
        <v>0.11848918873524598</v>
      </c>
      <c r="V45">
        <v>4.1618669270099641E-2</v>
      </c>
      <c r="W45">
        <v>4.0193502628161723E-2</v>
      </c>
      <c r="X45">
        <v>0.12429330836563461</v>
      </c>
      <c r="Y45">
        <v>0.20940988955747766</v>
      </c>
      <c r="Z45">
        <v>-1.7711921715503315E-2</v>
      </c>
      <c r="AA45">
        <v>-8.3222035255531429E-3</v>
      </c>
      <c r="AB45">
        <v>6.1170349954554398E-3</v>
      </c>
      <c r="AC45">
        <f>VARP('252 Day Average Returns 15%'!$AA$2:$AA$9)</f>
        <v>0.31158490530747862</v>
      </c>
    </row>
    <row r="46" spans="1:32" x14ac:dyDescent="0.2">
      <c r="A46" s="18"/>
      <c r="B46" cm="1">
        <f t="array" ref="B46">SUMPRODUCT(E46:AR46,TRANSPOSE('15% Limit scenario'!$B$8:$B$47))</f>
        <v>4.8692192966548389E-3</v>
      </c>
      <c r="D46" t="s">
        <v>74</v>
      </c>
      <c r="E46">
        <v>-9.1962426879841436E-2</v>
      </c>
      <c r="F46">
        <v>1.4353307175356603E-2</v>
      </c>
      <c r="G46">
        <v>-1.9734956114470625E-2</v>
      </c>
      <c r="H46">
        <v>-1.6893822790296175E-2</v>
      </c>
      <c r="I46">
        <v>7.1467286944778774E-2</v>
      </c>
      <c r="J46">
        <v>-2.685459114925692E-2</v>
      </c>
      <c r="K46">
        <v>-3.9228753004126364E-2</v>
      </c>
      <c r="L46">
        <v>-2.4611233657316111E-2</v>
      </c>
      <c r="M46">
        <v>-1.2475615935285594E-2</v>
      </c>
      <c r="N46">
        <v>8.5229163810578053E-3</v>
      </c>
      <c r="O46">
        <v>-2.5465197754077708E-2</v>
      </c>
      <c r="P46">
        <v>1.5098753016105308E-2</v>
      </c>
      <c r="Q46">
        <v>3.3759726169263954E-2</v>
      </c>
      <c r="R46">
        <v>3.1138846972109835E-2</v>
      </c>
      <c r="S46">
        <v>-1.6878973677268368E-2</v>
      </c>
      <c r="T46">
        <v>-3.4105679939192099E-2</v>
      </c>
      <c r="U46">
        <v>-3.8983682093623011E-2</v>
      </c>
      <c r="V46">
        <v>-1.8116208844622249E-2</v>
      </c>
      <c r="W46">
        <v>-2.675790243769716E-2</v>
      </c>
      <c r="X46">
        <v>-6.8131664329818473E-2</v>
      </c>
      <c r="Y46">
        <v>-8.9780256498262365E-2</v>
      </c>
      <c r="Z46">
        <v>4.2555066129313238E-3</v>
      </c>
      <c r="AA46">
        <v>-6.0430601692494802E-3</v>
      </c>
      <c r="AB46">
        <v>1.4341839589850433E-2</v>
      </c>
      <c r="AC46">
        <v>-0.11704187945853235</v>
      </c>
      <c r="AD46">
        <f>VARP('252 Day Average Returns 15%'!$AB$2:$AB$9)</f>
        <v>7.2187330665608271E-2</v>
      </c>
    </row>
    <row r="47" spans="1:32" x14ac:dyDescent="0.2">
      <c r="A47" s="18"/>
      <c r="B47" cm="1">
        <f t="array" ref="B47">SUMPRODUCT(E47:AR47,TRANSPOSE('15% Limit scenario'!$B$8:$B$47))</f>
        <v>-3.6304232713938751E-3</v>
      </c>
      <c r="D47" t="s">
        <v>76</v>
      </c>
      <c r="E47">
        <v>-5.0807236954202813E-2</v>
      </c>
      <c r="F47">
        <v>-6.9663086284467218E-3</v>
      </c>
      <c r="G47">
        <v>3.6991648266099297E-2</v>
      </c>
      <c r="H47">
        <v>4.7935633743258148E-2</v>
      </c>
      <c r="I47">
        <v>-6.5563563292924912E-2</v>
      </c>
      <c r="J47">
        <v>-4.524293719865043E-3</v>
      </c>
      <c r="K47">
        <v>-7.1315044100492761E-3</v>
      </c>
      <c r="L47">
        <v>-2.234997336178849E-2</v>
      </c>
      <c r="M47">
        <v>-1.1497735509853805E-2</v>
      </c>
      <c r="N47">
        <v>-1.0071161219809058E-2</v>
      </c>
      <c r="O47">
        <v>-6.5964017555898591E-2</v>
      </c>
      <c r="P47">
        <v>-1.3817577316016632E-2</v>
      </c>
      <c r="Q47">
        <v>-3.9892406517435031E-2</v>
      </c>
      <c r="R47">
        <v>2.0181537825041857E-2</v>
      </c>
      <c r="S47">
        <v>-4.8400992014055099E-3</v>
      </c>
      <c r="T47">
        <v>2.1432903298344813E-3</v>
      </c>
      <c r="U47">
        <v>-5.2960225146968382E-3</v>
      </c>
      <c r="V47">
        <v>1.3751304820474963E-2</v>
      </c>
      <c r="W47">
        <v>1.6787726630285289E-2</v>
      </c>
      <c r="X47">
        <v>-9.6627462682837993E-4</v>
      </c>
      <c r="Y47">
        <v>-6.6270121087615069E-2</v>
      </c>
      <c r="Z47">
        <v>4.0892303569739384E-3</v>
      </c>
      <c r="AA47">
        <v>2.8376610856500196E-3</v>
      </c>
      <c r="AB47">
        <v>-4.2118088181818262E-3</v>
      </c>
      <c r="AC47">
        <v>-6.3893499743652007E-2</v>
      </c>
      <c r="AD47">
        <v>8.3988522637431749E-3</v>
      </c>
      <c r="AE47">
        <f>VARP('252 Day Average Returns 15%'!$AC$2:$AC$9)</f>
        <v>3.2456227382144986E-2</v>
      </c>
    </row>
    <row r="48" spans="1:32" x14ac:dyDescent="0.2">
      <c r="A48" s="18"/>
      <c r="B48" cm="1">
        <f t="array" ref="B48">SUMPRODUCT(E48:AR48,TRANSPOSE('15% Limit scenario'!$B$8:$B$47))</f>
        <v>9.526244021632542E-4</v>
      </c>
      <c r="D48" t="s">
        <v>78</v>
      </c>
      <c r="E48">
        <v>1.2335159046309671E-2</v>
      </c>
      <c r="F48">
        <v>-2.6269920611591115E-3</v>
      </c>
      <c r="G48">
        <v>5.434079258333728E-2</v>
      </c>
      <c r="H48">
        <v>4.3767429535327078E-2</v>
      </c>
      <c r="I48">
        <v>3.967066867335179E-2</v>
      </c>
      <c r="J48">
        <v>1.9068748384181815E-2</v>
      </c>
      <c r="K48">
        <v>8.8065858241411134E-3</v>
      </c>
      <c r="L48">
        <v>-1.6027077495216222E-3</v>
      </c>
      <c r="M48">
        <v>-2.8590835250132812E-3</v>
      </c>
      <c r="N48">
        <v>6.725690863855268E-3</v>
      </c>
      <c r="O48">
        <v>9.8650995068896106E-3</v>
      </c>
      <c r="P48">
        <v>-1.4583903227769543E-2</v>
      </c>
      <c r="Q48">
        <v>2.6640820079792148E-2</v>
      </c>
      <c r="R48">
        <v>6.8291892338463419E-3</v>
      </c>
      <c r="S48">
        <v>6.3710261604413973E-3</v>
      </c>
      <c r="T48">
        <v>2.6968213008994761E-2</v>
      </c>
      <c r="U48">
        <v>4.0400511603774954E-2</v>
      </c>
      <c r="V48">
        <v>3.6376106829292001E-2</v>
      </c>
      <c r="W48">
        <v>3.742841523396051E-2</v>
      </c>
      <c r="X48">
        <v>3.8395298000072041E-2</v>
      </c>
      <c r="Y48">
        <v>2.6264209218284536E-2</v>
      </c>
      <c r="Z48">
        <v>2.4215616103119273E-3</v>
      </c>
      <c r="AA48">
        <v>6.3526101369682179E-3</v>
      </c>
      <c r="AB48">
        <v>-6.6368902671145322E-4</v>
      </c>
      <c r="AC48">
        <v>3.0096699129277895E-2</v>
      </c>
      <c r="AD48">
        <v>-1.2686608056877111E-2</v>
      </c>
      <c r="AE48">
        <v>1.1275486413135903E-2</v>
      </c>
      <c r="AF48">
        <f>VARP('252 Day Average Returns 15%'!$AD$2:$AD$9)</f>
        <v>2.3770711504954401E-2</v>
      </c>
    </row>
    <row r="49" spans="1:44" x14ac:dyDescent="0.2">
      <c r="A49" s="18"/>
      <c r="B49" cm="1">
        <f t="array" ref="B49">SUMPRODUCT(E49:AR49,TRANSPOSE('15% Limit scenario'!$B$8:$B$47))</f>
        <v>8.5844839895789704E-4</v>
      </c>
      <c r="D49" t="s">
        <v>79</v>
      </c>
      <c r="E49">
        <v>-8.8375719544032099E-3</v>
      </c>
      <c r="F49">
        <v>7.6312232994058442E-3</v>
      </c>
      <c r="G49">
        <v>8.1633625924657158E-2</v>
      </c>
      <c r="H49">
        <v>7.3067986027138376E-2</v>
      </c>
      <c r="I49">
        <v>-1.4239836832441214E-2</v>
      </c>
      <c r="J49">
        <v>1.2221175170209634E-2</v>
      </c>
      <c r="K49">
        <v>4.6997783186040832E-3</v>
      </c>
      <c r="L49">
        <v>-1.2233124843456821E-2</v>
      </c>
      <c r="M49">
        <v>-7.8957210235105092E-3</v>
      </c>
      <c r="N49">
        <v>-3.405681825671354E-3</v>
      </c>
      <c r="O49">
        <v>-5.2694089265863782E-2</v>
      </c>
      <c r="P49">
        <v>-4.5671315596688057E-2</v>
      </c>
      <c r="Q49">
        <v>-1.3490087279259915E-2</v>
      </c>
      <c r="R49">
        <v>1.8437631987599012E-2</v>
      </c>
      <c r="S49">
        <v>6.5773060922508465E-3</v>
      </c>
      <c r="T49">
        <v>3.4045514840083668E-2</v>
      </c>
      <c r="U49">
        <v>2.8145801864107124E-2</v>
      </c>
      <c r="V49">
        <v>5.1442856402071337E-2</v>
      </c>
      <c r="W49">
        <v>3.8382039116382924E-2</v>
      </c>
      <c r="X49">
        <v>5.8074050223265491E-2</v>
      </c>
      <c r="Y49">
        <v>7.5349070118304086E-3</v>
      </c>
      <c r="Z49">
        <v>5.4733595803950624E-3</v>
      </c>
      <c r="AA49">
        <v>1.5965297882935676E-2</v>
      </c>
      <c r="AB49">
        <v>-4.2305045242950869E-3</v>
      </c>
      <c r="AC49">
        <v>-1.1781654363578593E-2</v>
      </c>
      <c r="AD49">
        <v>-1.074260875145029E-2</v>
      </c>
      <c r="AE49">
        <v>3.295650254038536E-2</v>
      </c>
      <c r="AF49">
        <v>3.0558223392014527E-2</v>
      </c>
      <c r="AG49">
        <f>VARP('252 Day Average Returns 15%'!$AE$2:$AE$9)</f>
        <v>6.4545194473256601E-2</v>
      </c>
    </row>
    <row r="50" spans="1:44" x14ac:dyDescent="0.2">
      <c r="A50" s="18"/>
      <c r="B50" cm="1">
        <f t="array" ref="B50">SUMPRODUCT(E50:AR50,TRANSPOSE('15% Limit scenario'!$B$8:$B$47))</f>
        <v>2.3887127488507357E-2</v>
      </c>
      <c r="D50" t="s">
        <v>80</v>
      </c>
      <c r="E50">
        <v>0.22623799795832791</v>
      </c>
      <c r="F50">
        <v>7.9377101387625312E-2</v>
      </c>
      <c r="G50">
        <v>0.10040690565837733</v>
      </c>
      <c r="H50">
        <v>-3.397554536205543E-2</v>
      </c>
      <c r="I50">
        <v>0.52673756223159562</v>
      </c>
      <c r="J50">
        <v>7.1016343429254804E-3</v>
      </c>
      <c r="K50">
        <v>0.11114060366978125</v>
      </c>
      <c r="L50">
        <v>-1.4591164648082027E-3</v>
      </c>
      <c r="M50">
        <v>6.0379923875773275E-2</v>
      </c>
      <c r="N50">
        <v>6.4222437932220378E-2</v>
      </c>
      <c r="O50">
        <v>0.25082424647822471</v>
      </c>
      <c r="P50">
        <v>-7.5527448139633552E-2</v>
      </c>
      <c r="Q50">
        <v>0.25438850055281392</v>
      </c>
      <c r="R50">
        <v>-6.0433011791469829E-2</v>
      </c>
      <c r="S50">
        <v>2.6898800388681643E-2</v>
      </c>
      <c r="T50">
        <v>6.8862852713742914E-2</v>
      </c>
      <c r="U50">
        <v>0.1157092769861069</v>
      </c>
      <c r="V50">
        <v>8.2704600272955522E-2</v>
      </c>
      <c r="W50">
        <v>6.4869268643083719E-2</v>
      </c>
      <c r="X50">
        <v>0.15709554273092421</v>
      </c>
      <c r="Y50">
        <v>0.45064388541319184</v>
      </c>
      <c r="Z50">
        <v>2.0332411257205012E-2</v>
      </c>
      <c r="AA50">
        <v>7.738102170763575E-2</v>
      </c>
      <c r="AB50">
        <v>-2.491931223810101E-2</v>
      </c>
      <c r="AC50">
        <v>0.12280729204540729</v>
      </c>
      <c r="AD50">
        <v>-3.926181589283434E-2</v>
      </c>
      <c r="AE50">
        <v>-7.4954069494765158E-2</v>
      </c>
      <c r="AF50">
        <v>1.6726679071269502E-2</v>
      </c>
      <c r="AG50">
        <v>-1.4663169410344493E-2</v>
      </c>
      <c r="AH50">
        <f>VARP('252 Day Average Returns 15%'!$AF$2:$AF$9)</f>
        <v>0.68223109006987248</v>
      </c>
    </row>
    <row r="51" spans="1:44" x14ac:dyDescent="0.2">
      <c r="A51" s="18"/>
      <c r="B51" cm="1">
        <f t="array" ref="B51">SUMPRODUCT(E51:AR51,TRANSPOSE('15% Limit scenario'!$B$8:$B$47))</f>
        <v>3.8561061342592138E-4</v>
      </c>
      <c r="D51" t="s">
        <v>81</v>
      </c>
      <c r="E51">
        <v>1.2913631646626103E-2</v>
      </c>
      <c r="F51">
        <v>2.7141738198928475E-3</v>
      </c>
      <c r="G51">
        <v>4.4789957174265919E-2</v>
      </c>
      <c r="H51">
        <v>4.014024356781306E-2</v>
      </c>
      <c r="I51">
        <v>-6.5676442940881983E-3</v>
      </c>
      <c r="J51">
        <v>1.7486300248012943E-2</v>
      </c>
      <c r="K51">
        <v>2.1618270734085451E-3</v>
      </c>
      <c r="L51">
        <v>5.987329612768758E-3</v>
      </c>
      <c r="M51">
        <v>-4.0581670148480357E-3</v>
      </c>
      <c r="N51">
        <v>-3.2459754729095223E-4</v>
      </c>
      <c r="O51">
        <v>-1.746808889845549E-2</v>
      </c>
      <c r="P51">
        <v>-2.2484814769092889E-2</v>
      </c>
      <c r="Q51">
        <v>-1.2857481901514542E-3</v>
      </c>
      <c r="R51">
        <v>6.9316218317408999E-3</v>
      </c>
      <c r="S51">
        <v>8.0560856803749657E-3</v>
      </c>
      <c r="T51">
        <v>2.6780695479620063E-2</v>
      </c>
      <c r="U51">
        <v>2.6323810114527429E-2</v>
      </c>
      <c r="V51">
        <v>3.2988617535342782E-2</v>
      </c>
      <c r="W51">
        <v>2.3535042998798165E-2</v>
      </c>
      <c r="X51">
        <v>4.4163072734532238E-2</v>
      </c>
      <c r="Y51">
        <v>1.8697571746909884E-2</v>
      </c>
      <c r="Z51">
        <v>2.8546428761312074E-4</v>
      </c>
      <c r="AA51">
        <v>5.5279830031754879E-3</v>
      </c>
      <c r="AB51">
        <v>5.2823593251829528E-4</v>
      </c>
      <c r="AC51">
        <v>3.2769999475813917E-2</v>
      </c>
      <c r="AD51">
        <v>-1.6481468902474188E-2</v>
      </c>
      <c r="AE51">
        <v>1.3460211952795922E-2</v>
      </c>
      <c r="AF51">
        <v>2.0991181258277848E-2</v>
      </c>
      <c r="AG51">
        <v>3.7627108925376976E-2</v>
      </c>
      <c r="AH51">
        <v>-1.5726624171557808E-2</v>
      </c>
      <c r="AI51">
        <f>VARP('252 Day Average Returns 15%'!$AG$2:$AG$9)</f>
        <v>2.7345471418748223E-2</v>
      </c>
    </row>
    <row r="52" spans="1:44" x14ac:dyDescent="0.2">
      <c r="A52" s="18"/>
      <c r="B52" cm="1">
        <f t="array" ref="B52">SUMPRODUCT(E52:AR52,TRANSPOSE('15% Limit scenario'!$B$8:$B$47))</f>
        <v>2.3804985888086338E-3</v>
      </c>
      <c r="D52" t="s">
        <v>82</v>
      </c>
      <c r="E52">
        <v>-4.7995397860224514E-3</v>
      </c>
      <c r="F52">
        <v>-6.3498285820728752E-3</v>
      </c>
      <c r="G52">
        <v>4.2522643913170073E-2</v>
      </c>
      <c r="H52">
        <v>4.2145254874489828E-2</v>
      </c>
      <c r="I52">
        <v>1.2403596223793346E-2</v>
      </c>
      <c r="J52">
        <v>9.9951146066971485E-3</v>
      </c>
      <c r="K52">
        <v>8.6869702501851456E-3</v>
      </c>
      <c r="L52">
        <v>-6.4431278201530096E-3</v>
      </c>
      <c r="M52">
        <v>-2.1344509470740203E-3</v>
      </c>
      <c r="N52">
        <v>1.7881533300889022E-3</v>
      </c>
      <c r="O52">
        <v>-1.4619531834227095E-2</v>
      </c>
      <c r="P52">
        <v>1.6936386383377498E-2</v>
      </c>
      <c r="Q52">
        <v>7.08297067264743E-3</v>
      </c>
      <c r="R52">
        <v>5.2715649229788586E-3</v>
      </c>
      <c r="S52">
        <v>5.8039849625929243E-4</v>
      </c>
      <c r="T52">
        <v>1.2046326493091048E-2</v>
      </c>
      <c r="U52">
        <v>2.2744491835722112E-2</v>
      </c>
      <c r="V52">
        <v>1.5487375965807118E-2</v>
      </c>
      <c r="W52">
        <v>3.4191825439441728E-2</v>
      </c>
      <c r="X52">
        <v>1.8471617523278399E-2</v>
      </c>
      <c r="Y52">
        <v>-1.5084235790044712E-2</v>
      </c>
      <c r="Z52">
        <v>3.3384448420892159E-3</v>
      </c>
      <c r="AA52">
        <v>2.4175831422941713E-3</v>
      </c>
      <c r="AB52">
        <v>-1.0191197065256364E-2</v>
      </c>
      <c r="AC52">
        <v>-8.8765494369349995E-3</v>
      </c>
      <c r="AD52">
        <v>-1.3260128207522915E-2</v>
      </c>
      <c r="AE52">
        <v>1.4145735701720655E-2</v>
      </c>
      <c r="AF52">
        <v>1.2444118803964507E-2</v>
      </c>
      <c r="AG52">
        <v>1.5783365746794367E-2</v>
      </c>
      <c r="AH52">
        <v>7.1944521305123592E-3</v>
      </c>
      <c r="AI52">
        <v>6.5488133052064171E-3</v>
      </c>
      <c r="AJ52">
        <f>VARP('252 Day Average Returns 15%'!$AH$2:$AH$9)</f>
        <v>2.4019606476515149E-2</v>
      </c>
    </row>
    <row r="53" spans="1:44" x14ac:dyDescent="0.2">
      <c r="A53" s="18"/>
      <c r="B53" cm="1">
        <f t="array" ref="B53">SUMPRODUCT(E53:AR53,TRANSPOSE('15% Limit scenario'!$B$8:$B$47))</f>
        <v>7.7891351295360772E-3</v>
      </c>
      <c r="D53" t="s">
        <v>83</v>
      </c>
      <c r="E53">
        <v>3.4352928987804135E-2</v>
      </c>
      <c r="F53">
        <v>8.43998489736183E-3</v>
      </c>
      <c r="G53">
        <v>0.10110245799001406</v>
      </c>
      <c r="H53">
        <v>7.151716437569243E-2</v>
      </c>
      <c r="I53">
        <v>9.5059113185851363E-2</v>
      </c>
      <c r="J53">
        <v>2.2663674453959743E-2</v>
      </c>
      <c r="K53">
        <v>2.7692185870538889E-2</v>
      </c>
      <c r="L53">
        <v>-1.0199844170450044E-2</v>
      </c>
      <c r="M53">
        <v>2.2525767310913763E-3</v>
      </c>
      <c r="N53">
        <v>1.233727586710081E-2</v>
      </c>
      <c r="O53">
        <v>1.6049890868624017E-2</v>
      </c>
      <c r="P53">
        <v>-3.6549704816056565E-2</v>
      </c>
      <c r="Q53">
        <v>4.8868607449167357E-2</v>
      </c>
      <c r="R53">
        <v>5.6881405650048688E-3</v>
      </c>
      <c r="S53">
        <v>1.1032613524141571E-2</v>
      </c>
      <c r="T53">
        <v>4.6912874009036161E-2</v>
      </c>
      <c r="U53">
        <v>6.4629385998100378E-2</v>
      </c>
      <c r="V53">
        <v>6.4284084963851532E-2</v>
      </c>
      <c r="W53">
        <v>6.384672906137788E-2</v>
      </c>
      <c r="X53">
        <v>7.8610259257452117E-2</v>
      </c>
      <c r="Y53">
        <v>7.9300151187966614E-2</v>
      </c>
      <c r="Z53">
        <v>8.0567285599387004E-3</v>
      </c>
      <c r="AA53">
        <v>2.2928137036420691E-2</v>
      </c>
      <c r="AB53">
        <v>-9.1801356870705956E-3</v>
      </c>
      <c r="AC53">
        <v>3.0012313880986768E-2</v>
      </c>
      <c r="AD53">
        <v>-2.3602161105193992E-2</v>
      </c>
      <c r="AE53">
        <v>1.670984162296606E-2</v>
      </c>
      <c r="AF53">
        <v>3.6495106065387785E-2</v>
      </c>
      <c r="AG53">
        <v>5.198068680984249E-2</v>
      </c>
      <c r="AH53">
        <v>0.10117903160431463</v>
      </c>
      <c r="AI53">
        <v>3.0485363084409682E-2</v>
      </c>
      <c r="AJ53">
        <v>2.4528733216579623E-2</v>
      </c>
      <c r="AK53">
        <f>VARP('252 Day Average Returns 15%'!$AI$2:$AI$9)</f>
        <v>7.0116874916739472E-2</v>
      </c>
    </row>
    <row r="54" spans="1:44" x14ac:dyDescent="0.2">
      <c r="A54" s="18"/>
      <c r="B54" cm="1">
        <f t="array" ref="B54">SUMPRODUCT(E54:AR54,TRANSPOSE('15% Limit scenario'!$B$8:$B$47))</f>
        <v>9.9970400225896754E-3</v>
      </c>
      <c r="D54" t="s">
        <v>84</v>
      </c>
      <c r="E54">
        <v>0.25536340836658805</v>
      </c>
      <c r="F54">
        <v>3.4354888900627892E-2</v>
      </c>
      <c r="G54">
        <v>5.7778110442295728E-2</v>
      </c>
      <c r="H54">
        <v>-2.6651715627526679E-2</v>
      </c>
      <c r="I54">
        <v>0.2003520735096396</v>
      </c>
      <c r="J54">
        <v>3.5833811600332104E-2</v>
      </c>
      <c r="K54">
        <v>0.10350076685370509</v>
      </c>
      <c r="L54">
        <v>3.7904498843856736E-2</v>
      </c>
      <c r="M54">
        <v>4.9530959993277682E-2</v>
      </c>
      <c r="N54">
        <v>2.5203388826782504E-2</v>
      </c>
      <c r="O54">
        <v>0.19257661536310819</v>
      </c>
      <c r="P54">
        <v>-0.10309127573425127</v>
      </c>
      <c r="Q54">
        <v>9.9831966816042061E-2</v>
      </c>
      <c r="R54">
        <v>-7.4486108103986634E-2</v>
      </c>
      <c r="S54">
        <v>4.0190223942015456E-2</v>
      </c>
      <c r="T54">
        <v>8.3576763393849993E-2</v>
      </c>
      <c r="U54">
        <v>0.10627381221368995</v>
      </c>
      <c r="V54">
        <v>7.360181157983571E-2</v>
      </c>
      <c r="W54">
        <v>4.4193407699410138E-2</v>
      </c>
      <c r="X54">
        <v>0.17535176878497491</v>
      </c>
      <c r="Y54">
        <v>0.40292086357291712</v>
      </c>
      <c r="Z54">
        <v>2.6924727097959148E-3</v>
      </c>
      <c r="AA54">
        <v>5.2426977430018139E-2</v>
      </c>
      <c r="AB54">
        <v>-1.676755799760743E-2</v>
      </c>
      <c r="AC54">
        <v>0.24788247008064865</v>
      </c>
      <c r="AD54">
        <v>-0.10194381429438219</v>
      </c>
      <c r="AE54">
        <v>-6.2681609877412628E-2</v>
      </c>
      <c r="AF54">
        <v>2.4658404054483388E-2</v>
      </c>
      <c r="AG54">
        <v>8.3894410883549632E-3</v>
      </c>
      <c r="AH54">
        <v>0.42094708510392792</v>
      </c>
      <c r="AI54">
        <v>2.0155109275080917E-2</v>
      </c>
      <c r="AJ54">
        <v>-7.3208936424330818E-3</v>
      </c>
      <c r="AK54">
        <v>7.6518794318629027E-2</v>
      </c>
      <c r="AL54">
        <f>VARP('252 Day Average Returns 15%'!$AJ$2:$AJ$9)</f>
        <v>0.38885885375554063</v>
      </c>
    </row>
    <row r="55" spans="1:44" x14ac:dyDescent="0.2">
      <c r="A55" s="18"/>
      <c r="B55" cm="1">
        <f t="array" ref="B55">SUMPRODUCT(E55:AR55,TRANSPOSE('15% Limit scenario'!$B$8:$B$47))</f>
        <v>9.5945639122040037E-3</v>
      </c>
      <c r="D55" t="s">
        <v>85</v>
      </c>
      <c r="E55">
        <v>7.8447917626933303E-2</v>
      </c>
      <c r="F55">
        <v>-8.7536474660502162E-4</v>
      </c>
      <c r="G55">
        <v>3.7824540739209191E-2</v>
      </c>
      <c r="H55">
        <v>1.6654173151825619E-2</v>
      </c>
      <c r="I55">
        <v>0.11409796119647002</v>
      </c>
      <c r="J55">
        <v>3.7699113135463078E-2</v>
      </c>
      <c r="K55">
        <v>2.2322030909270991E-2</v>
      </c>
      <c r="L55">
        <v>2.886503185678228E-2</v>
      </c>
      <c r="M55">
        <v>9.0662148492964695E-3</v>
      </c>
      <c r="N55">
        <v>1.9092871307531834E-2</v>
      </c>
      <c r="O55">
        <v>7.9080573717620145E-2</v>
      </c>
      <c r="P55">
        <v>1.7587026093830303E-2</v>
      </c>
      <c r="Q55">
        <v>7.5627881151084569E-2</v>
      </c>
      <c r="R55">
        <v>-1.5575091880837213E-2</v>
      </c>
      <c r="S55">
        <v>1.4979388794230058E-2</v>
      </c>
      <c r="T55">
        <v>3.6593972568000552E-2</v>
      </c>
      <c r="U55">
        <v>6.6480761422249443E-2</v>
      </c>
      <c r="V55">
        <v>3.1382178480330251E-2</v>
      </c>
      <c r="W55">
        <v>4.1568728913683142E-2</v>
      </c>
      <c r="X55">
        <v>5.8537245686256192E-2</v>
      </c>
      <c r="Y55">
        <v>9.6640957804383934E-2</v>
      </c>
      <c r="Z55">
        <v>-2.1577017449506851E-3</v>
      </c>
      <c r="AA55">
        <v>1.6147368481906641E-3</v>
      </c>
      <c r="AB55">
        <v>-1.7511596294035512E-3</v>
      </c>
      <c r="AC55">
        <v>0.12216113670232559</v>
      </c>
      <c r="AD55">
        <v>-3.9893127818967193E-2</v>
      </c>
      <c r="AE55">
        <v>-1.9204369545862583E-2</v>
      </c>
      <c r="AF55">
        <v>2.0670514598295709E-2</v>
      </c>
      <c r="AG55">
        <v>3.4896764218365914E-3</v>
      </c>
      <c r="AH55">
        <v>9.6433948158901259E-2</v>
      </c>
      <c r="AI55">
        <v>1.3495944797905344E-2</v>
      </c>
      <c r="AJ55">
        <v>1.1842443807611508E-2</v>
      </c>
      <c r="AK55">
        <v>3.3028098630139502E-2</v>
      </c>
      <c r="AL55">
        <v>9.8326486093777005E-2</v>
      </c>
      <c r="AM55">
        <f>VARP('252 Day Average Returns 15%'!$AK$2:$AK$9)</f>
        <v>5.746140188092988E-2</v>
      </c>
    </row>
    <row r="56" spans="1:44" x14ac:dyDescent="0.2">
      <c r="A56" s="18"/>
      <c r="B56" cm="1">
        <f t="array" ref="B56">SUMPRODUCT(E56:AR56,TRANSPOSE('15% Limit scenario'!$B$8:$B$47))</f>
        <v>2.067511090993816E-2</v>
      </c>
      <c r="D56" t="s">
        <v>86</v>
      </c>
      <c r="E56">
        <v>0.15555098468742762</v>
      </c>
      <c r="F56">
        <v>-9.8440404317115299E-4</v>
      </c>
      <c r="G56">
        <v>4.4659197480411181E-2</v>
      </c>
      <c r="H56">
        <v>2.0821114963007283E-2</v>
      </c>
      <c r="I56">
        <v>0.19682618546973266</v>
      </c>
      <c r="J56">
        <v>7.9484759304139146E-2</v>
      </c>
      <c r="K56">
        <v>3.0772145342139602E-2</v>
      </c>
      <c r="L56">
        <v>8.2137645335334991E-2</v>
      </c>
      <c r="M56">
        <v>1.8179141567717959E-2</v>
      </c>
      <c r="N56">
        <v>3.4259574716078017E-2</v>
      </c>
      <c r="O56">
        <v>0.12857046895381327</v>
      </c>
      <c r="P56">
        <v>0.10011239510601644</v>
      </c>
      <c r="Q56">
        <v>0.13570400193773632</v>
      </c>
      <c r="R56">
        <v>-3.5714489768301202E-2</v>
      </c>
      <c r="S56">
        <v>2.8429926097176345E-2</v>
      </c>
      <c r="T56">
        <v>5.9586033189896428E-2</v>
      </c>
      <c r="U56">
        <v>0.11332801240105607</v>
      </c>
      <c r="V56">
        <v>3.1749620338558694E-2</v>
      </c>
      <c r="W56">
        <v>6.8898721094621876E-2</v>
      </c>
      <c r="X56">
        <v>0.10287584039454431</v>
      </c>
      <c r="Y56">
        <v>0.14143584204163656</v>
      </c>
      <c r="Z56">
        <v>-9.4822319109306337E-3</v>
      </c>
      <c r="AA56">
        <v>-1.271166486029106E-2</v>
      </c>
      <c r="AB56">
        <v>-9.303181462562914E-3</v>
      </c>
      <c r="AC56">
        <v>0.25115258372117005</v>
      </c>
      <c r="AD56">
        <v>-9.1954218256956932E-2</v>
      </c>
      <c r="AE56">
        <v>-4.5465780557806756E-2</v>
      </c>
      <c r="AF56">
        <v>2.6379844688101142E-2</v>
      </c>
      <c r="AG56">
        <v>-1.4616376634644126E-2</v>
      </c>
      <c r="AH56">
        <v>0.14927833262500362</v>
      </c>
      <c r="AI56">
        <v>1.6573244371973495E-2</v>
      </c>
      <c r="AJ56">
        <v>3.2024038514951121E-2</v>
      </c>
      <c r="AK56">
        <v>4.1514356676949159E-2</v>
      </c>
      <c r="AL56">
        <v>0.16250917968463341</v>
      </c>
      <c r="AM56">
        <v>0.11788532708275039</v>
      </c>
      <c r="AN56">
        <f>VARP('252 Day Average Returns 15%'!$AL$2:$AL$9)</f>
        <v>0.28809560046790017</v>
      </c>
    </row>
    <row r="57" spans="1:44" x14ac:dyDescent="0.2">
      <c r="A57" s="18"/>
      <c r="B57" cm="1">
        <f t="array" ref="B57">SUMPRODUCT(E57:AR57,TRANSPOSE('15% Limit scenario'!$B$8:$B$47))</f>
        <v>-2.9273287388545495E-3</v>
      </c>
      <c r="D57" t="s">
        <v>87</v>
      </c>
      <c r="E57">
        <v>3.8812546516512204E-2</v>
      </c>
      <c r="F57">
        <v>-1.847032232067191E-2</v>
      </c>
      <c r="G57">
        <v>9.4976109053673697E-3</v>
      </c>
      <c r="H57">
        <v>1.7222333682382598E-2</v>
      </c>
      <c r="I57">
        <v>-8.6272854113932318E-2</v>
      </c>
      <c r="J57">
        <v>1.0406345173210747E-2</v>
      </c>
      <c r="K57">
        <v>2.6435123892922029E-2</v>
      </c>
      <c r="L57">
        <v>5.6336524603360343E-3</v>
      </c>
      <c r="M57">
        <v>6.2348787464328601E-3</v>
      </c>
      <c r="N57">
        <v>-1.1492511030059688E-2</v>
      </c>
      <c r="O57">
        <v>-4.2928899335578667E-3</v>
      </c>
      <c r="P57">
        <v>2.7422163378212927E-3</v>
      </c>
      <c r="Q57">
        <v>-4.5522448892535879E-2</v>
      </c>
      <c r="R57">
        <v>-1.8620898590660739E-2</v>
      </c>
      <c r="S57">
        <v>5.9255554519358411E-3</v>
      </c>
      <c r="T57">
        <v>1.2140636842308488E-2</v>
      </c>
      <c r="U57">
        <v>1.4481085781649342E-2</v>
      </c>
      <c r="V57">
        <v>5.1035508914961183E-4</v>
      </c>
      <c r="W57">
        <v>1.9154204147546726E-2</v>
      </c>
      <c r="X57">
        <v>2.68276975116425E-2</v>
      </c>
      <c r="Y57">
        <v>2.0078714258448527E-2</v>
      </c>
      <c r="Z57">
        <v>-1.5750835679649504E-3</v>
      </c>
      <c r="AA57">
        <v>1.4199787789316981E-3</v>
      </c>
      <c r="AB57">
        <v>-1.5354669751272518E-2</v>
      </c>
      <c r="AC57">
        <v>4.1551960797793344E-2</v>
      </c>
      <c r="AD57">
        <v>-4.5703641489415733E-2</v>
      </c>
      <c r="AE57">
        <v>2.435047647415456E-3</v>
      </c>
      <c r="AF57">
        <v>3.5047430676909213E-3</v>
      </c>
      <c r="AG57">
        <v>1.641101963045117E-3</v>
      </c>
      <c r="AH57">
        <v>-5.3944539852995496E-4</v>
      </c>
      <c r="AI57">
        <v>2.8297117254612474E-3</v>
      </c>
      <c r="AJ57">
        <v>1.7423814993743091E-2</v>
      </c>
      <c r="AK57">
        <v>9.4444471731179591E-3</v>
      </c>
      <c r="AL57">
        <v>3.2833510465897567E-2</v>
      </c>
      <c r="AM57">
        <v>1.605624655527197E-2</v>
      </c>
      <c r="AN57">
        <v>4.8956657693187154E-2</v>
      </c>
      <c r="AO57">
        <f>VARP('252 Day Average Returns 15%'!$AM$2:$AM$9)</f>
        <v>3.9483777912665698E-2</v>
      </c>
    </row>
    <row r="58" spans="1:44" x14ac:dyDescent="0.2">
      <c r="A58" s="18"/>
      <c r="B58" cm="1">
        <f t="array" ref="B58">SUMPRODUCT(E58:AR58,TRANSPOSE('15% Limit scenario'!$B$8:$B$47))</f>
        <v>5.0694524788647251E-3</v>
      </c>
      <c r="D58" t="s">
        <v>88</v>
      </c>
      <c r="E58">
        <v>2.8490906183993813E-2</v>
      </c>
      <c r="F58">
        <v>-9.893955963070921E-3</v>
      </c>
      <c r="G58">
        <v>3.4149991696202531E-2</v>
      </c>
      <c r="H58">
        <v>3.1993775058243121E-2</v>
      </c>
      <c r="I58">
        <v>2.9127637084948251E-2</v>
      </c>
      <c r="J58">
        <v>2.6881945985461238E-2</v>
      </c>
      <c r="K58">
        <v>9.1334677920760256E-3</v>
      </c>
      <c r="L58">
        <v>1.4877493881739354E-2</v>
      </c>
      <c r="M58">
        <v>-1.507584059976121E-4</v>
      </c>
      <c r="N58">
        <v>6.7329232403224477E-3</v>
      </c>
      <c r="O58">
        <v>2.0669241528795641E-2</v>
      </c>
      <c r="P58">
        <v>2.2905061057828142E-2</v>
      </c>
      <c r="Q58">
        <v>2.6669467908559733E-2</v>
      </c>
      <c r="R58">
        <v>-2.6868005260804366E-3</v>
      </c>
      <c r="S58">
        <v>7.4570849105730632E-3</v>
      </c>
      <c r="T58">
        <v>2.2590380404527266E-2</v>
      </c>
      <c r="U58">
        <v>4.1280904204825546E-2</v>
      </c>
      <c r="V58">
        <v>1.9694470050669124E-2</v>
      </c>
      <c r="W58">
        <v>3.5328607566668432E-2</v>
      </c>
      <c r="X58">
        <v>3.2386181522979528E-2</v>
      </c>
      <c r="Y58">
        <v>1.7067334507793686E-2</v>
      </c>
      <c r="Z58">
        <v>-1.4994096554545202E-3</v>
      </c>
      <c r="AA58">
        <v>-3.8563148368684999E-3</v>
      </c>
      <c r="AB58">
        <v>-3.84169414012134E-3</v>
      </c>
      <c r="AC58">
        <v>6.1480935336316878E-2</v>
      </c>
      <c r="AD58">
        <v>-2.8092715358627125E-2</v>
      </c>
      <c r="AE58">
        <v>8.6060476568496482E-4</v>
      </c>
      <c r="AF58">
        <v>1.6940279366063148E-2</v>
      </c>
      <c r="AG58">
        <v>1.0996367760968805E-2</v>
      </c>
      <c r="AH58">
        <v>6.6459608911064085E-3</v>
      </c>
      <c r="AI58">
        <v>1.2874601596873286E-2</v>
      </c>
      <c r="AJ58">
        <v>1.7320047981114837E-2</v>
      </c>
      <c r="AK58">
        <v>2.3240655431473908E-2</v>
      </c>
      <c r="AL58">
        <v>2.4079319168057674E-2</v>
      </c>
      <c r="AM58">
        <v>3.2494215386107882E-2</v>
      </c>
      <c r="AN58">
        <v>7.3856100425177179E-2</v>
      </c>
      <c r="AO58">
        <v>1.8210383427669369E-2</v>
      </c>
      <c r="AP58">
        <f>VARP('252 Day Average Returns 15%'!$AN$2:$AN$9)</f>
        <v>2.7017957834679689E-2</v>
      </c>
    </row>
    <row r="59" spans="1:44" x14ac:dyDescent="0.2">
      <c r="B59" cm="1">
        <f t="array" ref="B59">SUMPRODUCT(E59:AR59,TRANSPOSE('15% Limit scenario'!$B$8:$B$47))</f>
        <v>7.3456731653677009E-3</v>
      </c>
      <c r="D59" t="s">
        <v>89</v>
      </c>
      <c r="E59">
        <v>1.7254955361519463E-2</v>
      </c>
      <c r="F59">
        <v>5.8100657137626797E-3</v>
      </c>
      <c r="G59">
        <v>4.4923568492972188E-2</v>
      </c>
      <c r="H59">
        <v>3.1850200314473165E-2</v>
      </c>
      <c r="I59">
        <v>7.5535786647942332E-2</v>
      </c>
      <c r="J59">
        <v>1.5425960082205053E-2</v>
      </c>
      <c r="K59">
        <v>8.4517882840422325E-3</v>
      </c>
      <c r="L59">
        <v>3.3329144378441214E-3</v>
      </c>
      <c r="M59">
        <v>1.2110173525288199E-3</v>
      </c>
      <c r="N59">
        <v>1.064826505791595E-2</v>
      </c>
      <c r="O59">
        <v>1.3265884378474299E-2</v>
      </c>
      <c r="P59">
        <v>9.4471605011718675E-3</v>
      </c>
      <c r="Q59">
        <v>4.2178345587425281E-2</v>
      </c>
      <c r="R59">
        <v>2.9873886149090361E-3</v>
      </c>
      <c r="S59">
        <v>4.9080655974317071E-3</v>
      </c>
      <c r="T59">
        <v>2.025224430729183E-2</v>
      </c>
      <c r="U59">
        <v>3.3719404079466574E-2</v>
      </c>
      <c r="V59">
        <v>2.5067558982160808E-2</v>
      </c>
      <c r="W59">
        <v>3.2260289220863776E-2</v>
      </c>
      <c r="X59">
        <v>3.3811268940352003E-2</v>
      </c>
      <c r="Y59">
        <v>2.8271134508811368E-2</v>
      </c>
      <c r="Z59">
        <v>2.8753648695334665E-3</v>
      </c>
      <c r="AA59">
        <v>5.770572980852119E-3</v>
      </c>
      <c r="AB59">
        <v>-4.7677650420154217E-3</v>
      </c>
      <c r="AC59">
        <v>2.1335487436311102E-2</v>
      </c>
      <c r="AD59">
        <v>-1.1430640660582215E-2</v>
      </c>
      <c r="AE59">
        <v>3.1858317198254307E-3</v>
      </c>
      <c r="AF59">
        <v>1.528481612917645E-2</v>
      </c>
      <c r="AG59">
        <v>1.6431733412565021E-2</v>
      </c>
      <c r="AH59">
        <v>5.3285597981792207E-2</v>
      </c>
      <c r="AI59">
        <v>1.0571249199547194E-2</v>
      </c>
      <c r="AJ59">
        <v>1.5697124598900748E-2</v>
      </c>
      <c r="AK59">
        <v>2.9906871399686823E-2</v>
      </c>
      <c r="AL59">
        <v>3.0600506606362963E-2</v>
      </c>
      <c r="AM59">
        <v>2.2768312459677548E-2</v>
      </c>
      <c r="AN59">
        <v>4.6473219964643334E-2</v>
      </c>
      <c r="AO59">
        <v>6.2125397199565505E-3</v>
      </c>
      <c r="AP59">
        <v>1.6480373861923886E-2</v>
      </c>
      <c r="AQ59">
        <f>VARP('252 Day Average Returns 15%'!$AO$2:$AO$9)</f>
        <v>1.813071358581143E-2</v>
      </c>
    </row>
    <row r="60" spans="1:44" ht="16" thickBot="1" x14ac:dyDescent="0.25">
      <c r="B60" cm="1">
        <f t="array" ref="B60">SUMPRODUCT(E60:AR60,TRANSPOSE('15% Limit scenario'!$B$8:$B$47))</f>
        <v>2.1012063407787565E-2</v>
      </c>
      <c r="C60" s="25"/>
      <c r="D60" s="25" t="s">
        <v>90</v>
      </c>
      <c r="E60" s="25">
        <v>0.17384010347864531</v>
      </c>
      <c r="F60" s="25">
        <v>4.4852994140524273E-2</v>
      </c>
      <c r="G60" s="25">
        <v>7.721505800679225E-2</v>
      </c>
      <c r="H60" s="25">
        <v>2.7172794330149349E-2</v>
      </c>
      <c r="I60" s="25">
        <v>0.17004199948786339</v>
      </c>
      <c r="J60" s="25">
        <v>4.426997059689735E-2</v>
      </c>
      <c r="K60" s="25">
        <v>4.8834783651149377E-2</v>
      </c>
      <c r="L60" s="25">
        <v>5.6867650581941979E-2</v>
      </c>
      <c r="M60" s="25">
        <v>3.2783135220136525E-2</v>
      </c>
      <c r="N60" s="25">
        <v>2.0687522866319828E-2</v>
      </c>
      <c r="O60" s="25">
        <v>6.4844226123663515E-2</v>
      </c>
      <c r="P60" s="25">
        <v>3.4273928309556577E-2</v>
      </c>
      <c r="Q60" s="25">
        <v>8.1944380991411631E-2</v>
      </c>
      <c r="R60" s="25">
        <v>-4.2931335225108586E-2</v>
      </c>
      <c r="S60" s="25">
        <v>2.9517733159776457E-2</v>
      </c>
      <c r="T60" s="25">
        <v>6.5272899100177001E-2</v>
      </c>
      <c r="U60" s="25">
        <v>8.0646224706136055E-2</v>
      </c>
      <c r="V60" s="25">
        <v>4.5825717643106688E-2</v>
      </c>
      <c r="W60" s="25">
        <v>5.6816105996884546E-2</v>
      </c>
      <c r="X60" s="25">
        <v>0.15255335487104901</v>
      </c>
      <c r="Y60" s="25">
        <v>0.18609460167628797</v>
      </c>
      <c r="Z60" s="25">
        <v>2.0232989694093707E-3</v>
      </c>
      <c r="AA60" s="25">
        <v>2.6955324563991693E-2</v>
      </c>
      <c r="AB60" s="25">
        <v>-2.6760288900879448E-2</v>
      </c>
      <c r="AC60" s="25">
        <v>0.13802234078986206</v>
      </c>
      <c r="AD60" s="25">
        <v>-9.4467662432525509E-2</v>
      </c>
      <c r="AE60" s="25">
        <v>-3.5391291575554047E-2</v>
      </c>
      <c r="AF60" s="25">
        <v>1.7636457765456907E-2</v>
      </c>
      <c r="AG60" s="25">
        <v>1.3649482448507564E-2</v>
      </c>
      <c r="AH60" s="25">
        <v>0.2995568968715247</v>
      </c>
      <c r="AI60" s="25">
        <v>1.7761564098227451E-2</v>
      </c>
      <c r="AJ60" s="25">
        <v>3.6100893588656112E-2</v>
      </c>
      <c r="AK60" s="25">
        <v>6.7912093532344772E-2</v>
      </c>
      <c r="AL60" s="25">
        <v>0.23962945657346144</v>
      </c>
      <c r="AM60" s="25">
        <v>9.1298880744031419E-2</v>
      </c>
      <c r="AN60" s="25">
        <v>0.23126465483293665</v>
      </c>
      <c r="AO60" s="25">
        <v>5.2982017815591025E-2</v>
      </c>
      <c r="AP60" s="25">
        <v>4.8176442705912897E-2</v>
      </c>
      <c r="AQ60" s="25">
        <v>5.2013121880954388E-2</v>
      </c>
      <c r="AR60" s="25">
        <f>VARP('252 Day Average Returns 15%'!$AP$2:$AP$9)</f>
        <v>0.27334142858723226</v>
      </c>
    </row>
    <row r="62" spans="1:44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1B3D-4A76-4A68-AB8E-B6642027E898}">
  <dimension ref="A1:AR62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20.5" bestFit="1" customWidth="1"/>
    <col min="2" max="2" width="15" bestFit="1" customWidth="1"/>
    <col min="3" max="3" width="13.33203125" bestFit="1" customWidth="1"/>
    <col min="4" max="4" width="13.5" bestFit="1" customWidth="1"/>
    <col min="5" max="5" width="13.1640625" bestFit="1" customWidth="1"/>
    <col min="6" max="6" width="11.6640625" bestFit="1" customWidth="1"/>
    <col min="7" max="7" width="12.5" bestFit="1" customWidth="1"/>
    <col min="8" max="8" width="12.6640625" bestFit="1" customWidth="1"/>
    <col min="9" max="9" width="14" bestFit="1" customWidth="1"/>
    <col min="10" max="10" width="13.5" bestFit="1" customWidth="1"/>
    <col min="11" max="11" width="12.5" bestFit="1" customWidth="1"/>
    <col min="12" max="12" width="11.6640625" bestFit="1" customWidth="1"/>
    <col min="13" max="14" width="14" bestFit="1" customWidth="1"/>
    <col min="15" max="15" width="13" bestFit="1" customWidth="1"/>
    <col min="16" max="16" width="10.6640625" bestFit="1" customWidth="1"/>
    <col min="17" max="17" width="14.5" bestFit="1" customWidth="1"/>
    <col min="18" max="18" width="13.1640625" bestFit="1" customWidth="1"/>
    <col min="19" max="19" width="11.5" bestFit="1" customWidth="1"/>
    <col min="20" max="20" width="14.5" bestFit="1" customWidth="1"/>
    <col min="21" max="21" width="13.6640625" bestFit="1" customWidth="1"/>
    <col min="22" max="22" width="13.5" bestFit="1" customWidth="1"/>
    <col min="23" max="23" width="12.6640625" bestFit="1" customWidth="1"/>
    <col min="24" max="24" width="13.5" bestFit="1" customWidth="1"/>
    <col min="25" max="25" width="13.6640625" bestFit="1" customWidth="1"/>
    <col min="26" max="26" width="13.33203125" bestFit="1" customWidth="1"/>
    <col min="27" max="27" width="13.83203125" bestFit="1" customWidth="1"/>
    <col min="28" max="28" width="13.5" bestFit="1" customWidth="1"/>
    <col min="29" max="29" width="12.5" bestFit="1" customWidth="1"/>
    <col min="30" max="30" width="13.6640625" bestFit="1" customWidth="1"/>
    <col min="31" max="31" width="11.83203125" bestFit="1" customWidth="1"/>
    <col min="32" max="32" width="11.6640625" bestFit="1" customWidth="1"/>
    <col min="33" max="33" width="12.5" bestFit="1" customWidth="1"/>
    <col min="34" max="34" width="12.1640625" bestFit="1" customWidth="1"/>
    <col min="35" max="35" width="13.83203125" bestFit="1" customWidth="1"/>
    <col min="36" max="36" width="11.83203125" bestFit="1" customWidth="1"/>
    <col min="37" max="37" width="14.1640625" bestFit="1" customWidth="1"/>
    <col min="38" max="38" width="12.33203125" bestFit="1" customWidth="1"/>
    <col min="39" max="39" width="11.6640625" bestFit="1" customWidth="1"/>
    <col min="40" max="40" width="12.5" bestFit="1" customWidth="1"/>
    <col min="41" max="41" width="13.83203125" bestFit="1" customWidth="1"/>
    <col min="42" max="43" width="11.6640625" bestFit="1" customWidth="1"/>
  </cols>
  <sheetData>
    <row r="1" spans="1:43" x14ac:dyDescent="0.2">
      <c r="A1" s="17" t="s">
        <v>282</v>
      </c>
      <c r="B1" s="17" t="s">
        <v>283</v>
      </c>
      <c r="C1" s="17" t="s">
        <v>18</v>
      </c>
      <c r="D1" s="27" t="s">
        <v>23</v>
      </c>
      <c r="E1" s="27" t="s">
        <v>27</v>
      </c>
      <c r="F1" s="27" t="s">
        <v>31</v>
      </c>
      <c r="G1" s="27" t="s">
        <v>32</v>
      </c>
      <c r="H1" s="27" t="s">
        <v>39</v>
      </c>
      <c r="I1" s="27" t="s">
        <v>40</v>
      </c>
      <c r="J1" s="27" t="s">
        <v>42</v>
      </c>
      <c r="K1" s="27" t="s">
        <v>44</v>
      </c>
      <c r="L1" s="27" t="s">
        <v>46</v>
      </c>
      <c r="M1" s="27" t="s">
        <v>48</v>
      </c>
      <c r="N1" s="27" t="s">
        <v>50</v>
      </c>
      <c r="O1" s="27" t="s">
        <v>52</v>
      </c>
      <c r="P1" s="27" t="s">
        <v>54</v>
      </c>
      <c r="Q1" s="27" t="s">
        <v>56</v>
      </c>
      <c r="R1" s="27" t="s">
        <v>58</v>
      </c>
      <c r="S1" s="27" t="s">
        <v>60</v>
      </c>
      <c r="T1" s="27" t="s">
        <v>62</v>
      </c>
      <c r="U1" s="27" t="s">
        <v>63</v>
      </c>
      <c r="V1" s="27" t="s">
        <v>65</v>
      </c>
      <c r="W1" s="27" t="s">
        <v>66</v>
      </c>
      <c r="X1" s="27" t="s">
        <v>68</v>
      </c>
      <c r="Y1" s="27" t="s">
        <v>69</v>
      </c>
      <c r="Z1" s="27" t="s">
        <v>70</v>
      </c>
      <c r="AA1" s="27" t="s">
        <v>72</v>
      </c>
      <c r="AB1" s="27" t="s">
        <v>74</v>
      </c>
      <c r="AC1" s="27" t="s">
        <v>76</v>
      </c>
      <c r="AD1" s="27" t="s">
        <v>78</v>
      </c>
      <c r="AE1" s="27" t="s">
        <v>79</v>
      </c>
      <c r="AF1" s="27" t="s">
        <v>80</v>
      </c>
      <c r="AG1" s="27" t="s">
        <v>81</v>
      </c>
      <c r="AH1" s="27" t="s">
        <v>82</v>
      </c>
      <c r="AI1" s="27" t="s">
        <v>83</v>
      </c>
      <c r="AJ1" s="27" t="s">
        <v>84</v>
      </c>
      <c r="AK1" s="27" t="s">
        <v>85</v>
      </c>
      <c r="AL1" s="27" t="s">
        <v>86</v>
      </c>
      <c r="AM1" s="27" t="s">
        <v>87</v>
      </c>
      <c r="AN1" s="27" t="s">
        <v>88</v>
      </c>
      <c r="AO1" s="27" t="s">
        <v>89</v>
      </c>
      <c r="AP1" s="57" t="s">
        <v>90</v>
      </c>
      <c r="AQ1" s="1"/>
    </row>
    <row r="2" spans="1:43" x14ac:dyDescent="0.2">
      <c r="A2" s="44" t="s">
        <v>333</v>
      </c>
    </row>
    <row r="3" spans="1:43" x14ac:dyDescent="0.2">
      <c r="A3" s="44" t="s">
        <v>332</v>
      </c>
      <c r="B3" s="4">
        <f>('Pivot Table Adjusted Data'!C2-Table5[[#This Row],[SPX]])/Table5[[#This Row],[SPX]]</f>
        <v>-1.6292184461056455E-2</v>
      </c>
      <c r="C3" s="4">
        <f>('Pivot Table Adjusted Data'!D2-Table5[[#This Row],[SPOT]])/Table5[[#This Row],[SPOT]]</f>
        <v>0.41872395440611432</v>
      </c>
      <c r="D3" s="4">
        <f>('Pivot Table Adjusted Data'!E2-Table5[[#This Row],[TKO]])/Table5[[#This Row],[TKO]]</f>
        <v>0.1842219417935167</v>
      </c>
      <c r="E3" s="4">
        <f>('Pivot Table Adjusted Data'!F2-Table5[[#This Row],[TSLA]])/Table5[[#This Row],[TSLA]]</f>
        <v>-7.1211623448324754E-2</v>
      </c>
      <c r="F3" s="4">
        <f>('Pivot Table Adjusted Data'!G2-Table5[[#This Row],[F]])/Table5[[#This Row],[F]]</f>
        <v>-0.11731106477918245</v>
      </c>
      <c r="G3" s="4">
        <f>('Pivot Table Adjusted Data'!H2-Table5[[#This Row],[CAVA]])/Table5[[#This Row],[CAVA]]</f>
        <v>-0.23979018079923659</v>
      </c>
      <c r="H3" s="4">
        <f>('Pivot Table Adjusted Data'!I2-Table5[[#This Row],[CMG]])/Table5[[#This Row],[CMG]]</f>
        <v>-0.13560227015714085</v>
      </c>
      <c r="I3" s="4">
        <f>('Pivot Table Adjusted Data'!J2-Table5[[#This Row],[RIVN]])/Table5[[#This Row],[RIVN]]</f>
        <v>-8.9773560029641958E-2</v>
      </c>
      <c r="J3" s="4">
        <f>('Pivot Table Adjusted Data'!K2-Table5[[#This Row],[AMZN]])/Table5[[#This Row],[AMZN]]</f>
        <v>-0.22217806590704856</v>
      </c>
      <c r="K3" s="4">
        <f>('Pivot Table Adjusted Data'!L2-Table5[[#This Row],[IAU]])/Table5[[#This Row],[IAU]]</f>
        <v>0.17079165609651761</v>
      </c>
      <c r="L3" s="4">
        <f>('Pivot Table Adjusted Data'!M2-Table5[[#This Row],[IBIT]])/Table5[[#This Row],[IBIT]]</f>
        <v>0.12253197278903213</v>
      </c>
      <c r="M3" s="4">
        <f>('Pivot Table Adjusted Data'!N2-Table5[[#This Row],[VST]])/Table5[[#This Row],[VST]]</f>
        <v>4.1816600913172276E-2</v>
      </c>
      <c r="N3" s="4">
        <f>('Pivot Table Adjusted Data'!O2-Table5[[#This Row],[VIST]])/Table5[[#This Row],[VIST]]</f>
        <v>-7.4741072190886132E-2</v>
      </c>
      <c r="O3" s="4">
        <f>('Pivot Table Adjusted Data'!P2-Table5[[#This Row],[GEV]])/Table5[[#This Row],[GEV]]</f>
        <v>0.18529246379095643</v>
      </c>
      <c r="P3" s="4">
        <f>('Pivot Table Adjusted Data'!Q2-Table5[[#This Row],[XOM]])/Table5[[#This Row],[XOM]]</f>
        <v>-3.804737041843155E-2</v>
      </c>
      <c r="Q3" s="4">
        <f>('Pivot Table Adjusted Data'!R2-Table5[[#This Row],[MA]])/Table5[[#This Row],[MA]]</f>
        <v>8.1387915704380295E-2</v>
      </c>
      <c r="R3" s="4">
        <f>('Pivot Table Adjusted Data'!S2-Table5[[#This Row],[JPM]])/Table5[[#This Row],[JPM]]</f>
        <v>7.0498517796628149E-2</v>
      </c>
      <c r="S3" s="4">
        <f>('Pivot Table Adjusted Data'!T2-Table5[[#This Row],[KKR]])/Table5[[#This Row],[KKR]]</f>
        <v>-0.13463225253993449</v>
      </c>
      <c r="T3" s="4">
        <f>('Pivot Table Adjusted Data'!U2-Table5[[#This Row],[GS]])/Table5[[#This Row],[GS]]</f>
        <v>3.9780304446380976E-2</v>
      </c>
      <c r="U3" s="4">
        <f>('Pivot Table Adjusted Data'!V2-Table5[[#This Row],[BX]])/Table5[[#This Row],[BX]]</f>
        <v>-8.2982478180516184E-2</v>
      </c>
      <c r="V3" s="4">
        <f>('Pivot Table Adjusted Data'!W2-Table5[[#This Row],[SOFI]])/Table5[[#This Row],[SOFI]]</f>
        <v>0.14773500985931642</v>
      </c>
      <c r="W3" s="4">
        <f>('Pivot Table Adjusted Data'!X2-Table5[[#This Row],[HOOD]])/Table5[[#This Row],[HOOD]]</f>
        <v>0.44709067265634322</v>
      </c>
      <c r="X3" s="4">
        <f>('Pivot Table Adjusted Data'!Y2-Table5[[#This Row],[KO]])/Table5[[#This Row],[KO]]</f>
        <v>7.0067674767178484E-2</v>
      </c>
      <c r="Y3" s="4">
        <f>('Pivot Table Adjusted Data'!Z2-Table5[[#This Row],[PM]])/Table5[[#This Row],[PM]]</f>
        <v>0.27334061391614539</v>
      </c>
      <c r="Z3" s="4">
        <f>('Pivot Table Adjusted Data'!AA2-Table5[[#This Row],[VRTX]])/Table5[[#This Row],[VRTX]]</f>
        <v>4.9484579189607455E-2</v>
      </c>
      <c r="AA3" s="4">
        <f>('Pivot Table Adjusted Data'!AB2-Table5[[#This Row],[OSCR]])/Table5[[#This Row],[OSCR]]</f>
        <v>-0.17638804201879774</v>
      </c>
      <c r="AB3" s="4">
        <f>('Pivot Table Adjusted Data'!AC2-Table5[[#This Row],[CPRX]])/Table5[[#This Row],[CPRX]]</f>
        <v>0.12331299342039918</v>
      </c>
      <c r="AC3" s="4">
        <f>('Pivot Table Adjusted Data'!AD2-Table5[[#This Row],[OPCH]])/Table5[[#This Row],[OPCH]]</f>
        <v>0.18734714650370199</v>
      </c>
      <c r="AD3" s="4">
        <f>('Pivot Table Adjusted Data'!AE2-Table5[[#This Row],[J]])/Table5[[#This Row],[J]]</f>
        <v>-6.713644146160555E-2</v>
      </c>
      <c r="AE3" s="4">
        <f>('Pivot Table Adjusted Data'!AF2-Table5[[#This Row],[DE]])/Table5[[#This Row],[DE]]</f>
        <v>0.15571830220529193</v>
      </c>
      <c r="AF3" s="4">
        <f>('Pivot Table Adjusted Data'!AG2-Table5[[#This Row],[RKLB]])/Table5[[#This Row],[RKLB]]</f>
        <v>0.39462169730354296</v>
      </c>
      <c r="AG3" s="4">
        <f>('Pivot Table Adjusted Data'!AH2-Table5[[#This Row],[RIO]])/Table5[[#This Row],[RIO]]</f>
        <v>-4.7380395468263677E-2</v>
      </c>
      <c r="AH3" s="4">
        <f>('Pivot Table Adjusted Data'!AI2-Table5[[#This Row],[PLD]])/Table5[[#This Row],[PLD]]</f>
        <v>-5.6587607219862744E-2</v>
      </c>
      <c r="AI3" s="4">
        <f>('Pivot Table Adjusted Data'!AJ2-Table5[[#This Row],[CBRE]])/Table5[[#This Row],[CBRE]]</f>
        <v>7.1196440928546864E-2</v>
      </c>
      <c r="AJ3" s="4">
        <f>('Pivot Table Adjusted Data'!AK2-Table5[[#This Row],[PLTR]])/Table5[[#This Row],[PLTR]]</f>
        <v>0.7706735102481731</v>
      </c>
      <c r="AK3" s="4">
        <f>('Pivot Table Adjusted Data'!AL2-Table5[[#This Row],[AVGO]])/Table5[[#This Row],[AVGO]]</f>
        <v>2.6204590261386305E-2</v>
      </c>
      <c r="AL3" s="4">
        <f>('Pivot Table Adjusted Data'!AM2-Table5[[#This Row],[NVDA]])/Table5[[#This Row],[NVDA]]</f>
        <v>-0.1059801989290589</v>
      </c>
      <c r="AM3" s="4">
        <f>('Pivot Table Adjusted Data'!AN2-Table5[[#This Row],[SNOW]])/Table5[[#This Row],[SNOW]]</f>
        <v>0.12691800240758264</v>
      </c>
      <c r="AN3" s="4">
        <f>('Pivot Table Adjusted Data'!AO2-Table5[[#This Row],[MSFT]])/Table5[[#This Row],[MSFT]]</f>
        <v>-9.4980876987239851E-2</v>
      </c>
      <c r="AO3" s="4">
        <f>('Pivot Table Adjusted Data'!AP2-Table5[[#This Row],[APPL]])/Table5[[#This Row],[APPL]]</f>
        <v>-4.3160727787232372E-2</v>
      </c>
      <c r="AP3" s="4">
        <f>('Pivot Table Adjusted Data'!AQ2-Table5[[#This Row],[IONQ]])/Table5[[#This Row],[IONQ]]</f>
        <v>0.24901188691708123</v>
      </c>
      <c r="AQ3" s="4"/>
    </row>
    <row r="4" spans="1:43" x14ac:dyDescent="0.2">
      <c r="A4" s="44" t="s">
        <v>331</v>
      </c>
      <c r="B4" s="4">
        <f>('Pivot Table Adjusted Data'!C3-Table5[[#This Row],[SPX]])/Table5[[#This Row],[SPX]]</f>
        <v>0.18399207525705366</v>
      </c>
      <c r="C4" s="4">
        <f>('Pivot Table Adjusted Data'!D3-Table5[[#This Row],[SPOT]])/Table5[[#This Row],[SPOT]]</f>
        <v>0.73916053615250443</v>
      </c>
      <c r="D4" s="4">
        <f>('Pivot Table Adjusted Data'!E3-Table5[[#This Row],[TKO]])/Table5[[#This Row],[TKO]]</f>
        <v>0.46183477519661892</v>
      </c>
      <c r="E4" s="4">
        <f>('Pivot Table Adjusted Data'!F3-Table5[[#This Row],[TSLA]])/Table5[[#This Row],[TSLA]]</f>
        <v>0.41558109610816352</v>
      </c>
      <c r="F4" s="4">
        <f>('Pivot Table Adjusted Data'!G3-Table5[[#This Row],[F]])/Table5[[#This Row],[F]]</f>
        <v>-7.9500704218344959E-2</v>
      </c>
      <c r="G4" s="4">
        <f>('Pivot Table Adjusted Data'!H3-Table5[[#This Row],[CAVA]])/Table5[[#This Row],[CAVA]]</f>
        <v>1.2256107131033538</v>
      </c>
      <c r="H4" s="4">
        <f>('Pivot Table Adjusted Data'!I3-Table5[[#This Row],[CMG]])/Table5[[#This Row],[CMG]]</f>
        <v>0.14962885951983929</v>
      </c>
      <c r="I4" s="4">
        <f>('Pivot Table Adjusted Data'!J3-Table5[[#This Row],[RIVN]])/Table5[[#This Row],[RIVN]]</f>
        <v>-0.12105513669547519</v>
      </c>
      <c r="J4" s="4">
        <f>('Pivot Table Adjusted Data'!K3-Table5[[#This Row],[AMZN]])/Table5[[#This Row],[AMZN]]</f>
        <v>-4.9506917739310444E-2</v>
      </c>
      <c r="K4" s="4">
        <f>('Pivot Table Adjusted Data'!L3-Table5[[#This Row],[IAU]])/Table5[[#This Row],[IAU]]</f>
        <v>0.21945286602487293</v>
      </c>
      <c r="L4" s="4">
        <f>('Pivot Table Adjusted Data'!M3-Table5[[#This Row],[IBIT]])/Table5[[#This Row],[IBIT]]</f>
        <v>0.2650885894136436</v>
      </c>
      <c r="M4" s="4">
        <f>('Pivot Table Adjusted Data'!N3-Table5[[#This Row],[VST]])/Table5[[#This Row],[VST]]</f>
        <v>1.2277571578089712</v>
      </c>
      <c r="N4" s="4">
        <f>('Pivot Table Adjusted Data'!O3-Table5[[#This Row],[VIST]])/Table5[[#This Row],[VIST]]</f>
        <v>0.39991464915497055</v>
      </c>
      <c r="O4" s="4">
        <f>('Pivot Table Adjusted Data'!P3-Table5[[#This Row],[GEV]])/Table5[[#This Row],[GEV]]</f>
        <v>0.74996682238959256</v>
      </c>
      <c r="P4" s="4">
        <f>('Pivot Table Adjusted Data'!Q3-Table5[[#This Row],[XOM]])/Table5[[#This Row],[XOM]]</f>
        <v>5.6665798366980734E-2</v>
      </c>
      <c r="Q4" s="4">
        <f>('Pivot Table Adjusted Data'!R3-Table5[[#This Row],[MA]])/Table5[[#This Row],[MA]]</f>
        <v>0.13570714210022447</v>
      </c>
      <c r="R4" s="4">
        <f>('Pivot Table Adjusted Data'!S3-Table5[[#This Row],[JPM]])/Table5[[#This Row],[JPM]]</f>
        <v>0.30019908095337927</v>
      </c>
      <c r="S4" s="4">
        <f>('Pivot Table Adjusted Data'!T3-Table5[[#This Row],[KKR]])/Table5[[#This Row],[KKR]]</f>
        <v>0.56804487693551231</v>
      </c>
      <c r="T4" s="4">
        <f>('Pivot Table Adjusted Data'!U3-Table5[[#This Row],[GS]])/Table5[[#This Row],[GS]]</f>
        <v>0.39995276381699024</v>
      </c>
      <c r="U4" s="4">
        <f>('Pivot Table Adjusted Data'!V3-Table5[[#This Row],[BX]])/Table5[[#This Row],[BX]]</f>
        <v>0.32706003740770018</v>
      </c>
      <c r="V4" s="4">
        <f>('Pivot Table Adjusted Data'!W3-Table5[[#This Row],[SOFI]])/Table5[[#This Row],[SOFI]]</f>
        <v>0.40121859275698446</v>
      </c>
      <c r="W4" s="4">
        <f>('Pivot Table Adjusted Data'!X3-Table5[[#This Row],[HOOD]])/Table5[[#This Row],[HOOD]]</f>
        <v>1.1763201518092774</v>
      </c>
      <c r="X4" s="4">
        <f>('Pivot Table Adjusted Data'!Y3-Table5[[#This Row],[KO]])/Table5[[#This Row],[KO]]</f>
        <v>0.11168965082539666</v>
      </c>
      <c r="Y4" s="4">
        <f>('Pivot Table Adjusted Data'!Z3-Table5[[#This Row],[PM]])/Table5[[#This Row],[PM]]</f>
        <v>0.29663149060804572</v>
      </c>
      <c r="Z4" s="4">
        <f>('Pivot Table Adjusted Data'!AA3-Table5[[#This Row],[VRTX]])/Table5[[#This Row],[VRTX]]</f>
        <v>0.15445476421423776</v>
      </c>
      <c r="AA4" s="4">
        <f>('Pivot Table Adjusted Data'!AB3-Table5[[#This Row],[OSCR]])/Table5[[#This Row],[OSCR]]</f>
        <v>0.33265352429879619</v>
      </c>
      <c r="AB4" s="4">
        <f>('Pivot Table Adjusted Data'!AC3-Table5[[#This Row],[CPRX]])/Table5[[#This Row],[CPRX]]</f>
        <v>0.36245773697168177</v>
      </c>
      <c r="AC4" s="4">
        <f>('Pivot Table Adjusted Data'!AD3-Table5[[#This Row],[OPCH]])/Table5[[#This Row],[OPCH]]</f>
        <v>-9.5239841270538916E-2</v>
      </c>
      <c r="AD4" s="4">
        <f>('Pivot Table Adjusted Data'!AE3-Table5[[#This Row],[J]])/Table5[[#This Row],[J]]</f>
        <v>0.12157990220880453</v>
      </c>
      <c r="AE4" s="4">
        <f>('Pivot Table Adjusted Data'!AF3-Table5[[#This Row],[DE]])/Table5[[#This Row],[DE]]</f>
        <v>6.0158182827896846E-2</v>
      </c>
      <c r="AF4" s="4">
        <f>('Pivot Table Adjusted Data'!AG3-Table5[[#This Row],[RKLB]])/Table5[[#This Row],[RKLB]]</f>
        <v>2.1966408375679252</v>
      </c>
      <c r="AG4" s="4">
        <f>('Pivot Table Adjusted Data'!AH3-Table5[[#This Row],[RIO]])/Table5[[#This Row],[RIO]]</f>
        <v>-5.6488286914528896E-2</v>
      </c>
      <c r="AH4" s="4">
        <f>('Pivot Table Adjusted Data'!AI3-Table5[[#This Row],[PLD]])/Table5[[#This Row],[PLD]]</f>
        <v>-6.4137640850309569E-3</v>
      </c>
      <c r="AI4" s="4">
        <f>('Pivot Table Adjusted Data'!AJ3-Table5[[#This Row],[CBRE]])/Table5[[#This Row],[CBRE]]</f>
        <v>0.41736840149318505</v>
      </c>
      <c r="AJ4" s="4">
        <f>('Pivot Table Adjusted Data'!AK3-Table5[[#This Row],[PLTR]])/Table5[[#This Row],[PLTR]]</f>
        <v>1.4778560858040888</v>
      </c>
      <c r="AK4" s="4">
        <f>('Pivot Table Adjusted Data'!AL3-Table5[[#This Row],[AVGO]])/Table5[[#This Row],[AVGO]]</f>
        <v>0.56193198782745835</v>
      </c>
      <c r="AL4" s="4">
        <f>('Pivot Table Adjusted Data'!AM3-Table5[[#This Row],[NVDA]])/Table5[[#This Row],[NVDA]]</f>
        <v>0.8553101438767714</v>
      </c>
      <c r="AM4" s="4">
        <f>('Pivot Table Adjusted Data'!AN3-Table5[[#This Row],[SNOW]])/Table5[[#This Row],[SNOW]]</f>
        <v>-0.19555067851860541</v>
      </c>
      <c r="AN4" s="4">
        <f>('Pivot Table Adjusted Data'!AO3-Table5[[#This Row],[MSFT]])/Table5[[#This Row],[MSFT]]</f>
        <v>9.3938400132025104E-2</v>
      </c>
      <c r="AO4" s="4">
        <f>('Pivot Table Adjusted Data'!AP3-Table5[[#This Row],[APPL]])/Table5[[#This Row],[APPL]]</f>
        <v>0.2556192323448348</v>
      </c>
      <c r="AP4" s="4">
        <f>('Pivot Table Adjusted Data'!AQ3-Table5[[#This Row],[IONQ]])/Table5[[#This Row],[IONQ]]</f>
        <v>0.82948365613128583</v>
      </c>
      <c r="AQ4" s="4"/>
    </row>
    <row r="5" spans="1:43" x14ac:dyDescent="0.2">
      <c r="A5" s="44" t="s">
        <v>330</v>
      </c>
      <c r="B5" s="4">
        <f>('Pivot Table Adjusted Data'!C4-Table5[[#This Row],[SPX]])/Table5[[#This Row],[SPX]]</f>
        <v>0.14384627846797124</v>
      </c>
      <c r="C5" s="4">
        <f>('Pivot Table Adjusted Data'!D4-Table5[[#This Row],[SPOT]])/Table5[[#This Row],[SPOT]]</f>
        <v>0.63902943499251064</v>
      </c>
      <c r="D5" s="4">
        <f>('Pivot Table Adjusted Data'!E4-Table5[[#This Row],[TKO]])/Table5[[#This Row],[TKO]]</f>
        <v>-0.12257339920545331</v>
      </c>
      <c r="E5" s="4">
        <f>('Pivot Table Adjusted Data'!F4-Table5[[#This Row],[TSLA]])/Table5[[#This Row],[TSLA]]</f>
        <v>-6.5503201153047849E-2</v>
      </c>
      <c r="F5" s="4">
        <f>('Pivot Table Adjusted Data'!G4-Table5[[#This Row],[F]])/Table5[[#This Row],[F]]</f>
        <v>-6.8681035646254218E-2</v>
      </c>
      <c r="G5" s="4">
        <f>('Pivot Table Adjusted Data'!H4-Table5[[#This Row],[CAVA]])/Table5[[#This Row],[CAVA]]</f>
        <v>0.22025109370354576</v>
      </c>
      <c r="H5" s="4">
        <f>('Pivot Table Adjusted Data'!I4-Table5[[#This Row],[CMG]])/Table5[[#This Row],[CMG]]</f>
        <v>0.36179555315500006</v>
      </c>
      <c r="I5" s="4">
        <f>('Pivot Table Adjusted Data'!J4-Table5[[#This Row],[RIVN]])/Table5[[#This Row],[RIVN]]</f>
        <v>-0.19320312589120417</v>
      </c>
      <c r="J5" s="4">
        <f>('Pivot Table Adjusted Data'!K4-Table5[[#This Row],[AMZN]])/Table5[[#This Row],[AMZN]]</f>
        <v>0.1400674697018636</v>
      </c>
      <c r="K5" s="4">
        <f>('Pivot Table Adjusted Data'!L4-Table5[[#This Row],[IAU]])/Table5[[#This Row],[IAU]]</f>
        <v>9.1832339804943527E-2</v>
      </c>
      <c r="L5" s="4"/>
      <c r="M5" s="4">
        <f>('Pivot Table Adjusted Data'!N4-Table5[[#This Row],[VST]])/Table5[[#This Row],[VST]]</f>
        <v>1.0508063482317018</v>
      </c>
      <c r="N5" s="4">
        <f>('Pivot Table Adjusted Data'!O4-Table5[[#This Row],[VIST]])/Table5[[#This Row],[VIST]]</f>
        <v>0.6023406992924758</v>
      </c>
      <c r="O5" s="4"/>
      <c r="P5" s="4">
        <f>('Pivot Table Adjusted Data'!Q4-Table5[[#This Row],[XOM]])/Table5[[#This Row],[XOM]]</f>
        <v>-1.1476149353537827E-2</v>
      </c>
      <c r="Q5" s="4">
        <f>('Pivot Table Adjusted Data'!R4-Table5[[#This Row],[MA]])/Table5[[#This Row],[MA]]</f>
        <v>0.14771257285862691</v>
      </c>
      <c r="R5" s="4">
        <f>('Pivot Table Adjusted Data'!S4-Table5[[#This Row],[JPM]])/Table5[[#This Row],[JPM]]</f>
        <v>0.22942509206081646</v>
      </c>
      <c r="S5" s="4">
        <f>('Pivot Table Adjusted Data'!T4-Table5[[#This Row],[KKR]])/Table5[[#This Row],[KKR]]</f>
        <v>0.52886743486524845</v>
      </c>
      <c r="T5" s="4">
        <f>('Pivot Table Adjusted Data'!U4-Table5[[#This Row],[GS]])/Table5[[#This Row],[GS]]</f>
        <v>0.13948422323334167</v>
      </c>
      <c r="U5" s="4">
        <f>('Pivot Table Adjusted Data'!V4-Table5[[#This Row],[BX]])/Table5[[#This Row],[BX]]</f>
        <v>0.25954611686771645</v>
      </c>
      <c r="V5" s="4">
        <f>('Pivot Table Adjusted Data'!W4-Table5[[#This Row],[SOFI]])/Table5[[#This Row],[SOFI]]</f>
        <v>5.8635255666838935E-2</v>
      </c>
      <c r="W5" s="4">
        <f>('Pivot Table Adjusted Data'!X4-Table5[[#This Row],[HOOD]])/Table5[[#This Row],[HOOD]]</f>
        <v>0.38416191498577779</v>
      </c>
      <c r="X5" s="4">
        <f>('Pivot Table Adjusted Data'!Y4-Table5[[#This Row],[KO]])/Table5[[#This Row],[KO]]</f>
        <v>-2.4376754741899955E-2</v>
      </c>
      <c r="Y5" s="4">
        <f>('Pivot Table Adjusted Data'!Z4-Table5[[#This Row],[PM]])/Table5[[#This Row],[PM]]</f>
        <v>-3.3792298705235639E-2</v>
      </c>
      <c r="Z5" s="4">
        <f>('Pivot Table Adjusted Data'!AA4-Table5[[#This Row],[VRTX]])/Table5[[#This Row],[VRTX]]</f>
        <v>0.21829960895238551</v>
      </c>
      <c r="AA5" s="4">
        <f>('Pivot Table Adjusted Data'!AB4-Table5[[#This Row],[OSCR]])/Table5[[#This Row],[OSCR]]</f>
        <v>0.96695378915418928</v>
      </c>
      <c r="AB5" s="4">
        <f>('Pivot Table Adjusted Data'!AC4-Table5[[#This Row],[CPRX]])/Table5[[#This Row],[CPRX]]</f>
        <v>2.7339341218116722E-2</v>
      </c>
      <c r="AC5" s="4">
        <f>('Pivot Table Adjusted Data'!AD4-Table5[[#This Row],[OPCH]])/Table5[[#This Row],[OPCH]]</f>
        <v>-1.0945653181511037E-2</v>
      </c>
      <c r="AD5" s="4">
        <f>('Pivot Table Adjusted Data'!AE4-Table5[[#This Row],[J]])/Table5[[#This Row],[J]]</f>
        <v>0.13318117689417466</v>
      </c>
      <c r="AE5" s="4">
        <f>('Pivot Table Adjusted Data'!AF4-Table5[[#This Row],[DE]])/Table5[[#This Row],[DE]]</f>
        <v>-4.2235130174732474E-2</v>
      </c>
      <c r="AF5" s="4">
        <f>('Pivot Table Adjusted Data'!AG4-Table5[[#This Row],[RKLB]])/Table5[[#This Row],[RKLB]]</f>
        <v>-0.13402423364973531</v>
      </c>
      <c r="AG5" s="4">
        <f>('Pivot Table Adjusted Data'!AH4-Table5[[#This Row],[RIO]])/Table5[[#This Row],[RIO]]</f>
        <v>1.9746229638818179E-2</v>
      </c>
      <c r="AH5" s="4">
        <f>('Pivot Table Adjusted Data'!AI4-Table5[[#This Row],[PLD]])/Table5[[#This Row],[PLD]]</f>
        <v>-3.3967454203810837E-2</v>
      </c>
      <c r="AI5" s="4">
        <f>('Pivot Table Adjusted Data'!AJ4-Table5[[#This Row],[CBRE]])/Table5[[#This Row],[CBRE]]</f>
        <v>7.0785657577545694E-2</v>
      </c>
      <c r="AJ5" s="4">
        <f>('Pivot Table Adjusted Data'!AK4-Table5[[#This Row],[PLTR]])/Table5[[#This Row],[PLTR]]</f>
        <v>0.66818314158422565</v>
      </c>
      <c r="AK5" s="4">
        <f>('Pivot Table Adjusted Data'!AL4-Table5[[#This Row],[AVGO]])/Table5[[#This Row],[AVGO]]</f>
        <v>0.57042330545666631</v>
      </c>
      <c r="AL5" s="4">
        <f>('Pivot Table Adjusted Data'!AM4-Table5[[#This Row],[NVDA]])/Table5[[#This Row],[NVDA]]</f>
        <v>1.0010475716293903</v>
      </c>
      <c r="AM5" s="4">
        <f>('Pivot Table Adjusted Data'!AN4-Table5[[#This Row],[SNOW]])/Table5[[#This Row],[SNOW]]</f>
        <v>8.9715519172627781E-2</v>
      </c>
      <c r="AN5" s="4">
        <f>('Pivot Table Adjusted Data'!AO4-Table5[[#This Row],[MSFT]])/Table5[[#This Row],[MSFT]]</f>
        <v>0.28025967425814147</v>
      </c>
      <c r="AO5" s="4">
        <f>('Pivot Table Adjusted Data'!AP4-Table5[[#This Row],[APPL]])/Table5[[#This Row],[APPL]]</f>
        <v>6.3917364074727118E-2</v>
      </c>
      <c r="AP5" s="4">
        <f>('Pivot Table Adjusted Data'!AQ4-Table5[[#This Row],[IONQ]])/Table5[[#This Row],[IONQ]]</f>
        <v>7.2653857099303082E-2</v>
      </c>
      <c r="AQ5" s="4"/>
    </row>
    <row r="6" spans="1:43" x14ac:dyDescent="0.2">
      <c r="A6" s="44" t="s">
        <v>329</v>
      </c>
      <c r="B6" s="4">
        <f>('Pivot Table Adjusted Data'!C5-Table5[[#This Row],[SPX]])/Table5[[#This Row],[SPX]]</f>
        <v>8.2935796459688377E-2</v>
      </c>
      <c r="C6" s="4">
        <f>('Pivot Table Adjusted Data'!D5-Table5[[#This Row],[SPOT]])/Table5[[#This Row],[SPOT]]</f>
        <v>0.47632112590690212</v>
      </c>
      <c r="D6" s="4">
        <f>('Pivot Table Adjusted Data'!E5-Table5[[#This Row],[TKO]])/Table5[[#This Row],[TKO]]</f>
        <v>0.38471521223570304</v>
      </c>
      <c r="E6" s="4">
        <f>('Pivot Table Adjusted Data'!F5-Table5[[#This Row],[TSLA]])/Table5[[#This Row],[TSLA]]</f>
        <v>-3.3100464823953034E-2</v>
      </c>
      <c r="F6" s="4">
        <f>('Pivot Table Adjusted Data'!G5-Table5[[#This Row],[F]])/Table5[[#This Row],[F]]</f>
        <v>-3.5609670973486586E-2</v>
      </c>
      <c r="G6" s="4"/>
      <c r="H6" s="4">
        <f>('Pivot Table Adjusted Data'!I5-Table5[[#This Row],[CMG]])/Table5[[#This Row],[CMG]]</f>
        <v>0.25834750532470074</v>
      </c>
      <c r="I6" s="4">
        <f>('Pivot Table Adjusted Data'!J5-Table5[[#This Row],[RIVN]])/Table5[[#This Row],[RIVN]]</f>
        <v>-0.39188372553117301</v>
      </c>
      <c r="J6" s="4">
        <f>('Pivot Table Adjusted Data'!K5-Table5[[#This Row],[AMZN]])/Table5[[#This Row],[AMZN]]</f>
        <v>0.36131233930320561</v>
      </c>
      <c r="K6" s="4">
        <f>('Pivot Table Adjusted Data'!L5-Table5[[#This Row],[IAU]])/Table5[[#This Row],[IAU]]</f>
        <v>9.6821228616162172E-2</v>
      </c>
      <c r="L6" s="4"/>
      <c r="M6" s="4">
        <f>('Pivot Table Adjusted Data'!N5-Table5[[#This Row],[VST]])/Table5[[#This Row],[VST]]</f>
        <v>0.10424327989939659</v>
      </c>
      <c r="N6" s="4">
        <f>('Pivot Table Adjusted Data'!O5-Table5[[#This Row],[VIST]])/Table5[[#This Row],[VIST]]</f>
        <v>1.061049079461216</v>
      </c>
      <c r="O6" s="4"/>
      <c r="P6" s="4">
        <f>('Pivot Table Adjusted Data'!Q5-Table5[[#This Row],[XOM]])/Table5[[#This Row],[XOM]]</f>
        <v>0.10670644629884141</v>
      </c>
      <c r="Q6" s="4">
        <f>('Pivot Table Adjusted Data'!R5-Table5[[#This Row],[MA]])/Table5[[#This Row],[MA]]</f>
        <v>0.13871233553423543</v>
      </c>
      <c r="R6" s="4">
        <f>('Pivot Table Adjusted Data'!S5-Table5[[#This Row],[JPM]])/Table5[[#This Row],[JPM]]</f>
        <v>0.16060973562210237</v>
      </c>
      <c r="S6" s="4">
        <f>('Pivot Table Adjusted Data'!T5-Table5[[#This Row],[KKR]])/Table5[[#This Row],[KKR]]</f>
        <v>0.12147789305779016</v>
      </c>
      <c r="T6" s="4">
        <f>('Pivot Table Adjusted Data'!U5-Table5[[#This Row],[GS]])/Table5[[#This Row],[GS]]</f>
        <v>1.1403669644017348E-2</v>
      </c>
      <c r="U6" s="4">
        <f>('Pivot Table Adjusted Data'!V5-Table5[[#This Row],[BX]])/Table5[[#This Row],[BX]]</f>
        <v>7.1576124365085808E-3</v>
      </c>
      <c r="V6" s="4">
        <f>('Pivot Table Adjusted Data'!W5-Table5[[#This Row],[SOFI]])/Table5[[#This Row],[SOFI]]</f>
        <v>0.26663757962895607</v>
      </c>
      <c r="W6" s="4">
        <f>('Pivot Table Adjusted Data'!X5-Table5[[#This Row],[HOOD]])/Table5[[#This Row],[HOOD]]</f>
        <v>6.5319554034758837E-2</v>
      </c>
      <c r="X6" s="4">
        <f>('Pivot Table Adjusted Data'!Y5-Table5[[#This Row],[KO]])/Table5[[#This Row],[KO]]</f>
        <v>-1.0584561204551587E-2</v>
      </c>
      <c r="Y6" s="4">
        <f>('Pivot Table Adjusted Data'!Z5-Table5[[#This Row],[PM]])/Table5[[#This Row],[PM]]</f>
        <v>-1.1750211740011818E-3</v>
      </c>
      <c r="Z6" s="4">
        <f>('Pivot Table Adjusted Data'!AA5-Table5[[#This Row],[VRTX]])/Table5[[#This Row],[VRTX]]</f>
        <v>0.13919000944334461</v>
      </c>
      <c r="AA6" s="4">
        <f>('Pivot Table Adjusted Data'!AB5-Table5[[#This Row],[OSCR]])/Table5[[#This Row],[OSCR]]</f>
        <v>0.45350657478043038</v>
      </c>
      <c r="AB6" s="4">
        <f>('Pivot Table Adjusted Data'!AC5-Table5[[#This Row],[CPRX]])/Table5[[#This Row],[CPRX]]</f>
        <v>0.11562209238653161</v>
      </c>
      <c r="AC6" s="4">
        <f>('Pivot Table Adjusted Data'!AD5-Table5[[#This Row],[OPCH]])/Table5[[#This Row],[OPCH]]</f>
        <v>2.4631721885967562E-2</v>
      </c>
      <c r="AD6" s="4">
        <f>('Pivot Table Adjusted Data'!AE5-Table5[[#This Row],[J]])/Table5[[#This Row],[J]]</f>
        <v>-1.4683577832088193E-2</v>
      </c>
      <c r="AE6" s="4">
        <f>('Pivot Table Adjusted Data'!AF5-Table5[[#This Row],[DE]])/Table5[[#This Row],[DE]]</f>
        <v>7.8725193861273024E-2</v>
      </c>
      <c r="AF6" s="4">
        <f>('Pivot Table Adjusted Data'!AG5-Table5[[#This Row],[RKLB]])/Table5[[#This Row],[RKLB]]</f>
        <v>0.1040665759063617</v>
      </c>
      <c r="AG6" s="4">
        <f>('Pivot Table Adjusted Data'!AH5-Table5[[#This Row],[RIO]])/Table5[[#This Row],[RIO]]</f>
        <v>4.8986169279960044E-2</v>
      </c>
      <c r="AH6" s="4">
        <f>('Pivot Table Adjusted Data'!AI5-Table5[[#This Row],[PLD]])/Table5[[#This Row],[PLD]]</f>
        <v>4.0961213548400301E-2</v>
      </c>
      <c r="AI6" s="4">
        <f>('Pivot Table Adjusted Data'!AJ5-Table5[[#This Row],[CBRE]])/Table5[[#This Row],[CBRE]]</f>
        <v>3.2450902800770336E-2</v>
      </c>
      <c r="AJ6" s="4">
        <f>('Pivot Table Adjusted Data'!AK5-Table5[[#This Row],[PLTR]])/Table5[[#This Row],[PLTR]]</f>
        <v>0.48344624269401709</v>
      </c>
      <c r="AK6" s="4">
        <f>('Pivot Table Adjusted Data'!AL5-Table5[[#This Row],[AVGO]])/Table5[[#This Row],[AVGO]]</f>
        <v>0.43340705212111819</v>
      </c>
      <c r="AL6" s="4">
        <f>('Pivot Table Adjusted Data'!AM5-Table5[[#This Row],[NVDA]])/Table5[[#This Row],[NVDA]]</f>
        <v>1.2149657508915319</v>
      </c>
      <c r="AM6" s="4">
        <f>('Pivot Table Adjusted Data'!AN5-Table5[[#This Row],[SNOW]])/Table5[[#This Row],[SNOW]]</f>
        <v>4.1941046207578506E-2</v>
      </c>
      <c r="AN6" s="4">
        <f>('Pivot Table Adjusted Data'!AO5-Table5[[#This Row],[MSFT]])/Table5[[#This Row],[MSFT]]</f>
        <v>0.21065159266354835</v>
      </c>
      <c r="AO6" s="4">
        <f>('Pivot Table Adjusted Data'!AP5-Table5[[#This Row],[APPL]])/Table5[[#This Row],[APPL]]</f>
        <v>0.16670682722483943</v>
      </c>
      <c r="AP6" s="4">
        <f>('Pivot Table Adjusted Data'!AQ5-Table5[[#This Row],[IONQ]])/Table5[[#This Row],[IONQ]]</f>
        <v>0.9742203132749907</v>
      </c>
      <c r="AQ6" s="4"/>
    </row>
    <row r="7" spans="1:43" x14ac:dyDescent="0.2">
      <c r="A7" s="44" t="s">
        <v>328</v>
      </c>
      <c r="B7" s="4">
        <f>('Pivot Table Adjusted Data'!C6-Table5[[#This Row],[SPX]])/Table5[[#This Row],[SPX]]</f>
        <v>-0.12515038872566875</v>
      </c>
      <c r="C7" s="4">
        <f>('Pivot Table Adjusted Data'!D6-Table5[[#This Row],[SPOT]])/Table5[[#This Row],[SPOT]]</f>
        <v>-0.51614121724630546</v>
      </c>
      <c r="D7" s="4">
        <f>('Pivot Table Adjusted Data'!E6-Table5[[#This Row],[TKO]])/Table5[[#This Row],[TKO]]</f>
        <v>0.28188986124286469</v>
      </c>
      <c r="E7" s="4">
        <f>('Pivot Table Adjusted Data'!F6-Table5[[#This Row],[TSLA]])/Table5[[#This Row],[TSLA]]</f>
        <v>-0.2824521507023201</v>
      </c>
      <c r="F7" s="4">
        <f>('Pivot Table Adjusted Data'!G6-Table5[[#This Row],[F]])/Table5[[#This Row],[F]]</f>
        <v>-0.24430672319572114</v>
      </c>
      <c r="G7" s="4"/>
      <c r="H7" s="4">
        <f>('Pivot Table Adjusted Data'!I6-Table5[[#This Row],[CMG]])/Table5[[#This Row],[CMG]]</f>
        <v>-9.3844349099615698E-2</v>
      </c>
      <c r="I7" s="4">
        <f>('Pivot Table Adjusted Data'!J6-Table5[[#This Row],[RIVN]])/Table5[[#This Row],[RIVN]]</f>
        <v>-0.56746976259752213</v>
      </c>
      <c r="J7" s="4">
        <f>('Pivot Table Adjusted Data'!K6-Table5[[#This Row],[AMZN]])/Table5[[#This Row],[AMZN]]</f>
        <v>-0.14491686444630009</v>
      </c>
      <c r="K7" s="4">
        <f>('Pivot Table Adjusted Data'!L6-Table5[[#This Row],[IAU]])/Table5[[#This Row],[IAU]]</f>
        <v>-4.5555051078061758E-2</v>
      </c>
      <c r="L7" s="4"/>
      <c r="M7" s="4">
        <f>('Pivot Table Adjusted Data'!N6-Table5[[#This Row],[VST]])/Table5[[#This Row],[VST]]</f>
        <v>0.11014033782548031</v>
      </c>
      <c r="N7" s="4">
        <f>('Pivot Table Adjusted Data'!O6-Table5[[#This Row],[VIST]])/Table5[[#This Row],[VIST]]</f>
        <v>0.61678891719161766</v>
      </c>
      <c r="O7" s="4"/>
      <c r="P7" s="4">
        <f>('Pivot Table Adjusted Data'!Q6-Table5[[#This Row],[XOM]])/Table5[[#This Row],[XOM]]</f>
        <v>0.3878066469033275</v>
      </c>
      <c r="Q7" s="4">
        <f>('Pivot Table Adjusted Data'!R6-Table5[[#This Row],[MA]])/Table5[[#This Row],[MA]]</f>
        <v>-4.9209578332787357E-2</v>
      </c>
      <c r="R7" s="4">
        <f>('Pivot Table Adjusted Data'!S6-Table5[[#This Row],[JPM]])/Table5[[#This Row],[JPM]]</f>
        <v>-0.19131655687973564</v>
      </c>
      <c r="S7" s="4">
        <f>('Pivot Table Adjusted Data'!T6-Table5[[#This Row],[KKR]])/Table5[[#This Row],[KKR]]</f>
        <v>-0.2357814169726202</v>
      </c>
      <c r="T7" s="4">
        <f>('Pivot Table Adjusted Data'!U6-Table5[[#This Row],[GS]])/Table5[[#This Row],[GS]]</f>
        <v>-9.5441361357677362E-2</v>
      </c>
      <c r="U7" s="4">
        <f>('Pivot Table Adjusted Data'!V6-Table5[[#This Row],[BX]])/Table5[[#This Row],[BX]]</f>
        <v>-0.2513251684257683</v>
      </c>
      <c r="V7" s="4">
        <f>('Pivot Table Adjusted Data'!W6-Table5[[#This Row],[SOFI]])/Table5[[#This Row],[SOFI]]</f>
        <v>-0.5783934090126257</v>
      </c>
      <c r="W7" s="4">
        <f>('Pivot Table Adjusted Data'!X6-Table5[[#This Row],[HOOD]])/Table5[[#This Row],[HOOD]]</f>
        <v>-0.57551112811956784</v>
      </c>
      <c r="X7" s="4">
        <f>('Pivot Table Adjusted Data'!Y6-Table5[[#This Row],[KO]])/Table5[[#This Row],[KO]]</f>
        <v>4.2620382555644327E-2</v>
      </c>
      <c r="Y7" s="4">
        <f>('Pivot Table Adjusted Data'!Z6-Table5[[#This Row],[PM]])/Table5[[#This Row],[PM]]</f>
        <v>-1.1118625326294929E-2</v>
      </c>
      <c r="Z7" s="4">
        <f>('Pivot Table Adjusted Data'!AA6-Table5[[#This Row],[VRTX]])/Table5[[#This Row],[VRTX]]</f>
        <v>0.31234170739758804</v>
      </c>
      <c r="AA7" s="4">
        <f>('Pivot Table Adjusted Data'!AB6-Table5[[#This Row],[OSCR]])/Table5[[#This Row],[OSCR]]</f>
        <v>-0.57571588658769357</v>
      </c>
      <c r="AB7" s="4">
        <f>('Pivot Table Adjusted Data'!AC6-Table5[[#This Row],[CPRX]])/Table5[[#This Row],[CPRX]]</f>
        <v>0.88891117102004713</v>
      </c>
      <c r="AC7" s="4">
        <f>('Pivot Table Adjusted Data'!AD6-Table5[[#This Row],[OPCH]])/Table5[[#This Row],[OPCH]]</f>
        <v>0.17530068941075622</v>
      </c>
      <c r="AD7" s="4">
        <f>('Pivot Table Adjusted Data'!AE6-Table5[[#This Row],[J]])/Table5[[#This Row],[J]]</f>
        <v>-8.664877994790432E-2</v>
      </c>
      <c r="AE7" s="4">
        <f>('Pivot Table Adjusted Data'!AF6-Table5[[#This Row],[DE]])/Table5[[#This Row],[DE]]</f>
        <v>4.6224720178722417E-3</v>
      </c>
      <c r="AF7" s="4">
        <f>('Pivot Table Adjusted Data'!AG6-Table5[[#This Row],[RKLB]])/Table5[[#This Row],[RKLB]]</f>
        <v>-0.58862813427664773</v>
      </c>
      <c r="AG7" s="4">
        <f>('Pivot Table Adjusted Data'!AH6-Table5[[#This Row],[RIO]])/Table5[[#This Row],[RIO]]</f>
        <v>-0.10960314012006567</v>
      </c>
      <c r="AH7" s="4">
        <f>('Pivot Table Adjusted Data'!AI6-Table5[[#This Row],[PLD]])/Table5[[#This Row],[PLD]]</f>
        <v>-0.21146984589016299</v>
      </c>
      <c r="AI7" s="4">
        <f>('Pivot Table Adjusted Data'!AJ6-Table5[[#This Row],[CBRE]])/Table5[[#This Row],[CBRE]]</f>
        <v>-0.20488770321317243</v>
      </c>
      <c r="AJ7" s="4">
        <f>('Pivot Table Adjusted Data'!AK6-Table5[[#This Row],[PLTR]])/Table5[[#This Row],[PLTR]]</f>
        <v>-0.53256554132859024</v>
      </c>
      <c r="AK7" s="4">
        <f>('Pivot Table Adjusted Data'!AL6-Table5[[#This Row],[AVGO]])/Table5[[#This Row],[AVGO]]</f>
        <v>-9.4803081477018297E-2</v>
      </c>
      <c r="AL7" s="4">
        <f>('Pivot Table Adjusted Data'!AM6-Table5[[#This Row],[NVDA]])/Table5[[#This Row],[NVDA]]</f>
        <v>-0.36919478534814998</v>
      </c>
      <c r="AM7" s="4">
        <f>('Pivot Table Adjusted Data'!AN6-Table5[[#This Row],[SNOW]])/Table5[[#This Row],[SNOW]]</f>
        <v>-0.46297363964729871</v>
      </c>
      <c r="AN7" s="4">
        <f>('Pivot Table Adjusted Data'!AO6-Table5[[#This Row],[MSFT]])/Table5[[#This Row],[MSFT]]</f>
        <v>-0.17515456395308052</v>
      </c>
      <c r="AO7" s="4">
        <f>('Pivot Table Adjusted Data'!AP6-Table5[[#This Row],[APPL]])/Table5[[#This Row],[APPL]]</f>
        <v>-8.8837035563819056E-2</v>
      </c>
      <c r="AP7" s="4">
        <f>('Pivot Table Adjusted Data'!AQ6-Table5[[#This Row],[IONQ]])/Table5[[#This Row],[IONQ]]</f>
        <v>-0.62152260775891155</v>
      </c>
      <c r="AQ7" s="4"/>
    </row>
    <row r="8" spans="1:43" x14ac:dyDescent="0.2">
      <c r="A8" s="44" t="s">
        <v>327</v>
      </c>
      <c r="B8" s="4">
        <f>('Pivot Table Adjusted Data'!C7-Table5[[#This Row],[SPX]])/Table5[[#This Row],[SPX]]</f>
        <v>8.7258696871414992E-2</v>
      </c>
      <c r="C8" s="4">
        <f>('Pivot Table Adjusted Data'!D7-Table5[[#This Row],[SPOT]])/Table5[[#This Row],[SPOT]]</f>
        <v>-0.26801813385195544</v>
      </c>
      <c r="D8" s="4">
        <f>('Pivot Table Adjusted Data'!E7-Table5[[#This Row],[TKO]])/Table5[[#This Row],[TKO]]</f>
        <v>3.727133739308746E-2</v>
      </c>
      <c r="E8" s="4">
        <f>('Pivot Table Adjusted Data'!F7-Table5[[#This Row],[TSLA]])/Table5[[#This Row],[TSLA]]</f>
        <v>0.35218709408048804</v>
      </c>
      <c r="F8" s="4">
        <f>('Pivot Table Adjusted Data'!G7-Table5[[#This Row],[F]])/Table5[[#This Row],[F]]</f>
        <v>0.37874191963104281</v>
      </c>
      <c r="G8" s="4"/>
      <c r="H8" s="4">
        <f>('Pivot Table Adjusted Data'!I7-Table5[[#This Row],[CMG]])/Table5[[#This Row],[CMG]]</f>
        <v>6.7830128963890707E-2</v>
      </c>
      <c r="I8" s="4"/>
      <c r="J8" s="4">
        <f>('Pivot Table Adjusted Data'!K7-Table5[[#This Row],[AMZN]])/Table5[[#This Row],[AMZN]]</f>
        <v>-0.27696916405056871</v>
      </c>
      <c r="K8" s="4">
        <f>('Pivot Table Adjusted Data'!L7-Table5[[#This Row],[IAU]])/Table5[[#This Row],[IAU]]</f>
        <v>1.8916393968250844E-2</v>
      </c>
      <c r="L8" s="4"/>
      <c r="M8" s="4">
        <f>('Pivot Table Adjusted Data'!N7-Table5[[#This Row],[VST]])/Table5[[#This Row],[VST]]</f>
        <v>0.14992190398094471</v>
      </c>
      <c r="N8" s="4">
        <f>('Pivot Table Adjusted Data'!O7-Table5[[#This Row],[VIST]])/Table5[[#This Row],[VIST]]</f>
        <v>1.0077367277357265</v>
      </c>
      <c r="O8" s="4"/>
      <c r="P8" s="4">
        <f>('Pivot Table Adjusted Data'!Q7-Table5[[#This Row],[XOM]])/Table5[[#This Row],[XOM]]</f>
        <v>0.27167323192462567</v>
      </c>
      <c r="Q8" s="4">
        <f>('Pivot Table Adjusted Data'!R7-Table5[[#This Row],[MA]])/Table5[[#This Row],[MA]]</f>
        <v>-3.0012486444647893E-2</v>
      </c>
      <c r="R8" s="4">
        <f>('Pivot Table Adjusted Data'!S7-Table5[[#This Row],[JPM]])/Table5[[#This Row],[JPM]]</f>
        <v>-2.3080646095872915E-3</v>
      </c>
      <c r="S8" s="4">
        <f>('Pivot Table Adjusted Data'!T7-Table5[[#This Row],[KKR]])/Table5[[#This Row],[KKR]]</f>
        <v>0.22512605988866147</v>
      </c>
      <c r="T8" s="4">
        <f>('Pivot Table Adjusted Data'!U7-Table5[[#This Row],[GS]])/Table5[[#This Row],[GS]]</f>
        <v>5.3898302060545966E-2</v>
      </c>
      <c r="U8" s="4">
        <f>('Pivot Table Adjusted Data'!V7-Table5[[#This Row],[BX]])/Table5[[#This Row],[BX]]</f>
        <v>0.42375244955016189</v>
      </c>
      <c r="V8" s="4">
        <f>('Pivot Table Adjusted Data'!W7-Table5[[#This Row],[SOFI]])/Table5[[#This Row],[SOFI]]</f>
        <v>-0.24412753238612503</v>
      </c>
      <c r="W8" s="4">
        <f>('Pivot Table Adjusted Data'!X7-Table5[[#This Row],[HOOD]])/Table5[[#This Row],[HOOD]]</f>
        <v>-0.53005493346723531</v>
      </c>
      <c r="X8" s="4">
        <f>('Pivot Table Adjusted Data'!Y7-Table5[[#This Row],[KO]])/Table5[[#This Row],[KO]]</f>
        <v>0.10315324651165377</v>
      </c>
      <c r="Y8" s="4">
        <f>('Pivot Table Adjusted Data'!Z7-Table5[[#This Row],[PM]])/Table5[[#This Row],[PM]]</f>
        <v>5.4010443593745197E-2</v>
      </c>
      <c r="Z8" s="4">
        <f>('Pivot Table Adjusted Data'!AA7-Table5[[#This Row],[VRTX]])/Table5[[#This Row],[VRTX]]</f>
        <v>5.3752928818443353E-2</v>
      </c>
      <c r="AA8" s="4">
        <f>('Pivot Table Adjusted Data'!AB7-Table5[[#This Row],[OSCR]])/Table5[[#This Row],[OSCR]]</f>
        <v>-0.53954868388817834</v>
      </c>
      <c r="AB8" s="4">
        <f>('Pivot Table Adjusted Data'!AC7-Table5[[#This Row],[CPRX]])/Table5[[#This Row],[CPRX]]</f>
        <v>0.40791346915367133</v>
      </c>
      <c r="AC8" s="4">
        <f>('Pivot Table Adjusted Data'!AD7-Table5[[#This Row],[OPCH]])/Table5[[#This Row],[OPCH]]</f>
        <v>0.31904421426166729</v>
      </c>
      <c r="AD8" s="4">
        <f>('Pivot Table Adjusted Data'!AE7-Table5[[#This Row],[J]])/Table5[[#This Row],[J]]</f>
        <v>6.0142079182562362E-2</v>
      </c>
      <c r="AE8" s="4">
        <f>('Pivot Table Adjusted Data'!AF7-Table5[[#This Row],[DE]])/Table5[[#This Row],[DE]]</f>
        <v>5.7865292463640451E-2</v>
      </c>
      <c r="AF8" s="4">
        <f>('Pivot Table Adjusted Data'!AG7-Table5[[#This Row],[RKLB]])/Table5[[#This Row],[RKLB]]</f>
        <v>4.7096784376789234E-2</v>
      </c>
      <c r="AG8" s="4">
        <f>('Pivot Table Adjusted Data'!AH7-Table5[[#This Row],[RIO]])/Table5[[#This Row],[RIO]]</f>
        <v>-0.1484482415087508</v>
      </c>
      <c r="AH8" s="4">
        <f>('Pivot Table Adjusted Data'!AI7-Table5[[#This Row],[PLD]])/Table5[[#This Row],[PLD]]</f>
        <v>0.30684386709074679</v>
      </c>
      <c r="AI8" s="4">
        <f>('Pivot Table Adjusted Data'!AJ7-Table5[[#This Row],[CBRE]])/Table5[[#This Row],[CBRE]]</f>
        <v>0.1907177179976729</v>
      </c>
      <c r="AJ8" s="4">
        <f>('Pivot Table Adjusted Data'!AK7-Table5[[#This Row],[PLTR]])/Table5[[#This Row],[PLTR]]</f>
        <v>-0.29233236110768362</v>
      </c>
      <c r="AK8" s="4">
        <f>('Pivot Table Adjusted Data'!AL7-Table5[[#This Row],[AVGO]])/Table5[[#This Row],[AVGO]]</f>
        <v>0.22207163272754937</v>
      </c>
      <c r="AL8" s="4">
        <f>('Pivot Table Adjusted Data'!AM7-Table5[[#This Row],[NVDA]])/Table5[[#This Row],[NVDA]]</f>
        <v>0.53230271008037466</v>
      </c>
      <c r="AM8" s="4">
        <f>('Pivot Table Adjusted Data'!AN7-Table5[[#This Row],[SNOW]])/Table5[[#This Row],[SNOW]]</f>
        <v>0.10758802644162196</v>
      </c>
      <c r="AN8" s="4">
        <f>('Pivot Table Adjusted Data'!AO7-Table5[[#This Row],[MSFT]])/Table5[[#This Row],[MSFT]]</f>
        <v>0.19836096571592784</v>
      </c>
      <c r="AO8" s="4">
        <f>('Pivot Table Adjusted Data'!AP7-Table5[[#This Row],[APPL]])/Table5[[#This Row],[APPL]]</f>
        <v>0.2042963677042233</v>
      </c>
      <c r="AP8" s="4">
        <f>('Pivot Table Adjusted Data'!AQ7-Table5[[#This Row],[IONQ]])/Table5[[#This Row],[IONQ]]</f>
        <v>0.25646701966314539</v>
      </c>
      <c r="AQ8" s="4"/>
    </row>
    <row r="9" spans="1:43" x14ac:dyDescent="0.2">
      <c r="A9" s="43" t="s">
        <v>326</v>
      </c>
      <c r="B9" s="4">
        <f>('Pivot Table Adjusted Data'!C8-Table5[[#This Row],[SPX]])/Table5[[#This Row],[SPX]]</f>
        <v>0.24835981998670353</v>
      </c>
      <c r="C9" s="4">
        <f>('Pivot Table Adjusted Data'!D8-Table5[[#This Row],[SPOT]])/Table5[[#This Row],[SPOT]]</f>
        <v>0.10636670344524406</v>
      </c>
      <c r="D9" s="4">
        <f>('Pivot Table Adjusted Data'!E8-Table5[[#This Row],[TKO]])/Table5[[#This Row],[TKO]]</f>
        <v>0.24154694904701463</v>
      </c>
      <c r="E9" s="4">
        <f>('Pivot Table Adjusted Data'!F8-Table5[[#This Row],[TSLA]])/Table5[[#This Row],[TSLA]]</f>
        <v>0.96744614888087499</v>
      </c>
      <c r="F9" s="4">
        <f>('Pivot Table Adjusted Data'!G8-Table5[[#This Row],[F]])/Table5[[#This Row],[F]]</f>
        <v>0.80472512640112381</v>
      </c>
      <c r="G9" s="4"/>
      <c r="H9" s="4">
        <f>('Pivot Table Adjusted Data'!I8-Table5[[#This Row],[CMG]])/Table5[[#This Row],[CMG]]</f>
        <v>0.30091553045011121</v>
      </c>
      <c r="I9" s="4"/>
      <c r="J9" s="4">
        <f>('Pivot Table Adjusted Data'!K8-Table5[[#This Row],[AMZN]])/Table5[[#This Row],[AMZN]]</f>
        <v>-0.13751549551011616</v>
      </c>
      <c r="K9" s="4">
        <f>('Pivot Table Adjusted Data'!L8-Table5[[#This Row],[IAU]])/Table5[[#This Row],[IAU]]</f>
        <v>-2.4555697242176069E-2</v>
      </c>
      <c r="L9" s="4"/>
      <c r="M9" s="4">
        <f>('Pivot Table Adjusted Data'!N8-Table5[[#This Row],[VST]])/Table5[[#This Row],[VST]]</f>
        <v>-1.6474315752262936E-2</v>
      </c>
      <c r="N9" s="4">
        <f>('Pivot Table Adjusted Data'!O8-Table5[[#This Row],[VIST]])/Table5[[#This Row],[VIST]]</f>
        <v>0.17055138058917485</v>
      </c>
      <c r="O9" s="4"/>
      <c r="P9" s="4">
        <f>('Pivot Table Adjusted Data'!Q8-Table5[[#This Row],[XOM]])/Table5[[#This Row],[XOM]]</f>
        <v>0.36922915491466241</v>
      </c>
      <c r="Q9" s="4">
        <f>('Pivot Table Adjusted Data'!R8-Table5[[#This Row],[MA]])/Table5[[#This Row],[MA]]</f>
        <v>0.14450555335982693</v>
      </c>
      <c r="R9" s="4">
        <f>('Pivot Table Adjusted Data'!S8-Table5[[#This Row],[JPM]])/Table5[[#This Row],[JPM]]</f>
        <v>0.48546995787931718</v>
      </c>
      <c r="S9" s="4">
        <f>('Pivot Table Adjusted Data'!T8-Table5[[#This Row],[KKR]])/Table5[[#This Row],[KKR]]</f>
        <v>0.57616140572570329</v>
      </c>
      <c r="T9" s="4">
        <f>('Pivot Table Adjusted Data'!U8-Table5[[#This Row],[GS]])/Table5[[#This Row],[GS]]</f>
        <v>0.68670880993826977</v>
      </c>
      <c r="U9" s="4">
        <f>('Pivot Table Adjusted Data'!V8-Table5[[#This Row],[BX]])/Table5[[#This Row],[BX]]</f>
        <v>0.58348396029040794</v>
      </c>
      <c r="V9" s="4">
        <f>('Pivot Table Adjusted Data'!W8-Table5[[#This Row],[SOFI]])/Table5[[#This Row],[SOFI]]</f>
        <v>0.60282654538254665</v>
      </c>
      <c r="W9" s="4"/>
      <c r="X9" s="4">
        <f>('Pivot Table Adjusted Data'!Y8-Table5[[#This Row],[KO]])/Table5[[#This Row],[KO]]</f>
        <v>9.7690168523183241E-2</v>
      </c>
      <c r="Y9" s="4">
        <f>('Pivot Table Adjusted Data'!Z8-Table5[[#This Row],[PM]])/Table5[[#This Row],[PM]]</f>
        <v>0.2237153547088572</v>
      </c>
      <c r="Z9" s="4"/>
      <c r="AA9" s="4"/>
      <c r="AB9" s="4">
        <f>('Pivot Table Adjusted Data'!AC8-Table5[[#This Row],[CPRX]])/Table5[[#This Row],[CPRX]]</f>
        <v>0.23712961569695387</v>
      </c>
      <c r="AC9" s="4">
        <f>('Pivot Table Adjusted Data'!AD8-Table5[[#This Row],[OPCH]])/Table5[[#This Row],[OPCH]]</f>
        <v>0.45794277380275228</v>
      </c>
      <c r="AD9" s="4">
        <f>('Pivot Table Adjusted Data'!AE8-Table5[[#This Row],[J]])/Table5[[#This Row],[J]]</f>
        <v>0.40106063106735457</v>
      </c>
      <c r="AE9" s="4">
        <f>('Pivot Table Adjusted Data'!AF8-Table5[[#This Row],[DE]])/Table5[[#This Row],[DE]]</f>
        <v>0.76003502687725577</v>
      </c>
      <c r="AF9" s="4">
        <f>('Pivot Table Adjusted Data'!AG8-Table5[[#This Row],[RKLB]])/Table5[[#This Row],[RKLB]]</f>
        <v>8.5912418042072598E-5</v>
      </c>
      <c r="AG9" s="4">
        <f>('Pivot Table Adjusted Data'!AH8-Table5[[#This Row],[RIO]])/Table5[[#This Row],[RIO]]</f>
        <v>0.38784425459256994</v>
      </c>
      <c r="AH9" s="4">
        <f>('Pivot Table Adjusted Data'!AI8-Table5[[#This Row],[PLD]])/Table5[[#This Row],[PLD]]</f>
        <v>0.17195746953310612</v>
      </c>
      <c r="AI9" s="4">
        <f>('Pivot Table Adjusted Data'!AJ8-Table5[[#This Row],[CBRE]])/Table5[[#This Row],[CBRE]]</f>
        <v>0.67061590058097431</v>
      </c>
      <c r="AJ9" s="4">
        <f>('Pivot Table Adjusted Data'!AK8-Table5[[#This Row],[PLTR]])/Table5[[#This Row],[PLTR]]</f>
        <v>0.42012615554535604</v>
      </c>
      <c r="AK9" s="4">
        <f>('Pivot Table Adjusted Data'!AL8-Table5[[#This Row],[AVGO]])/Table5[[#This Row],[AVGO]]</f>
        <v>0.37610592366459644</v>
      </c>
      <c r="AL9" s="4">
        <f>('Pivot Table Adjusted Data'!AM8-Table5[[#This Row],[NVDA]])/Table5[[#This Row],[NVDA]]</f>
        <v>0.42979444400914291</v>
      </c>
      <c r="AM9" s="4">
        <f>('Pivot Table Adjusted Data'!AN8-Table5[[#This Row],[SNOW]])/Table5[[#This Row],[SNOW]]</f>
        <v>-7.4204918095148661E-2</v>
      </c>
      <c r="AN9" s="4">
        <f>('Pivot Table Adjusted Data'!AO8-Table5[[#This Row],[MSFT]])/Table5[[#This Row],[MSFT]]</f>
        <v>0.24647811189703611</v>
      </c>
      <c r="AO9" s="4">
        <f>('Pivot Table Adjusted Data'!AP8-Table5[[#This Row],[APPL]])/Table5[[#This Row],[APPL]]</f>
        <v>0.28079640405949102</v>
      </c>
      <c r="AP9" s="4"/>
      <c r="AQ9" s="4"/>
    </row>
    <row r="10" spans="1:43" x14ac:dyDescent="0.2">
      <c r="A10" s="1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3" x14ac:dyDescent="0.2">
      <c r="A11" s="2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3" x14ac:dyDescent="0.2">
      <c r="A12" s="1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3" x14ac:dyDescent="0.2">
      <c r="A13" s="21" t="s">
        <v>336</v>
      </c>
      <c r="B13" s="4">
        <f>AVERAGE(B3:B11)</f>
        <v>8.6421441979443792E-2</v>
      </c>
      <c r="C13" s="4">
        <f t="shared" ref="C13:AP13" si="0">AVERAGE(C3:C11)</f>
        <v>0.2279203434007164</v>
      </c>
      <c r="D13" s="4">
        <f t="shared" si="0"/>
        <v>0.20984381110047887</v>
      </c>
      <c r="E13" s="4">
        <f t="shared" si="0"/>
        <v>0.18327812842026869</v>
      </c>
      <c r="F13" s="4">
        <f t="shared" si="0"/>
        <v>9.1151121031311053E-2</v>
      </c>
      <c r="G13" s="4">
        <f t="shared" si="0"/>
        <v>0.40202387533588763</v>
      </c>
      <c r="H13" s="4">
        <f t="shared" si="0"/>
        <v>0.12986727973668363</v>
      </c>
      <c r="I13" s="4">
        <f t="shared" si="0"/>
        <v>-0.27267706214900328</v>
      </c>
      <c r="J13" s="4">
        <f t="shared" si="0"/>
        <v>-4.7100956949753532E-2</v>
      </c>
      <c r="K13" s="4">
        <f t="shared" si="0"/>
        <v>7.5386248027215608E-2</v>
      </c>
      <c r="L13" s="4">
        <f t="shared" si="0"/>
        <v>0.19381028110133786</v>
      </c>
      <c r="M13" s="4">
        <f t="shared" si="0"/>
        <v>0.38117304470105762</v>
      </c>
      <c r="N13" s="4">
        <f t="shared" si="0"/>
        <v>0.5405200544620421</v>
      </c>
      <c r="O13" s="4">
        <f t="shared" si="0"/>
        <v>0.46762964309027449</v>
      </c>
      <c r="P13" s="4">
        <f t="shared" si="0"/>
        <v>0.1632225369480669</v>
      </c>
      <c r="Q13" s="4">
        <f t="shared" si="0"/>
        <v>8.1257636397122676E-2</v>
      </c>
      <c r="R13" s="4">
        <f t="shared" si="0"/>
        <v>0.1503682518318458</v>
      </c>
      <c r="S13" s="4">
        <f t="shared" si="0"/>
        <v>0.2356091429943373</v>
      </c>
      <c r="T13" s="4">
        <f t="shared" si="0"/>
        <v>0.17654095882598123</v>
      </c>
      <c r="U13" s="4">
        <f t="shared" si="0"/>
        <v>0.18095607570660149</v>
      </c>
      <c r="V13" s="4">
        <f t="shared" si="0"/>
        <v>9.3504577413698817E-2</v>
      </c>
      <c r="W13" s="4">
        <f t="shared" si="0"/>
        <v>0.16122103864989232</v>
      </c>
      <c r="X13" s="4">
        <f t="shared" si="0"/>
        <v>5.5751401033800704E-2</v>
      </c>
      <c r="Y13" s="4">
        <f t="shared" si="0"/>
        <v>0.11451599394589454</v>
      </c>
      <c r="Z13" s="4">
        <f t="shared" si="0"/>
        <v>0.15458726633593448</v>
      </c>
      <c r="AA13" s="4">
        <f t="shared" si="0"/>
        <v>7.6910212623124349E-2</v>
      </c>
      <c r="AB13" s="4">
        <f t="shared" si="0"/>
        <v>0.30895520283820022</v>
      </c>
      <c r="AC13" s="4">
        <f t="shared" si="0"/>
        <v>0.15115443591611363</v>
      </c>
      <c r="AD13" s="4">
        <f t="shared" si="0"/>
        <v>7.8213570015899722E-2</v>
      </c>
      <c r="AE13" s="4">
        <f t="shared" si="0"/>
        <v>0.15355562001121398</v>
      </c>
      <c r="AF13" s="4">
        <f t="shared" si="0"/>
        <v>0.28855134852089687</v>
      </c>
      <c r="AG13" s="4">
        <f t="shared" si="0"/>
        <v>1.3522369928534164E-2</v>
      </c>
      <c r="AH13" s="4">
        <f t="shared" si="0"/>
        <v>3.0189125539055096E-2</v>
      </c>
      <c r="AI13" s="4">
        <f t="shared" si="0"/>
        <v>0.17832104545221755</v>
      </c>
      <c r="AJ13" s="4">
        <f t="shared" si="0"/>
        <v>0.42791246191994092</v>
      </c>
      <c r="AK13" s="4">
        <f t="shared" si="0"/>
        <v>0.29933448722596523</v>
      </c>
      <c r="AL13" s="4">
        <f t="shared" si="0"/>
        <v>0.50832080517285749</v>
      </c>
      <c r="AM13" s="4">
        <f t="shared" si="0"/>
        <v>-5.2366663147377417E-2</v>
      </c>
      <c r="AN13" s="4">
        <f t="shared" si="0"/>
        <v>0.10850761481805124</v>
      </c>
      <c r="AO13" s="4">
        <f t="shared" si="0"/>
        <v>0.11990549029386632</v>
      </c>
      <c r="AP13" s="4">
        <f t="shared" si="0"/>
        <v>0.29338568755448247</v>
      </c>
    </row>
    <row r="14" spans="1:43" x14ac:dyDescent="0.2">
      <c r="A14" s="21" t="s">
        <v>337</v>
      </c>
      <c r="B14" s="22">
        <f>_xlfn.STDEV.S(B3:B11)</f>
        <v>0.12541083015464616</v>
      </c>
      <c r="C14" s="22">
        <f t="shared" ref="C14:AP14" si="1">_xlfn.STDEV.S(C3:C11)</f>
        <v>0.47308280692272492</v>
      </c>
      <c r="D14" s="22">
        <f t="shared" si="1"/>
        <v>0.20050524340347664</v>
      </c>
      <c r="E14" s="22">
        <f t="shared" si="1"/>
        <v>0.42579258723124663</v>
      </c>
      <c r="F14" s="22">
        <f t="shared" si="1"/>
        <v>0.36937366782704162</v>
      </c>
      <c r="G14" s="22">
        <f t="shared" si="1"/>
        <v>0.74942041143099181</v>
      </c>
      <c r="H14" s="22">
        <f t="shared" si="1"/>
        <v>0.19335438076195086</v>
      </c>
      <c r="I14" s="22">
        <f t="shared" si="1"/>
        <v>0.20240551545258795</v>
      </c>
      <c r="J14" s="22">
        <f t="shared" si="1"/>
        <v>0.22474925153669001</v>
      </c>
      <c r="K14" s="22">
        <f t="shared" si="1"/>
        <v>9.8650349981391314E-2</v>
      </c>
      <c r="L14" s="22">
        <f t="shared" si="1"/>
        <v>0.10080275031827368</v>
      </c>
      <c r="M14" s="22">
        <f t="shared" si="1"/>
        <v>0.5231356665808099</v>
      </c>
      <c r="N14" s="22">
        <f t="shared" si="1"/>
        <v>0.41514526991963457</v>
      </c>
      <c r="O14" s="22">
        <f t="shared" si="1"/>
        <v>0.39928506812725989</v>
      </c>
      <c r="P14" s="22">
        <f t="shared" si="1"/>
        <v>0.17805238741143237</v>
      </c>
      <c r="Q14" s="22">
        <f t="shared" si="1"/>
        <v>8.5717656712578791E-2</v>
      </c>
      <c r="R14" s="22">
        <f t="shared" si="1"/>
        <v>0.21891209927336824</v>
      </c>
      <c r="S14" s="22">
        <f t="shared" si="1"/>
        <v>0.33786421701627201</v>
      </c>
      <c r="T14" s="22">
        <f t="shared" si="1"/>
        <v>0.27280844231387225</v>
      </c>
      <c r="U14" s="22">
        <f t="shared" si="1"/>
        <v>0.29867431518440962</v>
      </c>
      <c r="V14" s="22">
        <f t="shared" si="1"/>
        <v>0.39867927249113633</v>
      </c>
      <c r="W14" s="22">
        <f t="shared" si="1"/>
        <v>0.66207010829005941</v>
      </c>
      <c r="X14" s="22">
        <f t="shared" si="1"/>
        <v>5.5276944465975857E-2</v>
      </c>
      <c r="Y14" s="22">
        <f t="shared" si="1"/>
        <v>0.14441869353600892</v>
      </c>
      <c r="Z14" s="22">
        <f t="shared" si="1"/>
        <v>0.10039617305549992</v>
      </c>
      <c r="AA14" s="22">
        <f t="shared" si="1"/>
        <v>0.61147517232425252</v>
      </c>
      <c r="AB14" s="22">
        <f t="shared" si="1"/>
        <v>0.29020432878096364</v>
      </c>
      <c r="AC14" s="22">
        <f t="shared" si="1"/>
        <v>0.19459084925171197</v>
      </c>
      <c r="AD14" s="22">
        <f t="shared" si="1"/>
        <v>0.16653076819549031</v>
      </c>
      <c r="AE14" s="22">
        <f t="shared" si="1"/>
        <v>0.27441342329679502</v>
      </c>
      <c r="AF14" s="22">
        <f t="shared" si="1"/>
        <v>0.89215260563884735</v>
      </c>
      <c r="AG14" s="22">
        <f t="shared" si="1"/>
        <v>0.17861424911954699</v>
      </c>
      <c r="AH14" s="22">
        <f t="shared" si="1"/>
        <v>0.16740034116632202</v>
      </c>
      <c r="AI14" s="22">
        <f t="shared" si="1"/>
        <v>0.28601227375096344</v>
      </c>
      <c r="AJ14" s="22">
        <f t="shared" si="1"/>
        <v>0.6735493023638266</v>
      </c>
      <c r="AK14" s="22">
        <f t="shared" si="1"/>
        <v>0.25891755868310318</v>
      </c>
      <c r="AL14" s="22">
        <f t="shared" si="1"/>
        <v>0.57975126897594353</v>
      </c>
      <c r="AM14" s="22">
        <f t="shared" si="1"/>
        <v>0.21462620428264728</v>
      </c>
      <c r="AN14" s="22">
        <f t="shared" si="1"/>
        <v>0.17754140589486808</v>
      </c>
      <c r="AO14" s="22">
        <f t="shared" si="1"/>
        <v>0.14543898783836015</v>
      </c>
      <c r="AP14" s="22">
        <f t="shared" si="1"/>
        <v>0.57272132342412274</v>
      </c>
    </row>
    <row r="15" spans="1:43" x14ac:dyDescent="0.2">
      <c r="A15" s="21" t="s">
        <v>338</v>
      </c>
      <c r="B15" s="22">
        <f>1/40</f>
        <v>2.5000000000000001E-2</v>
      </c>
      <c r="C15" s="22">
        <f t="shared" ref="C15:AP15" si="2">1/40</f>
        <v>2.5000000000000001E-2</v>
      </c>
      <c r="D15" s="22">
        <f t="shared" si="2"/>
        <v>2.5000000000000001E-2</v>
      </c>
      <c r="E15" s="22">
        <f t="shared" si="2"/>
        <v>2.5000000000000001E-2</v>
      </c>
      <c r="F15" s="22">
        <f t="shared" si="2"/>
        <v>2.5000000000000001E-2</v>
      </c>
      <c r="G15" s="22">
        <f t="shared" si="2"/>
        <v>2.5000000000000001E-2</v>
      </c>
      <c r="H15" s="22">
        <f t="shared" si="2"/>
        <v>2.5000000000000001E-2</v>
      </c>
      <c r="I15" s="22">
        <f t="shared" si="2"/>
        <v>2.5000000000000001E-2</v>
      </c>
      <c r="J15" s="22">
        <f t="shared" si="2"/>
        <v>2.5000000000000001E-2</v>
      </c>
      <c r="K15" s="22">
        <f t="shared" si="2"/>
        <v>2.5000000000000001E-2</v>
      </c>
      <c r="L15" s="22">
        <f t="shared" si="2"/>
        <v>2.5000000000000001E-2</v>
      </c>
      <c r="M15" s="22">
        <f t="shared" si="2"/>
        <v>2.5000000000000001E-2</v>
      </c>
      <c r="N15" s="22">
        <f t="shared" si="2"/>
        <v>2.5000000000000001E-2</v>
      </c>
      <c r="O15" s="22">
        <f t="shared" si="2"/>
        <v>2.5000000000000001E-2</v>
      </c>
      <c r="P15" s="22">
        <f t="shared" si="2"/>
        <v>2.5000000000000001E-2</v>
      </c>
      <c r="Q15" s="22">
        <f t="shared" si="2"/>
        <v>2.5000000000000001E-2</v>
      </c>
      <c r="R15" s="22">
        <f t="shared" si="2"/>
        <v>2.5000000000000001E-2</v>
      </c>
      <c r="S15" s="22">
        <f t="shared" si="2"/>
        <v>2.5000000000000001E-2</v>
      </c>
      <c r="T15" s="22">
        <f t="shared" si="2"/>
        <v>2.5000000000000001E-2</v>
      </c>
      <c r="U15" s="22">
        <f t="shared" si="2"/>
        <v>2.5000000000000001E-2</v>
      </c>
      <c r="V15" s="22">
        <f t="shared" si="2"/>
        <v>2.5000000000000001E-2</v>
      </c>
      <c r="W15" s="22">
        <f t="shared" si="2"/>
        <v>2.5000000000000001E-2</v>
      </c>
      <c r="X15" s="22">
        <f t="shared" si="2"/>
        <v>2.5000000000000001E-2</v>
      </c>
      <c r="Y15" s="22">
        <f t="shared" si="2"/>
        <v>2.5000000000000001E-2</v>
      </c>
      <c r="Z15" s="22">
        <f t="shared" si="2"/>
        <v>2.5000000000000001E-2</v>
      </c>
      <c r="AA15" s="22">
        <f t="shared" si="2"/>
        <v>2.5000000000000001E-2</v>
      </c>
      <c r="AB15" s="22">
        <f t="shared" si="2"/>
        <v>2.5000000000000001E-2</v>
      </c>
      <c r="AC15" s="22">
        <f t="shared" si="2"/>
        <v>2.5000000000000001E-2</v>
      </c>
      <c r="AD15" s="22">
        <f t="shared" si="2"/>
        <v>2.5000000000000001E-2</v>
      </c>
      <c r="AE15" s="22">
        <f t="shared" si="2"/>
        <v>2.5000000000000001E-2</v>
      </c>
      <c r="AF15" s="22">
        <f t="shared" si="2"/>
        <v>2.5000000000000001E-2</v>
      </c>
      <c r="AG15" s="22">
        <f t="shared" si="2"/>
        <v>2.5000000000000001E-2</v>
      </c>
      <c r="AH15" s="22">
        <f t="shared" si="2"/>
        <v>2.5000000000000001E-2</v>
      </c>
      <c r="AI15" s="22">
        <f t="shared" si="2"/>
        <v>2.5000000000000001E-2</v>
      </c>
      <c r="AJ15" s="22">
        <f t="shared" si="2"/>
        <v>2.5000000000000001E-2</v>
      </c>
      <c r="AK15" s="22">
        <f t="shared" si="2"/>
        <v>2.5000000000000001E-2</v>
      </c>
      <c r="AL15" s="22">
        <f t="shared" si="2"/>
        <v>2.5000000000000001E-2</v>
      </c>
      <c r="AM15" s="22">
        <f t="shared" si="2"/>
        <v>2.5000000000000001E-2</v>
      </c>
      <c r="AN15" s="22">
        <f t="shared" si="2"/>
        <v>2.5000000000000001E-2</v>
      </c>
      <c r="AO15" s="22">
        <f t="shared" si="2"/>
        <v>2.5000000000000001E-2</v>
      </c>
      <c r="AP15" s="22">
        <f t="shared" si="2"/>
        <v>2.5000000000000001E-2</v>
      </c>
    </row>
    <row r="16" spans="1:43" ht="16" thickBot="1" x14ac:dyDescent="0.25">
      <c r="A16" s="18"/>
      <c r="AP16" s="25"/>
    </row>
    <row r="17" spans="1:44" x14ac:dyDescent="0.2">
      <c r="A17" s="18"/>
      <c r="B17" s="22"/>
      <c r="C17" s="4"/>
      <c r="D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4" ht="16" thickBot="1" x14ac:dyDescent="0.25">
      <c r="A18" s="18"/>
      <c r="B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4" ht="16" thickBot="1" x14ac:dyDescent="0.25">
      <c r="A19" s="18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</row>
    <row r="20" spans="1:44" x14ac:dyDescent="0.2">
      <c r="A20" s="18"/>
      <c r="B20" t="s">
        <v>339</v>
      </c>
      <c r="C20" s="26"/>
      <c r="D20" s="26"/>
      <c r="E20" s="26" t="s">
        <v>18</v>
      </c>
      <c r="F20" s="26" t="s">
        <v>23</v>
      </c>
      <c r="G20" s="26" t="s">
        <v>27</v>
      </c>
      <c r="H20" s="26" t="s">
        <v>31</v>
      </c>
      <c r="I20" s="26" t="s">
        <v>32</v>
      </c>
      <c r="J20" s="26" t="s">
        <v>39</v>
      </c>
      <c r="K20" s="26" t="s">
        <v>40</v>
      </c>
      <c r="L20" s="26" t="s">
        <v>42</v>
      </c>
      <c r="M20" s="26" t="s">
        <v>44</v>
      </c>
      <c r="N20" s="26" t="s">
        <v>46</v>
      </c>
      <c r="O20" s="26" t="s">
        <v>48</v>
      </c>
      <c r="P20" s="26" t="s">
        <v>50</v>
      </c>
      <c r="Q20" s="26" t="s">
        <v>52</v>
      </c>
      <c r="R20" s="26" t="s">
        <v>54</v>
      </c>
      <c r="S20" s="26" t="s">
        <v>56</v>
      </c>
      <c r="T20" s="26" t="s">
        <v>58</v>
      </c>
      <c r="U20" s="26" t="s">
        <v>60</v>
      </c>
      <c r="V20" s="26" t="s">
        <v>62</v>
      </c>
      <c r="W20" s="26" t="s">
        <v>63</v>
      </c>
      <c r="X20" s="26" t="s">
        <v>65</v>
      </c>
      <c r="Y20" s="26" t="s">
        <v>66</v>
      </c>
      <c r="Z20" s="26" t="s">
        <v>68</v>
      </c>
      <c r="AA20" s="26" t="s">
        <v>69</v>
      </c>
      <c r="AB20" s="26" t="s">
        <v>70</v>
      </c>
      <c r="AC20" s="26" t="s">
        <v>72</v>
      </c>
      <c r="AD20" s="26" t="s">
        <v>74</v>
      </c>
      <c r="AE20" s="26" t="s">
        <v>76</v>
      </c>
      <c r="AF20" s="26" t="s">
        <v>78</v>
      </c>
      <c r="AG20" s="26" t="s">
        <v>79</v>
      </c>
      <c r="AH20" s="26" t="s">
        <v>80</v>
      </c>
      <c r="AI20" s="26" t="s">
        <v>81</v>
      </c>
      <c r="AJ20" s="26" t="s">
        <v>82</v>
      </c>
      <c r="AK20" s="26" t="s">
        <v>83</v>
      </c>
      <c r="AL20" s="26" t="s">
        <v>84</v>
      </c>
      <c r="AM20" s="26" t="s">
        <v>85</v>
      </c>
      <c r="AN20" s="26" t="s">
        <v>86</v>
      </c>
      <c r="AO20" s="26" t="s">
        <v>87</v>
      </c>
      <c r="AP20" s="26" t="s">
        <v>88</v>
      </c>
      <c r="AQ20" s="26" t="s">
        <v>89</v>
      </c>
      <c r="AR20" s="26" t="s">
        <v>90</v>
      </c>
    </row>
    <row r="21" spans="1:44" x14ac:dyDescent="0.2">
      <c r="A21" s="18"/>
      <c r="B21" cm="1">
        <f t="array" ref="B21">SUMPRODUCT(E21:AR21,TRANSPOSE('20% Limit Scenario'!$B$8:$B$47))</f>
        <v>3.0566270388107382E-3</v>
      </c>
      <c r="D21" t="s">
        <v>18</v>
      </c>
      <c r="E21">
        <f>VARP('252 Day Average Returns 20%'!$C$2:$C$9)</f>
        <v>0.19183486474790076</v>
      </c>
    </row>
    <row r="22" spans="1:44" x14ac:dyDescent="0.2">
      <c r="A22" s="18"/>
      <c r="B22" cm="1">
        <f t="array" ref="B22">SUMPRODUCT(E22:AR22,TRANSPOSE('20% Limit Scenario'!$B$8:$B$47))</f>
        <v>1.3331509189214207E-3</v>
      </c>
      <c r="D22" t="s">
        <v>23</v>
      </c>
      <c r="E22">
        <v>8.4060886995281064E-3</v>
      </c>
      <c r="F22">
        <f>VARP('252 Day Average Returns 20%'!$D$2:$D$9)</f>
        <v>3.4459159399103503E-2</v>
      </c>
    </row>
    <row r="23" spans="1:44" x14ac:dyDescent="0.2">
      <c r="A23" s="18"/>
      <c r="B23" cm="1">
        <f t="array" ref="B23">SUMPRODUCT(E23:AR23,TRANSPOSE('20% Limit Scenario'!$B$8:$B$47))</f>
        <v>5.4413373414482959E-4</v>
      </c>
      <c r="D23" t="s">
        <v>27</v>
      </c>
      <c r="E23">
        <v>1.1660748278406945E-2</v>
      </c>
      <c r="F23">
        <v>1.0296720225310349E-2</v>
      </c>
      <c r="G23">
        <f>VARP('252 Day Average Returns 20%'!$E$2:$E$9)</f>
        <v>0.15539942343521032</v>
      </c>
    </row>
    <row r="24" spans="1:44" x14ac:dyDescent="0.2">
      <c r="A24" s="18"/>
      <c r="B24" cm="1">
        <f t="array" ref="B24">SUMPRODUCT(E24:AR24,TRANSPOSE('20% Limit Scenario'!$B$8:$B$47))</f>
        <v>-7.5202568841510186E-4</v>
      </c>
      <c r="D24" t="s">
        <v>31</v>
      </c>
      <c r="E24">
        <v>-2.9139845123093127E-2</v>
      </c>
      <c r="F24">
        <v>-8.267648260639365E-3</v>
      </c>
      <c r="G24">
        <v>0.1207102282552814</v>
      </c>
      <c r="H24">
        <f>VARP('252 Day Average Returns 20%'!$F$2:$F$9)</f>
        <v>0.11694591984343</v>
      </c>
    </row>
    <row r="25" spans="1:44" x14ac:dyDescent="0.2">
      <c r="A25" s="18"/>
      <c r="B25" cm="1">
        <f t="array" ref="B25">SUMPRODUCT(E25:AR25,TRANSPOSE('20% Limit Scenario'!$B$8:$B$47))</f>
        <v>4.4881689890122834E-3</v>
      </c>
      <c r="D25" t="s">
        <v>32</v>
      </c>
      <c r="E25">
        <v>7.4620603683495476E-2</v>
      </c>
      <c r="F25">
        <v>9.4801772703784357E-2</v>
      </c>
      <c r="G25">
        <v>0.13329281358280287</v>
      </c>
      <c r="H25">
        <v>7.4334998742645597E-3</v>
      </c>
      <c r="I25">
        <f>VARP('252 Day Average Returns 20%'!$G$2:$G$9)</f>
        <v>0.37442063537959797</v>
      </c>
    </row>
    <row r="26" spans="1:44" x14ac:dyDescent="0.2">
      <c r="A26" s="18"/>
      <c r="B26" cm="1">
        <f t="array" ref="B26">SUMPRODUCT(E26:AR26,TRANSPOSE('20% Limit Scenario'!$B$8:$B$47))</f>
        <v>3.8600959690463145E-4</v>
      </c>
      <c r="D26" t="s">
        <v>39</v>
      </c>
      <c r="E26">
        <v>3.7591867398533881E-2</v>
      </c>
      <c r="F26">
        <v>-6.1195336128769002E-3</v>
      </c>
      <c r="G26">
        <v>3.0641625049777719E-2</v>
      </c>
      <c r="H26">
        <v>2.5410322009594363E-2</v>
      </c>
      <c r="I26">
        <v>4.816640606739539E-2</v>
      </c>
      <c r="J26">
        <f>VARP('252 Day Average Returns 20%'!$H$2:$H$9)</f>
        <v>3.2045071337003551E-2</v>
      </c>
    </row>
    <row r="27" spans="1:44" x14ac:dyDescent="0.2">
      <c r="A27" s="18"/>
      <c r="B27" cm="1">
        <f t="array" ref="B27">SUMPRODUCT(E27:AR27,TRANSPOSE('20% Limit Scenario'!$B$8:$B$47))</f>
        <v>8.234964582098731E-4</v>
      </c>
      <c r="D27" t="s">
        <v>40</v>
      </c>
      <c r="E27">
        <v>6.69638434206654E-2</v>
      </c>
      <c r="F27">
        <v>-6.9963929130415475E-3</v>
      </c>
      <c r="G27">
        <v>2.6398236328335156E-2</v>
      </c>
      <c r="H27">
        <v>7.4591484092902021E-3</v>
      </c>
      <c r="I27">
        <v>-2.3208049723041561E-3</v>
      </c>
      <c r="J27">
        <v>4.7012174793153337E-3</v>
      </c>
      <c r="K27">
        <f>VARP('252 Day Average Returns 20%'!$I$2:$I$9)</f>
        <v>3.2774394148502244E-2</v>
      </c>
    </row>
    <row r="28" spans="1:44" x14ac:dyDescent="0.2">
      <c r="A28" s="18"/>
      <c r="B28" cm="1">
        <f t="array" ref="B28">SUMPRODUCT(E28:AR28,TRANSPOSE('20% Limit Scenario'!$B$8:$B$47))</f>
        <v>9.9037420788947888E-4</v>
      </c>
      <c r="D28" t="s">
        <v>42</v>
      </c>
      <c r="E28">
        <v>4.8790459633229345E-2</v>
      </c>
      <c r="F28">
        <v>6.1195103285765495E-3</v>
      </c>
      <c r="G28">
        <v>-2.2158663897062652E-2</v>
      </c>
      <c r="H28">
        <v>-2.0370159998606311E-2</v>
      </c>
      <c r="I28">
        <v>2.5454435417205174E-2</v>
      </c>
      <c r="J28">
        <v>2.3284350592441678E-2</v>
      </c>
      <c r="K28">
        <v>-7.4724343954033585E-3</v>
      </c>
      <c r="L28">
        <f>VARP('252 Day Average Returns 20%'!$J$2:$J$9)</f>
        <v>4.3296193771116299E-2</v>
      </c>
    </row>
    <row r="29" spans="1:44" x14ac:dyDescent="0.2">
      <c r="A29" s="18"/>
      <c r="B29" cm="1">
        <f t="array" ref="B29">SUMPRODUCT(E29:AR29,TRANSPOSE('20% Limit Scenario'!$B$8:$B$47))</f>
        <v>1.6212042219977466E-3</v>
      </c>
      <c r="D29" t="s">
        <v>44</v>
      </c>
      <c r="E29">
        <v>3.3440514021274695E-2</v>
      </c>
      <c r="F29">
        <v>4.2862497762835572E-3</v>
      </c>
      <c r="G29">
        <v>-4.4465234684115682E-3</v>
      </c>
      <c r="H29">
        <v>-1.3829265399573298E-2</v>
      </c>
      <c r="I29">
        <v>1.8143128854980099E-2</v>
      </c>
      <c r="J29">
        <v>-3.4966471490674298E-4</v>
      </c>
      <c r="K29">
        <v>1.4739619312868948E-2</v>
      </c>
      <c r="L29">
        <v>4.0899157771906352E-3</v>
      </c>
      <c r="M29">
        <f>VARP('252 Day Average Returns 20%'!$K$2:$K$9)</f>
        <v>8.3416213298151375E-3</v>
      </c>
    </row>
    <row r="30" spans="1:44" x14ac:dyDescent="0.2">
      <c r="A30" s="18"/>
      <c r="B30" cm="1">
        <f t="array" ref="B30">SUMPRODUCT(E30:AR30,TRANSPOSE('20% Limit Scenario'!$B$8:$B$47))</f>
        <v>1.1656231025916589E-3</v>
      </c>
      <c r="D30" t="s">
        <v>46</v>
      </c>
      <c r="E30">
        <v>1.1420088734130278E-2</v>
      </c>
      <c r="F30">
        <v>9.8938865653795446E-3</v>
      </c>
      <c r="G30">
        <v>1.7348880774366578E-2</v>
      </c>
      <c r="H30">
        <v>1.3475292687274098E-3</v>
      </c>
      <c r="I30">
        <v>5.2225648358358634E-2</v>
      </c>
      <c r="J30">
        <v>1.0165396200691526E-2</v>
      </c>
      <c r="K30">
        <v>-1.1148489330411449E-3</v>
      </c>
      <c r="L30">
        <v>6.1538536678699312E-3</v>
      </c>
      <c r="M30">
        <v>1.7342443620615715E-3</v>
      </c>
      <c r="N30">
        <f>VARP('252 Day Average Returns 20%'!$L$2:$L$9)</f>
        <v>5.0805972358641122E-3</v>
      </c>
    </row>
    <row r="31" spans="1:44" x14ac:dyDescent="0.2">
      <c r="A31" s="18"/>
      <c r="B31" cm="1">
        <f t="array" ref="B31">SUMPRODUCT(E31:AR31,TRANSPOSE('20% Limit Scenario'!$B$8:$B$47))</f>
        <v>1.1527567309274407E-2</v>
      </c>
      <c r="D31" t="s">
        <v>48</v>
      </c>
      <c r="E31">
        <v>0.134178142949859</v>
      </c>
      <c r="F31">
        <v>-5.8891658690507437E-3</v>
      </c>
      <c r="G31">
        <v>-6.899778263863089E-3</v>
      </c>
      <c r="H31">
        <v>-5.7855672750785785E-2</v>
      </c>
      <c r="I31">
        <v>0.26443938667513195</v>
      </c>
      <c r="J31">
        <v>3.3358283419673306E-2</v>
      </c>
      <c r="K31">
        <v>4.6483992511209007E-2</v>
      </c>
      <c r="L31">
        <v>2.6461544083161231E-2</v>
      </c>
      <c r="M31">
        <v>2.5749193318809403E-2</v>
      </c>
      <c r="N31">
        <v>4.2265918327243163E-2</v>
      </c>
      <c r="O31">
        <f>VARP('252 Day Average Returns 20%'!$M$2:$M$9)</f>
        <v>0.23457507912766998</v>
      </c>
    </row>
    <row r="32" spans="1:44" x14ac:dyDescent="0.2">
      <c r="A32" s="18"/>
      <c r="B32" cm="1">
        <f t="array" ref="B32">SUMPRODUCT(E32:AR32,TRANSPOSE('20% Limit Scenario'!$B$8:$B$47))</f>
        <v>1.1022118888285541E-2</v>
      </c>
      <c r="D32" t="s">
        <v>50</v>
      </c>
      <c r="E32">
        <v>-3.9721535495132722E-2</v>
      </c>
      <c r="F32">
        <v>-5.1506846405341795E-3</v>
      </c>
      <c r="G32">
        <v>-3.5831114026637509E-2</v>
      </c>
      <c r="H32">
        <v>-1.1261164380393223E-2</v>
      </c>
      <c r="I32">
        <v>8.9281722525461793E-2</v>
      </c>
      <c r="J32">
        <v>1.8920090600006736E-2</v>
      </c>
      <c r="K32">
        <v>-4.269463586916019E-2</v>
      </c>
      <c r="L32">
        <v>3.5830036859753729E-2</v>
      </c>
      <c r="M32">
        <v>-9.3448386092408516E-3</v>
      </c>
      <c r="N32">
        <v>1.6916328424144925E-2</v>
      </c>
      <c r="O32">
        <v>7.7243277036926987E-4</v>
      </c>
      <c r="P32">
        <f>VARP('252 Day Average Returns 20%'!$N$2:$N$9)</f>
        <v>0.14772479583141107</v>
      </c>
    </row>
    <row r="33" spans="1:32" x14ac:dyDescent="0.2">
      <c r="A33" s="18"/>
      <c r="B33" cm="1">
        <f t="array" ref="B33">SUMPRODUCT(E33:AR33,TRANSPOSE('20% Limit Scenario'!$B$8:$B$47))</f>
        <v>1.1928964719240352E-2</v>
      </c>
      <c r="D33" t="s">
        <v>52</v>
      </c>
      <c r="E33">
        <v>4.5235580317295569E-2</v>
      </c>
      <c r="F33">
        <v>3.9190212160161692E-2</v>
      </c>
      <c r="G33">
        <v>6.8719841671511447E-2</v>
      </c>
      <c r="H33">
        <v>5.3376352745185193E-3</v>
      </c>
      <c r="I33">
        <v>0.20686857746357831</v>
      </c>
      <c r="J33">
        <v>4.0265676300678295E-2</v>
      </c>
      <c r="K33">
        <v>-4.4159760599333598E-3</v>
      </c>
      <c r="L33">
        <v>2.4375742460026897E-2</v>
      </c>
      <c r="M33">
        <v>6.8694343762319065E-3</v>
      </c>
      <c r="N33">
        <v>2.0124516514123537E-2</v>
      </c>
      <c r="O33">
        <v>0.16741755582531115</v>
      </c>
      <c r="P33">
        <v>6.7006478751536147E-2</v>
      </c>
      <c r="Q33">
        <f>VARP('252 Day Average Returns 20%'!$O$2:$O$9)</f>
        <v>7.9714282814695281E-2</v>
      </c>
    </row>
    <row r="34" spans="1:32" x14ac:dyDescent="0.2">
      <c r="A34" s="18"/>
      <c r="B34" cm="1">
        <f t="array" ref="B34">SUMPRODUCT(E34:AR34,TRANSPOSE('20% Limit Scenario'!$B$8:$B$47))</f>
        <v>8.7214729678398105E-4</v>
      </c>
      <c r="D34" t="s">
        <v>54</v>
      </c>
      <c r="E34">
        <v>-6.066687174212787E-2</v>
      </c>
      <c r="F34">
        <v>4.3558896469827564E-3</v>
      </c>
      <c r="G34">
        <v>2.2489257448323304E-2</v>
      </c>
      <c r="H34">
        <v>2.8297092441417235E-2</v>
      </c>
      <c r="I34">
        <v>2.4391531470193458E-2</v>
      </c>
      <c r="J34">
        <v>-2.5980628656332599E-3</v>
      </c>
      <c r="K34">
        <v>-2.5264392543915892E-2</v>
      </c>
      <c r="L34">
        <v>-1.2258447847335189E-2</v>
      </c>
      <c r="M34">
        <v>-1.3216061371894882E-2</v>
      </c>
      <c r="N34">
        <v>3.3754972229610341E-3</v>
      </c>
      <c r="O34">
        <v>-4.1586720971357662E-2</v>
      </c>
      <c r="P34">
        <v>1.2882929242841045E-2</v>
      </c>
      <c r="Q34">
        <v>1.337052445868676E-2</v>
      </c>
      <c r="R34">
        <f>VARP('252 Day Average Returns 20%'!$P$2:$P$9)</f>
        <v>2.7173702282494973E-2</v>
      </c>
    </row>
    <row r="35" spans="1:32" x14ac:dyDescent="0.2">
      <c r="A35" s="18"/>
      <c r="B35" cm="1">
        <f t="array" ref="B35">SUMPRODUCT(E35:AR35,TRANSPOSE('20% Limit Scenario'!$B$8:$B$47))</f>
        <v>8.2795265284264189E-4</v>
      </c>
      <c r="D35" t="s">
        <v>56</v>
      </c>
      <c r="E35">
        <v>3.0574916357515334E-2</v>
      </c>
      <c r="F35">
        <v>1.9259335540111702E-3</v>
      </c>
      <c r="G35">
        <v>1.0745131058364207E-2</v>
      </c>
      <c r="H35">
        <v>4.2391931029652592E-3</v>
      </c>
      <c r="I35">
        <v>1.0893527491863189E-2</v>
      </c>
      <c r="J35">
        <v>1.0106336357694253E-2</v>
      </c>
      <c r="K35">
        <v>9.03456047821425E-3</v>
      </c>
      <c r="L35">
        <v>9.7672025831614766E-3</v>
      </c>
      <c r="M35">
        <v>3.7032017166042036E-3</v>
      </c>
      <c r="N35">
        <v>1.9358912831644586E-3</v>
      </c>
      <c r="O35">
        <v>1.5797607951408721E-2</v>
      </c>
      <c r="P35">
        <v>-8.4369308210834413E-3</v>
      </c>
      <c r="Q35">
        <v>7.6681685811618543E-3</v>
      </c>
      <c r="R35">
        <v>-7.0033691593962494E-3</v>
      </c>
      <c r="S35">
        <f>VARP('252 Day Average Returns 20%'!$Q$2:$Q$9)</f>
        <v>6.297871433396148E-3</v>
      </c>
    </row>
    <row r="36" spans="1:32" x14ac:dyDescent="0.2">
      <c r="A36" s="18"/>
      <c r="B36" cm="1">
        <f t="array" ref="B36">SUMPRODUCT(E36:AR36,TRANSPOSE('20% Limit Scenario'!$B$8:$B$47))</f>
        <v>1.7671159121593573E-3</v>
      </c>
      <c r="D36" t="s">
        <v>58</v>
      </c>
      <c r="E36">
        <v>5.5089263776705366E-2</v>
      </c>
      <c r="F36">
        <v>3.9525685229611406E-3</v>
      </c>
      <c r="G36">
        <v>6.1338410785668762E-2</v>
      </c>
      <c r="H36">
        <v>4.0997040450252216E-2</v>
      </c>
      <c r="I36">
        <v>5.3429944988124776E-2</v>
      </c>
      <c r="J36">
        <v>2.6720607175796513E-2</v>
      </c>
      <c r="K36">
        <v>2.2779495473605214E-2</v>
      </c>
      <c r="L36">
        <v>1.0117450318447031E-2</v>
      </c>
      <c r="M36">
        <v>4.5628594148522019E-3</v>
      </c>
      <c r="N36">
        <v>8.18633378009858E-3</v>
      </c>
      <c r="O36">
        <v>2.8387664562389312E-2</v>
      </c>
      <c r="P36">
        <v>-2.6153987674545909E-2</v>
      </c>
      <c r="Q36">
        <v>3.2426504542570983E-2</v>
      </c>
      <c r="R36">
        <v>-5.5059582019211222E-3</v>
      </c>
      <c r="S36">
        <v>1.3821630078146173E-2</v>
      </c>
      <c r="T36">
        <f>VARP('252 Day Average Returns 20%'!$R$2:$R$9)</f>
        <v>4.1076434749948314E-2</v>
      </c>
    </row>
    <row r="37" spans="1:32" x14ac:dyDescent="0.2">
      <c r="A37" s="18"/>
      <c r="B37" cm="1">
        <f t="array" ref="B37">SUMPRODUCT(E37:AR37,TRANSPOSE('20% Limit Scenario'!$B$8:$B$47))</f>
        <v>6.0309123592718001E-3</v>
      </c>
      <c r="D37" t="s">
        <v>60</v>
      </c>
      <c r="E37">
        <v>7.2295594933110843E-2</v>
      </c>
      <c r="F37">
        <v>-6.5059254430430424E-3</v>
      </c>
      <c r="G37">
        <v>8.6858169151679557E-2</v>
      </c>
      <c r="H37">
        <v>5.5167413306398974E-2</v>
      </c>
      <c r="I37">
        <v>0.15270315041479141</v>
      </c>
      <c r="J37">
        <v>4.6080758839497679E-2</v>
      </c>
      <c r="K37">
        <v>3.171203812466615E-2</v>
      </c>
      <c r="L37">
        <v>1.2860755163118307E-2</v>
      </c>
      <c r="M37">
        <v>5.5019316284647887E-3</v>
      </c>
      <c r="N37">
        <v>2.5042818539378439E-2</v>
      </c>
      <c r="O37">
        <v>8.9975321329802654E-2</v>
      </c>
      <c r="P37">
        <v>-3.8671852367159554E-3</v>
      </c>
      <c r="Q37">
        <v>9.9195939347119677E-2</v>
      </c>
      <c r="R37">
        <v>-6.0763013710530261E-3</v>
      </c>
      <c r="S37">
        <v>1.6455785673277906E-2</v>
      </c>
      <c r="T37">
        <v>5.4026080011448721E-2</v>
      </c>
      <c r="U37">
        <f>VARP('252 Day Average Returns 20%'!$S$2:$S$9)</f>
        <v>9.7844767834301627E-2</v>
      </c>
    </row>
    <row r="38" spans="1:32" x14ac:dyDescent="0.2">
      <c r="A38" s="18"/>
      <c r="B38" cm="1">
        <f t="array" ref="B38">SUMPRODUCT(E38:AR38,TRANSPOSE('20% Limit Scenario'!$B$8:$B$47))</f>
        <v>1.0142558917057727E-3</v>
      </c>
      <c r="D38" t="s">
        <v>62</v>
      </c>
      <c r="E38">
        <v>3.3292873937529263E-2</v>
      </c>
      <c r="F38">
        <v>8.7122491163975722E-3</v>
      </c>
      <c r="G38">
        <v>9.1095268584993033E-2</v>
      </c>
      <c r="H38">
        <v>6.2464257757208604E-2</v>
      </c>
      <c r="I38">
        <v>9.2836612735473445E-2</v>
      </c>
      <c r="J38">
        <v>2.3803815150490626E-2</v>
      </c>
      <c r="K38">
        <v>2.115578972915234E-2</v>
      </c>
      <c r="L38">
        <v>-6.0435316159664016E-3</v>
      </c>
      <c r="M38">
        <v>5.4595209654136848E-4</v>
      </c>
      <c r="N38">
        <v>1.2836241802309849E-2</v>
      </c>
      <c r="O38">
        <v>2.2239279977626564E-2</v>
      </c>
      <c r="P38">
        <v>-4.3187088025891218E-2</v>
      </c>
      <c r="Q38">
        <v>5.0845038119998028E-2</v>
      </c>
      <c r="R38">
        <v>7.177258987225015E-3</v>
      </c>
      <c r="S38">
        <v>1.1656374589914387E-2</v>
      </c>
      <c r="T38">
        <v>4.6055878167195301E-2</v>
      </c>
      <c r="U38">
        <v>6.2302720083285981E-2</v>
      </c>
      <c r="V38">
        <f>VARP('252 Day Average Returns 20%'!$T$2:$T$9)</f>
        <v>6.3792382455189728E-2</v>
      </c>
    </row>
    <row r="39" spans="1:32" x14ac:dyDescent="0.2">
      <c r="A39" s="18"/>
      <c r="B39" cm="1">
        <f t="array" ref="B39">SUMPRODUCT(E39:AR39,TRANSPOSE('20% Limit Scenario'!$B$8:$B$47))</f>
        <v>2.9985814259688593E-3</v>
      </c>
      <c r="D39" t="s">
        <v>63</v>
      </c>
      <c r="E39">
        <v>2.3682036885470333E-2</v>
      </c>
      <c r="F39">
        <v>-1.0460045101022891E-2</v>
      </c>
      <c r="G39">
        <v>9.6735859476570471E-2</v>
      </c>
      <c r="H39">
        <v>7.7375641055194608E-2</v>
      </c>
      <c r="I39">
        <v>9.1814414417660264E-2</v>
      </c>
      <c r="J39">
        <v>3.1335445356123093E-2</v>
      </c>
      <c r="K39">
        <v>2.5654885655874971E-2</v>
      </c>
      <c r="L39">
        <v>-8.619358322732867E-3</v>
      </c>
      <c r="M39">
        <v>-1.1749671172247983E-3</v>
      </c>
      <c r="N39">
        <v>1.4613568423625158E-2</v>
      </c>
      <c r="O39">
        <v>3.0709469258375553E-2</v>
      </c>
      <c r="P39">
        <v>-1.7449035408923033E-3</v>
      </c>
      <c r="Q39">
        <v>5.7885123621986834E-2</v>
      </c>
      <c r="R39">
        <v>6.5455292219935941E-3</v>
      </c>
      <c r="S39">
        <v>8.2856654737535184E-3</v>
      </c>
      <c r="T39">
        <v>4.184673786663503E-2</v>
      </c>
      <c r="U39">
        <v>7.5354856917545648E-2</v>
      </c>
      <c r="V39">
        <v>5.538264645131253E-2</v>
      </c>
      <c r="W39">
        <f>VARP('252 Day Average Returns 20%'!$U$2:$U$9)</f>
        <v>7.6462582757893749E-2</v>
      </c>
    </row>
    <row r="40" spans="1:32" x14ac:dyDescent="0.2">
      <c r="A40" s="18"/>
      <c r="B40" cm="1">
        <f t="array" ref="B40">SUMPRODUCT(E40:AR40,TRANSPOSE('20% Limit Scenario'!$B$8:$B$47))</f>
        <v>2.6152515544627594E-3</v>
      </c>
      <c r="D40" t="s">
        <v>65</v>
      </c>
      <c r="E40">
        <v>0.11454324179421056</v>
      </c>
      <c r="F40">
        <v>2.0574908094346849E-2</v>
      </c>
      <c r="G40">
        <v>9.7740356592587535E-2</v>
      </c>
      <c r="H40">
        <v>5.879175546265674E-2</v>
      </c>
      <c r="I40">
        <v>7.4987217542327442E-2</v>
      </c>
      <c r="J40">
        <v>3.774530441338405E-2</v>
      </c>
      <c r="K40">
        <v>4.6247187917278713E-2</v>
      </c>
      <c r="L40">
        <v>2.1604516737703538E-2</v>
      </c>
      <c r="M40">
        <v>1.4580922225392003E-2</v>
      </c>
      <c r="N40">
        <v>9.033940486943946E-3</v>
      </c>
      <c r="O40">
        <v>3.2637230532995477E-2</v>
      </c>
      <c r="P40">
        <v>-5.5156063059729803E-2</v>
      </c>
      <c r="Q40">
        <v>3.5783919897006231E-2</v>
      </c>
      <c r="R40">
        <v>-1.8569640555819802E-2</v>
      </c>
      <c r="S40">
        <v>2.5976369410024864E-2</v>
      </c>
      <c r="T40">
        <v>7.0370082638406412E-2</v>
      </c>
      <c r="U40">
        <v>7.7992531720314132E-2</v>
      </c>
      <c r="V40">
        <v>7.4003421270843903E-2</v>
      </c>
      <c r="W40">
        <v>5.8757634789565909E-2</v>
      </c>
      <c r="X40">
        <f>VARP('252 Day Average Returns 20%'!$V$2:$V$9)</f>
        <v>0.13623871055491005</v>
      </c>
    </row>
    <row r="41" spans="1:32" x14ac:dyDescent="0.2">
      <c r="A41" s="18"/>
      <c r="B41" cm="1">
        <f t="array" ref="B41">SUMPRODUCT(E41:AR41,TRANSPOSE('20% Limit Scenario'!$B$8:$B$47))</f>
        <v>4.916207909613975E-3</v>
      </c>
      <c r="D41" t="s">
        <v>66</v>
      </c>
      <c r="E41">
        <v>0.25538998013411518</v>
      </c>
      <c r="F41">
        <v>3.7301340085108305E-2</v>
      </c>
      <c r="G41">
        <v>5.9117152198540801E-2</v>
      </c>
      <c r="H41">
        <v>-3.46600204334441E-2</v>
      </c>
      <c r="I41">
        <v>0.20400751202294257</v>
      </c>
      <c r="J41">
        <v>3.1875911990301063E-2</v>
      </c>
      <c r="K41">
        <v>9.0506237842311002E-2</v>
      </c>
      <c r="L41">
        <v>3.0172504614247576E-2</v>
      </c>
      <c r="M41">
        <v>5.0543977251003236E-2</v>
      </c>
      <c r="N41">
        <v>2.5989121822742486E-2</v>
      </c>
      <c r="O41">
        <v>0.21628976027417265</v>
      </c>
      <c r="P41">
        <v>-0.12231923956303919</v>
      </c>
      <c r="Q41">
        <v>0.10294429710297515</v>
      </c>
      <c r="R41">
        <v>-7.3276300726187057E-2</v>
      </c>
      <c r="S41">
        <v>3.9608695801776415E-2</v>
      </c>
      <c r="T41">
        <v>8.3862549401802489E-2</v>
      </c>
      <c r="U41">
        <v>0.11041239257781738</v>
      </c>
      <c r="V41">
        <v>8.0070483807145945E-2</v>
      </c>
      <c r="W41">
        <v>4.2947107623222791E-2</v>
      </c>
      <c r="X41">
        <v>0.17198189552814255</v>
      </c>
      <c r="Y41">
        <f>VARP('252 Day Average Returns 20%'!$W$2:$W$9)</f>
        <v>0.3652806902426759</v>
      </c>
    </row>
    <row r="42" spans="1:32" x14ac:dyDescent="0.2">
      <c r="A42" s="18"/>
      <c r="B42" cm="1">
        <f t="array" ref="B42">SUMPRODUCT(E42:AR42,TRANSPOSE('20% Limit Scenario'!$B$8:$B$47))</f>
        <v>-1.396584250490115E-4</v>
      </c>
      <c r="D42" t="s">
        <v>68</v>
      </c>
      <c r="E42">
        <v>-5.2751089624499771E-3</v>
      </c>
      <c r="F42">
        <v>2.9954482758337681E-3</v>
      </c>
      <c r="G42">
        <v>1.2949785382612791E-2</v>
      </c>
      <c r="H42">
        <v>8.0927344230811715E-3</v>
      </c>
      <c r="I42">
        <v>1.7148912768321974E-2</v>
      </c>
      <c r="J42">
        <v>-3.2330731226939938E-3</v>
      </c>
      <c r="K42">
        <v>3.3020957831916163E-3</v>
      </c>
      <c r="L42">
        <v>-8.3049451359484255E-3</v>
      </c>
      <c r="M42">
        <v>2.0069206670382298E-4</v>
      </c>
      <c r="N42">
        <v>1.4833720210225413E-3</v>
      </c>
      <c r="O42">
        <v>-2.4096572772585906E-3</v>
      </c>
      <c r="P42">
        <v>-7.2182029261068214E-3</v>
      </c>
      <c r="Q42">
        <v>5.8757156585705333E-3</v>
      </c>
      <c r="R42">
        <v>2.8195298423959259E-3</v>
      </c>
      <c r="S42">
        <v>-9.9960730944317704E-4</v>
      </c>
      <c r="T42">
        <v>1.6467232559254324E-3</v>
      </c>
      <c r="U42">
        <v>2.4776312834196802E-3</v>
      </c>
      <c r="V42">
        <v>6.2309883923971259E-3</v>
      </c>
      <c r="W42">
        <v>6.2418298734944712E-3</v>
      </c>
      <c r="X42">
        <v>3.3538695268239675E-3</v>
      </c>
      <c r="Y42">
        <v>4.3799364273842826E-3</v>
      </c>
      <c r="Z42">
        <f>VARP('252 Day Average Returns 20%'!$X$2:$X$9)</f>
        <v>2.6190347909953535E-3</v>
      </c>
    </row>
    <row r="43" spans="1:32" x14ac:dyDescent="0.2">
      <c r="A43" s="18"/>
      <c r="B43" cm="1">
        <f t="array" ref="B43">SUMPRODUCT(E43:AR43,TRANSPOSE('20% Limit Scenario'!$B$8:$B$47))</f>
        <v>6.8783902251481053E-4</v>
      </c>
      <c r="D43" t="s">
        <v>69</v>
      </c>
      <c r="E43">
        <v>2.0559112583409589E-2</v>
      </c>
      <c r="F43">
        <v>1.0820475962317805E-2</v>
      </c>
      <c r="G43">
        <v>2.8248384069189243E-2</v>
      </c>
      <c r="H43">
        <v>1.0978336265737659E-2</v>
      </c>
      <c r="I43">
        <v>2.5003487780515209E-2</v>
      </c>
      <c r="J43">
        <v>-5.3267467892716873E-3</v>
      </c>
      <c r="K43">
        <v>1.9140589251665341E-2</v>
      </c>
      <c r="L43">
        <v>-1.2418419972131486E-2</v>
      </c>
      <c r="M43">
        <v>6.3097317202483461E-3</v>
      </c>
      <c r="N43">
        <v>8.3006714485458371E-4</v>
      </c>
      <c r="O43">
        <v>5.3748960815135517E-3</v>
      </c>
      <c r="P43">
        <v>-3.8709376800233349E-2</v>
      </c>
      <c r="Q43">
        <v>3.2879402142996857E-3</v>
      </c>
      <c r="R43">
        <v>-4.4580284666103252E-3</v>
      </c>
      <c r="S43">
        <v>3.3520386680674957E-3</v>
      </c>
      <c r="T43">
        <v>1.292138579275447E-2</v>
      </c>
      <c r="U43">
        <v>9.784988725736089E-3</v>
      </c>
      <c r="V43">
        <v>2.0123924940934238E-2</v>
      </c>
      <c r="W43">
        <v>1.0959138548411363E-2</v>
      </c>
      <c r="X43">
        <v>3.003628471634804E-2</v>
      </c>
      <c r="Y43">
        <v>5.7114078821227994E-2</v>
      </c>
      <c r="Z43">
        <v>5.0543522892615867E-3</v>
      </c>
      <c r="AA43">
        <f>VARP('252 Day Average Returns 20%'!$Y$2:$Y$9)</f>
        <v>1.7877222036555139E-2</v>
      </c>
    </row>
    <row r="44" spans="1:32" x14ac:dyDescent="0.2">
      <c r="A44" s="18"/>
      <c r="B44" cm="1">
        <f t="array" ref="B44">SUMPRODUCT(E44:AR44,TRANSPOSE('20% Limit Scenario'!$B$8:$B$47))</f>
        <v>3.9332646228162221E-4</v>
      </c>
      <c r="D44" t="s">
        <v>70</v>
      </c>
      <c r="E44">
        <v>-1.0854177970097646E-2</v>
      </c>
      <c r="F44">
        <v>1.2591223877285683E-3</v>
      </c>
      <c r="G44">
        <v>-1.2717478650866932E-2</v>
      </c>
      <c r="H44">
        <v>-1.1369659565279569E-2</v>
      </c>
      <c r="I44">
        <v>1.8588695067658118E-2</v>
      </c>
      <c r="J44">
        <v>1.9435612018625706E-3</v>
      </c>
      <c r="K44">
        <v>-1.176993424020201E-2</v>
      </c>
      <c r="L44">
        <v>5.2976004090788424E-3</v>
      </c>
      <c r="M44">
        <v>-3.7856002458959218E-3</v>
      </c>
      <c r="N44">
        <v>3.7410486058926887E-3</v>
      </c>
      <c r="O44">
        <v>1.0507401255870954E-2</v>
      </c>
      <c r="P44">
        <v>4.2547525487172701E-3</v>
      </c>
      <c r="Q44">
        <v>1.481849297519082E-2</v>
      </c>
      <c r="R44">
        <v>5.9002406776503232E-3</v>
      </c>
      <c r="S44">
        <v>-1.0055809794269968E-3</v>
      </c>
      <c r="T44">
        <v>-4.2089007157664719E-3</v>
      </c>
      <c r="U44">
        <v>-2.3326835840504164E-3</v>
      </c>
      <c r="V44">
        <v>-2.6689713816882097E-3</v>
      </c>
      <c r="W44">
        <v>-9.5453383620599675E-3</v>
      </c>
      <c r="X44">
        <v>-1.3762982933920115E-2</v>
      </c>
      <c r="Y44">
        <v>-1.0169646782197376E-2</v>
      </c>
      <c r="Z44">
        <v>-2.0745102674573535E-3</v>
      </c>
      <c r="AA44">
        <v>-6.3505252605401694E-3</v>
      </c>
      <c r="AB44">
        <f>VARP('252 Day Average Returns 20%'!$Z$2:$Z$9)</f>
        <v>8.3994929701582365E-3</v>
      </c>
    </row>
    <row r="45" spans="1:32" x14ac:dyDescent="0.2">
      <c r="A45" s="18"/>
      <c r="B45" cm="1">
        <f t="array" ref="B45">SUMPRODUCT(E45:AR45,TRANSPOSE('20% Limit Scenario'!$B$8:$B$47))</f>
        <v>8.2500673631172826E-3</v>
      </c>
      <c r="D45" t="s">
        <v>72</v>
      </c>
      <c r="E45">
        <v>0.22219792598418672</v>
      </c>
      <c r="F45">
        <v>-1.6618364459995573E-2</v>
      </c>
      <c r="G45">
        <v>3.4634042659096678E-3</v>
      </c>
      <c r="H45">
        <v>-2.3199092439900527E-2</v>
      </c>
      <c r="I45">
        <v>7.0470502962258583E-2</v>
      </c>
      <c r="J45">
        <v>8.5225287037918929E-2</v>
      </c>
      <c r="K45">
        <v>4.2135807269239108E-2</v>
      </c>
      <c r="L45">
        <v>9.4944658447571162E-2</v>
      </c>
      <c r="M45">
        <v>2.4854819481284467E-2</v>
      </c>
      <c r="N45">
        <v>1.814181085388224E-2</v>
      </c>
      <c r="O45">
        <v>0.18560308988743182</v>
      </c>
      <c r="P45">
        <v>5.5238595608945451E-3</v>
      </c>
      <c r="Q45">
        <v>7.1860679990108103E-2</v>
      </c>
      <c r="R45">
        <v>-6.1077983674531426E-2</v>
      </c>
      <c r="S45">
        <v>4.1402813993747956E-2</v>
      </c>
      <c r="T45">
        <v>7.4980188741926621E-2</v>
      </c>
      <c r="U45">
        <v>0.11848918873524598</v>
      </c>
      <c r="V45">
        <v>4.1618669270099641E-2</v>
      </c>
      <c r="W45">
        <v>4.0193502628161723E-2</v>
      </c>
      <c r="X45">
        <v>0.12429330836563461</v>
      </c>
      <c r="Y45">
        <v>0.20940988955747766</v>
      </c>
      <c r="Z45">
        <v>-1.7711921715503315E-2</v>
      </c>
      <c r="AA45">
        <v>-8.3222035255531429E-3</v>
      </c>
      <c r="AB45">
        <v>6.1170349954554398E-3</v>
      </c>
      <c r="AC45">
        <f>VARP('252 Day Average Returns 20%'!$AA$2:$AA$9)</f>
        <v>0.31158490530747862</v>
      </c>
    </row>
    <row r="46" spans="1:32" x14ac:dyDescent="0.2">
      <c r="A46" s="18"/>
      <c r="B46" cm="1">
        <f t="array" ref="B46">SUMPRODUCT(E46:AR46,TRANSPOSE('20% Limit Scenario'!$B$8:$B$47))</f>
        <v>5.0264617417951621E-3</v>
      </c>
      <c r="D46" t="s">
        <v>74</v>
      </c>
      <c r="E46">
        <v>-9.1962426879841436E-2</v>
      </c>
      <c r="F46">
        <v>1.4353307175356603E-2</v>
      </c>
      <c r="G46">
        <v>-1.9734956114470625E-2</v>
      </c>
      <c r="H46">
        <v>-1.6893822790296175E-2</v>
      </c>
      <c r="I46">
        <v>7.1467286944778774E-2</v>
      </c>
      <c r="J46">
        <v>-2.685459114925692E-2</v>
      </c>
      <c r="K46">
        <v>-3.9228753004126364E-2</v>
      </c>
      <c r="L46">
        <v>-2.4611233657316111E-2</v>
      </c>
      <c r="M46">
        <v>-1.2475615935285594E-2</v>
      </c>
      <c r="N46">
        <v>8.5229163810578053E-3</v>
      </c>
      <c r="O46">
        <v>-2.5465197754077708E-2</v>
      </c>
      <c r="P46">
        <v>1.5098753016105308E-2</v>
      </c>
      <c r="Q46">
        <v>3.3759726169263954E-2</v>
      </c>
      <c r="R46">
        <v>3.1138846972109835E-2</v>
      </c>
      <c r="S46">
        <v>-1.6878973677268368E-2</v>
      </c>
      <c r="T46">
        <v>-3.4105679939192099E-2</v>
      </c>
      <c r="U46">
        <v>-3.8983682093623011E-2</v>
      </c>
      <c r="V46">
        <v>-1.8116208844622249E-2</v>
      </c>
      <c r="W46">
        <v>-2.675790243769716E-2</v>
      </c>
      <c r="X46">
        <v>-6.8131664329818473E-2</v>
      </c>
      <c r="Y46">
        <v>-8.9780256498262365E-2</v>
      </c>
      <c r="Z46">
        <v>4.2555066129313238E-3</v>
      </c>
      <c r="AA46">
        <v>-6.0430601692494802E-3</v>
      </c>
      <c r="AB46">
        <v>1.4341839589850433E-2</v>
      </c>
      <c r="AC46">
        <v>-0.11704187945853235</v>
      </c>
      <c r="AD46">
        <f>VARP('252 Day Average Returns 20%'!$AB$2:$AB$9)</f>
        <v>7.2187330665608271E-2</v>
      </c>
    </row>
    <row r="47" spans="1:32" x14ac:dyDescent="0.2">
      <c r="A47" s="18"/>
      <c r="B47" cm="1">
        <f t="array" ref="B47">SUMPRODUCT(E47:AR47,TRANSPOSE('20% Limit Scenario'!$B$8:$B$47))</f>
        <v>-7.1216806987085476E-4</v>
      </c>
      <c r="D47" t="s">
        <v>76</v>
      </c>
      <c r="E47">
        <v>-5.0807236954202813E-2</v>
      </c>
      <c r="F47">
        <v>-6.9663086284467218E-3</v>
      </c>
      <c r="G47">
        <v>3.6991648266099297E-2</v>
      </c>
      <c r="H47">
        <v>4.7935633743258148E-2</v>
      </c>
      <c r="I47">
        <v>-6.5563563292924912E-2</v>
      </c>
      <c r="J47">
        <v>-4.524293719865043E-3</v>
      </c>
      <c r="K47">
        <v>-7.1315044100492761E-3</v>
      </c>
      <c r="L47">
        <v>-2.234997336178849E-2</v>
      </c>
      <c r="M47">
        <v>-1.1497735509853805E-2</v>
      </c>
      <c r="N47">
        <v>-1.0071161219809058E-2</v>
      </c>
      <c r="O47">
        <v>-6.5964017555898591E-2</v>
      </c>
      <c r="P47">
        <v>-1.3817577316016632E-2</v>
      </c>
      <c r="Q47">
        <v>-3.9892406517435031E-2</v>
      </c>
      <c r="R47">
        <v>2.0181537825041857E-2</v>
      </c>
      <c r="S47">
        <v>-4.8400992014055099E-3</v>
      </c>
      <c r="T47">
        <v>2.1432903298344813E-3</v>
      </c>
      <c r="U47">
        <v>-5.2960225146968382E-3</v>
      </c>
      <c r="V47">
        <v>1.3751304820474963E-2</v>
      </c>
      <c r="W47">
        <v>1.6787726630285289E-2</v>
      </c>
      <c r="X47">
        <v>-9.6627462682837993E-4</v>
      </c>
      <c r="Y47">
        <v>-6.6270121087615069E-2</v>
      </c>
      <c r="Z47">
        <v>4.0892303569739384E-3</v>
      </c>
      <c r="AA47">
        <v>2.8376610856500196E-3</v>
      </c>
      <c r="AB47">
        <v>-4.2118088181818262E-3</v>
      </c>
      <c r="AC47">
        <v>-6.3893499743652007E-2</v>
      </c>
      <c r="AD47">
        <v>8.3988522637431749E-3</v>
      </c>
      <c r="AE47">
        <f>VARP('252 Day Average Returns 20%'!$AC$2:$AC$9)</f>
        <v>3.2456227382144986E-2</v>
      </c>
    </row>
    <row r="48" spans="1:32" x14ac:dyDescent="0.2">
      <c r="A48" s="18"/>
      <c r="B48" cm="1">
        <f t="array" ref="B48">SUMPRODUCT(E48:AR48,TRANSPOSE('20% Limit Scenario'!$B$8:$B$47))</f>
        <v>1.5307936331355558E-3</v>
      </c>
      <c r="D48" t="s">
        <v>78</v>
      </c>
      <c r="E48">
        <v>1.2335159046309671E-2</v>
      </c>
      <c r="F48">
        <v>-2.6269920611591115E-3</v>
      </c>
      <c r="G48">
        <v>5.434079258333728E-2</v>
      </c>
      <c r="H48">
        <v>4.3767429535327078E-2</v>
      </c>
      <c r="I48">
        <v>3.967066867335179E-2</v>
      </c>
      <c r="J48">
        <v>1.9068748384181815E-2</v>
      </c>
      <c r="K48">
        <v>8.8065858241411134E-3</v>
      </c>
      <c r="L48">
        <v>-1.6027077495216222E-3</v>
      </c>
      <c r="M48">
        <v>-2.8590835250132812E-3</v>
      </c>
      <c r="N48">
        <v>6.725690863855268E-3</v>
      </c>
      <c r="O48">
        <v>9.8650995068896106E-3</v>
      </c>
      <c r="P48">
        <v>-1.4583903227769543E-2</v>
      </c>
      <c r="Q48">
        <v>2.6640820079792148E-2</v>
      </c>
      <c r="R48">
        <v>6.8291892338463419E-3</v>
      </c>
      <c r="S48">
        <v>6.3710261604413973E-3</v>
      </c>
      <c r="T48">
        <v>2.6968213008994761E-2</v>
      </c>
      <c r="U48">
        <v>4.0400511603774954E-2</v>
      </c>
      <c r="V48">
        <v>3.6376106829292001E-2</v>
      </c>
      <c r="W48">
        <v>3.742841523396051E-2</v>
      </c>
      <c r="X48">
        <v>3.8395298000072041E-2</v>
      </c>
      <c r="Y48">
        <v>2.6264209218284536E-2</v>
      </c>
      <c r="Z48">
        <v>2.4215616103119273E-3</v>
      </c>
      <c r="AA48">
        <v>6.3526101369682179E-3</v>
      </c>
      <c r="AB48">
        <v>-6.6368902671145322E-4</v>
      </c>
      <c r="AC48">
        <v>3.0096699129277895E-2</v>
      </c>
      <c r="AD48">
        <v>-1.2686608056877111E-2</v>
      </c>
      <c r="AE48">
        <v>1.1275486413135903E-2</v>
      </c>
      <c r="AF48">
        <f>VARP('252 Day Average Returns 20%'!$AD$2:$AD$9)</f>
        <v>2.3770711504954401E-2</v>
      </c>
    </row>
    <row r="49" spans="1:44" x14ac:dyDescent="0.2">
      <c r="A49" s="18"/>
      <c r="B49" cm="1">
        <f t="array" ref="B49">SUMPRODUCT(E49:AR49,TRANSPOSE('20% Limit Scenario'!$B$8:$B$47))</f>
        <v>2.4008326264268959E-3</v>
      </c>
      <c r="D49" t="s">
        <v>79</v>
      </c>
      <c r="E49">
        <v>-8.8375719544032099E-3</v>
      </c>
      <c r="F49">
        <v>7.6312232994058442E-3</v>
      </c>
      <c r="G49">
        <v>8.1633625924657158E-2</v>
      </c>
      <c r="H49">
        <v>7.3067986027138376E-2</v>
      </c>
      <c r="I49">
        <v>-1.4239836832441214E-2</v>
      </c>
      <c r="J49">
        <v>1.2221175170209634E-2</v>
      </c>
      <c r="K49">
        <v>4.6997783186040832E-3</v>
      </c>
      <c r="L49">
        <v>-1.2233124843456821E-2</v>
      </c>
      <c r="M49">
        <v>-7.8957210235105092E-3</v>
      </c>
      <c r="N49">
        <v>-3.405681825671354E-3</v>
      </c>
      <c r="O49">
        <v>-5.2694089265863782E-2</v>
      </c>
      <c r="P49">
        <v>-4.5671315596688057E-2</v>
      </c>
      <c r="Q49">
        <v>-1.3490087279259915E-2</v>
      </c>
      <c r="R49">
        <v>1.8437631987599012E-2</v>
      </c>
      <c r="S49">
        <v>6.5773060922508465E-3</v>
      </c>
      <c r="T49">
        <v>3.4045514840083668E-2</v>
      </c>
      <c r="U49">
        <v>2.8145801864107124E-2</v>
      </c>
      <c r="V49">
        <v>5.1442856402071337E-2</v>
      </c>
      <c r="W49">
        <v>3.8382039116382924E-2</v>
      </c>
      <c r="X49">
        <v>5.8074050223265491E-2</v>
      </c>
      <c r="Y49">
        <v>7.5349070118304086E-3</v>
      </c>
      <c r="Z49">
        <v>5.4733595803950624E-3</v>
      </c>
      <c r="AA49">
        <v>1.5965297882935676E-2</v>
      </c>
      <c r="AB49">
        <v>-4.2305045242950869E-3</v>
      </c>
      <c r="AC49">
        <v>-1.1781654363578593E-2</v>
      </c>
      <c r="AD49">
        <v>-1.074260875145029E-2</v>
      </c>
      <c r="AE49">
        <v>3.295650254038536E-2</v>
      </c>
      <c r="AF49">
        <v>3.0558223392014527E-2</v>
      </c>
      <c r="AG49">
        <f>VARP('252 Day Average Returns 20%'!$AE$2:$AE$9)</f>
        <v>6.4545194473256601E-2</v>
      </c>
    </row>
    <row r="50" spans="1:44" x14ac:dyDescent="0.2">
      <c r="A50" s="18"/>
      <c r="B50" cm="1">
        <f t="array" ref="B50">SUMPRODUCT(E50:AR50,TRANSPOSE('20% Limit Scenario'!$B$8:$B$47))</f>
        <v>1.3047675624730066E-2</v>
      </c>
      <c r="D50" t="s">
        <v>80</v>
      </c>
      <c r="E50">
        <v>0.22623799795832791</v>
      </c>
      <c r="F50">
        <v>7.9377101387625312E-2</v>
      </c>
      <c r="G50">
        <v>0.10040690565837733</v>
      </c>
      <c r="H50">
        <v>-3.397554536205543E-2</v>
      </c>
      <c r="I50">
        <v>0.52673756223159562</v>
      </c>
      <c r="J50">
        <v>7.1016343429254804E-3</v>
      </c>
      <c r="K50">
        <v>0.11114060366978125</v>
      </c>
      <c r="L50">
        <v>-1.4591164648082027E-3</v>
      </c>
      <c r="M50">
        <v>6.0379923875773275E-2</v>
      </c>
      <c r="N50">
        <v>6.4222437932220378E-2</v>
      </c>
      <c r="O50">
        <v>0.25082424647822471</v>
      </c>
      <c r="P50">
        <v>-7.5527448139633552E-2</v>
      </c>
      <c r="Q50">
        <v>0.25438850055281392</v>
      </c>
      <c r="R50">
        <v>-6.0433011791469829E-2</v>
      </c>
      <c r="S50">
        <v>2.6898800388681643E-2</v>
      </c>
      <c r="T50">
        <v>6.8862852713742914E-2</v>
      </c>
      <c r="U50">
        <v>0.1157092769861069</v>
      </c>
      <c r="V50">
        <v>8.2704600272955522E-2</v>
      </c>
      <c r="W50">
        <v>6.4869268643083719E-2</v>
      </c>
      <c r="X50">
        <v>0.15709554273092421</v>
      </c>
      <c r="Y50">
        <v>0.45064388541319184</v>
      </c>
      <c r="Z50">
        <v>2.0332411257205012E-2</v>
      </c>
      <c r="AA50">
        <v>7.738102170763575E-2</v>
      </c>
      <c r="AB50">
        <v>-2.491931223810101E-2</v>
      </c>
      <c r="AC50">
        <v>0.12280729204540729</v>
      </c>
      <c r="AD50">
        <v>-3.926181589283434E-2</v>
      </c>
      <c r="AE50">
        <v>-7.4954069494765158E-2</v>
      </c>
      <c r="AF50">
        <v>1.6726679071269502E-2</v>
      </c>
      <c r="AG50">
        <v>-1.4663169410344493E-2</v>
      </c>
      <c r="AH50">
        <f>VARP('252 Day Average Returns 20%'!$AF$2:$AF$9)</f>
        <v>0.68223109006987248</v>
      </c>
    </row>
    <row r="51" spans="1:44" x14ac:dyDescent="0.2">
      <c r="A51" s="18"/>
      <c r="B51" cm="1">
        <f t="array" ref="B51">SUMPRODUCT(E51:AR51,TRANSPOSE('20% Limit Scenario'!$B$8:$B$47))</f>
        <v>1.0527200859095343E-3</v>
      </c>
      <c r="D51" t="s">
        <v>81</v>
      </c>
      <c r="E51">
        <v>1.2913631646626103E-2</v>
      </c>
      <c r="F51">
        <v>2.7141738198928475E-3</v>
      </c>
      <c r="G51">
        <v>4.4789957174265919E-2</v>
      </c>
      <c r="H51">
        <v>4.014024356781306E-2</v>
      </c>
      <c r="I51">
        <v>-6.5676442940881983E-3</v>
      </c>
      <c r="J51">
        <v>1.7486300248012943E-2</v>
      </c>
      <c r="K51">
        <v>2.1618270734085451E-3</v>
      </c>
      <c r="L51">
        <v>5.987329612768758E-3</v>
      </c>
      <c r="M51">
        <v>-4.0581670148480357E-3</v>
      </c>
      <c r="N51">
        <v>-3.2459754729095223E-4</v>
      </c>
      <c r="O51">
        <v>-1.746808889845549E-2</v>
      </c>
      <c r="P51">
        <v>-2.2484814769092889E-2</v>
      </c>
      <c r="Q51">
        <v>-1.2857481901514542E-3</v>
      </c>
      <c r="R51">
        <v>6.9316218317408999E-3</v>
      </c>
      <c r="S51">
        <v>8.0560856803749657E-3</v>
      </c>
      <c r="T51">
        <v>2.6780695479620063E-2</v>
      </c>
      <c r="U51">
        <v>2.6323810114527429E-2</v>
      </c>
      <c r="V51">
        <v>3.2988617535342782E-2</v>
      </c>
      <c r="W51">
        <v>2.3535042998798165E-2</v>
      </c>
      <c r="X51">
        <v>4.4163072734532238E-2</v>
      </c>
      <c r="Y51">
        <v>1.8697571746909884E-2</v>
      </c>
      <c r="Z51">
        <v>2.8546428761312074E-4</v>
      </c>
      <c r="AA51">
        <v>5.5279830031754879E-3</v>
      </c>
      <c r="AB51">
        <v>5.2823593251829528E-4</v>
      </c>
      <c r="AC51">
        <v>3.2769999475813917E-2</v>
      </c>
      <c r="AD51">
        <v>-1.6481468902474188E-2</v>
      </c>
      <c r="AE51">
        <v>1.3460211952795922E-2</v>
      </c>
      <c r="AF51">
        <v>2.0991181258277848E-2</v>
      </c>
      <c r="AG51">
        <v>3.7627108925376976E-2</v>
      </c>
      <c r="AH51">
        <v>-1.5726624171557808E-2</v>
      </c>
      <c r="AI51">
        <f>VARP('252 Day Average Returns 20%'!$AG$2:$AG$9)</f>
        <v>2.7345471418748223E-2</v>
      </c>
    </row>
    <row r="52" spans="1:44" x14ac:dyDescent="0.2">
      <c r="A52" s="18"/>
      <c r="B52" cm="1">
        <f t="array" ref="B52">SUMPRODUCT(E52:AR52,TRANSPOSE('20% Limit Scenario'!$B$8:$B$47))</f>
        <v>1.7279379641399017E-3</v>
      </c>
      <c r="D52" t="s">
        <v>82</v>
      </c>
      <c r="E52">
        <v>-4.7995397860224514E-3</v>
      </c>
      <c r="F52">
        <v>-6.3498285820728752E-3</v>
      </c>
      <c r="G52">
        <v>4.2522643913170073E-2</v>
      </c>
      <c r="H52">
        <v>4.2145254874489828E-2</v>
      </c>
      <c r="I52">
        <v>1.2403596223793346E-2</v>
      </c>
      <c r="J52">
        <v>9.9951146066971485E-3</v>
      </c>
      <c r="K52">
        <v>8.6869702501851456E-3</v>
      </c>
      <c r="L52">
        <v>-6.4431278201530096E-3</v>
      </c>
      <c r="M52">
        <v>-2.1344509470740203E-3</v>
      </c>
      <c r="N52">
        <v>1.7881533300889022E-3</v>
      </c>
      <c r="O52">
        <v>-1.4619531834227095E-2</v>
      </c>
      <c r="P52">
        <v>1.6936386383377498E-2</v>
      </c>
      <c r="Q52">
        <v>7.08297067264743E-3</v>
      </c>
      <c r="R52">
        <v>5.2715649229788586E-3</v>
      </c>
      <c r="S52">
        <v>5.8039849625929243E-4</v>
      </c>
      <c r="T52">
        <v>1.2046326493091048E-2</v>
      </c>
      <c r="U52">
        <v>2.2744491835722112E-2</v>
      </c>
      <c r="V52">
        <v>1.5487375965807118E-2</v>
      </c>
      <c r="W52">
        <v>3.4191825439441728E-2</v>
      </c>
      <c r="X52">
        <v>1.8471617523278399E-2</v>
      </c>
      <c r="Y52">
        <v>-1.5084235790044712E-2</v>
      </c>
      <c r="Z52">
        <v>3.3384448420892159E-3</v>
      </c>
      <c r="AA52">
        <v>2.4175831422941713E-3</v>
      </c>
      <c r="AB52">
        <v>-1.0191197065256364E-2</v>
      </c>
      <c r="AC52">
        <v>-8.8765494369349995E-3</v>
      </c>
      <c r="AD52">
        <v>-1.3260128207522915E-2</v>
      </c>
      <c r="AE52">
        <v>1.4145735701720655E-2</v>
      </c>
      <c r="AF52">
        <v>1.2444118803964507E-2</v>
      </c>
      <c r="AG52">
        <v>1.5783365746794367E-2</v>
      </c>
      <c r="AH52">
        <v>7.1944521305123592E-3</v>
      </c>
      <c r="AI52">
        <v>6.5488133052064171E-3</v>
      </c>
      <c r="AJ52">
        <f>VARP('252 Day Average Returns 20%'!$AH$2:$AH$9)</f>
        <v>2.4019606476515149E-2</v>
      </c>
    </row>
    <row r="53" spans="1:44" x14ac:dyDescent="0.2">
      <c r="A53" s="18"/>
      <c r="B53" cm="1">
        <f t="array" ref="B53">SUMPRODUCT(E53:AR53,TRANSPOSE('20% Limit Scenario'!$B$8:$B$47))</f>
        <v>4.7992420226900352E-3</v>
      </c>
      <c r="D53" t="s">
        <v>83</v>
      </c>
      <c r="E53">
        <v>3.4352928987804135E-2</v>
      </c>
      <c r="F53">
        <v>8.43998489736183E-3</v>
      </c>
      <c r="G53">
        <v>0.10110245799001406</v>
      </c>
      <c r="H53">
        <v>7.151716437569243E-2</v>
      </c>
      <c r="I53">
        <v>9.5059113185851363E-2</v>
      </c>
      <c r="J53">
        <v>2.2663674453959743E-2</v>
      </c>
      <c r="K53">
        <v>2.7692185870538889E-2</v>
      </c>
      <c r="L53">
        <v>-1.0199844170450044E-2</v>
      </c>
      <c r="M53">
        <v>2.2525767310913763E-3</v>
      </c>
      <c r="N53">
        <v>1.233727586710081E-2</v>
      </c>
      <c r="O53">
        <v>1.6049890868624017E-2</v>
      </c>
      <c r="P53">
        <v>-3.6549704816056565E-2</v>
      </c>
      <c r="Q53">
        <v>4.8868607449167357E-2</v>
      </c>
      <c r="R53">
        <v>5.6881405650048688E-3</v>
      </c>
      <c r="S53">
        <v>1.1032613524141571E-2</v>
      </c>
      <c r="T53">
        <v>4.6912874009036161E-2</v>
      </c>
      <c r="U53">
        <v>6.4629385998100378E-2</v>
      </c>
      <c r="V53">
        <v>6.4284084963851532E-2</v>
      </c>
      <c r="W53">
        <v>6.384672906137788E-2</v>
      </c>
      <c r="X53">
        <v>7.8610259257452117E-2</v>
      </c>
      <c r="Y53">
        <v>7.9300151187966614E-2</v>
      </c>
      <c r="Z53">
        <v>8.0567285599387004E-3</v>
      </c>
      <c r="AA53">
        <v>2.2928137036420691E-2</v>
      </c>
      <c r="AB53">
        <v>-9.1801356870705956E-3</v>
      </c>
      <c r="AC53">
        <v>3.0012313880986768E-2</v>
      </c>
      <c r="AD53">
        <v>-2.3602161105193992E-2</v>
      </c>
      <c r="AE53">
        <v>1.670984162296606E-2</v>
      </c>
      <c r="AF53">
        <v>3.6495106065387785E-2</v>
      </c>
      <c r="AG53">
        <v>5.198068680984249E-2</v>
      </c>
      <c r="AH53">
        <v>0.10117903160431463</v>
      </c>
      <c r="AI53">
        <v>3.0485363084409682E-2</v>
      </c>
      <c r="AJ53">
        <v>2.4528733216579623E-2</v>
      </c>
      <c r="AK53">
        <f>VARP('252 Day Average Returns 20%'!$AI$2:$AI$9)</f>
        <v>7.0116874916739472E-2</v>
      </c>
    </row>
    <row r="54" spans="1:44" x14ac:dyDescent="0.2">
      <c r="A54" s="18"/>
      <c r="B54" cm="1">
        <f t="array" ref="B54">SUMPRODUCT(E54:AR54,TRANSPOSE('20% Limit Scenario'!$B$8:$B$47))</f>
        <v>3.8819381362564754E-3</v>
      </c>
      <c r="D54" t="s">
        <v>84</v>
      </c>
      <c r="E54">
        <v>0.25536340836658805</v>
      </c>
      <c r="F54">
        <v>3.4354888900627892E-2</v>
      </c>
      <c r="G54">
        <v>5.7778110442295728E-2</v>
      </c>
      <c r="H54">
        <v>-2.6651715627526679E-2</v>
      </c>
      <c r="I54">
        <v>0.2003520735096396</v>
      </c>
      <c r="J54">
        <v>3.5833811600332104E-2</v>
      </c>
      <c r="K54">
        <v>0.10350076685370509</v>
      </c>
      <c r="L54">
        <v>3.7904498843856736E-2</v>
      </c>
      <c r="M54">
        <v>4.9530959993277682E-2</v>
      </c>
      <c r="N54">
        <v>2.5203388826782504E-2</v>
      </c>
      <c r="O54">
        <v>0.19257661536310819</v>
      </c>
      <c r="P54">
        <v>-0.10309127573425127</v>
      </c>
      <c r="Q54">
        <v>9.9831966816042061E-2</v>
      </c>
      <c r="R54">
        <v>-7.4486108103986634E-2</v>
      </c>
      <c r="S54">
        <v>4.0190223942015456E-2</v>
      </c>
      <c r="T54">
        <v>8.3576763393849993E-2</v>
      </c>
      <c r="U54">
        <v>0.10627381221368995</v>
      </c>
      <c r="V54">
        <v>7.360181157983571E-2</v>
      </c>
      <c r="W54">
        <v>4.4193407699410138E-2</v>
      </c>
      <c r="X54">
        <v>0.17535176878497491</v>
      </c>
      <c r="Y54">
        <v>0.40292086357291712</v>
      </c>
      <c r="Z54">
        <v>2.6924727097959148E-3</v>
      </c>
      <c r="AA54">
        <v>5.2426977430018139E-2</v>
      </c>
      <c r="AB54">
        <v>-1.676755799760743E-2</v>
      </c>
      <c r="AC54">
        <v>0.24788247008064865</v>
      </c>
      <c r="AD54">
        <v>-0.10194381429438219</v>
      </c>
      <c r="AE54">
        <v>-6.2681609877412628E-2</v>
      </c>
      <c r="AF54">
        <v>2.4658404054483388E-2</v>
      </c>
      <c r="AG54">
        <v>8.3894410883549632E-3</v>
      </c>
      <c r="AH54">
        <v>0.42094708510392792</v>
      </c>
      <c r="AI54">
        <v>2.0155109275080917E-2</v>
      </c>
      <c r="AJ54">
        <v>-7.3208936424330818E-3</v>
      </c>
      <c r="AK54">
        <v>7.6518794318629027E-2</v>
      </c>
      <c r="AL54">
        <f>VARP('252 Day Average Returns 20%'!$AJ$2:$AJ$9)</f>
        <v>0.38885885375554063</v>
      </c>
    </row>
    <row r="55" spans="1:44" x14ac:dyDescent="0.2">
      <c r="A55" s="18"/>
      <c r="B55" cm="1">
        <f t="array" ref="B55">SUMPRODUCT(E55:AR55,TRANSPOSE('20% Limit Scenario'!$B$8:$B$47))</f>
        <v>6.0279205407987747E-3</v>
      </c>
      <c r="D55" t="s">
        <v>85</v>
      </c>
      <c r="E55">
        <v>7.8447917626933303E-2</v>
      </c>
      <c r="F55">
        <v>-8.7536474660502162E-4</v>
      </c>
      <c r="G55">
        <v>3.7824540739209191E-2</v>
      </c>
      <c r="H55">
        <v>1.6654173151825619E-2</v>
      </c>
      <c r="I55">
        <v>0.11409796119647002</v>
      </c>
      <c r="J55">
        <v>3.7699113135463078E-2</v>
      </c>
      <c r="K55">
        <v>2.2322030909270991E-2</v>
      </c>
      <c r="L55">
        <v>2.886503185678228E-2</v>
      </c>
      <c r="M55">
        <v>9.0662148492964695E-3</v>
      </c>
      <c r="N55">
        <v>1.9092871307531834E-2</v>
      </c>
      <c r="O55">
        <v>7.9080573717620145E-2</v>
      </c>
      <c r="P55">
        <v>1.7587026093830303E-2</v>
      </c>
      <c r="Q55">
        <v>7.5627881151084569E-2</v>
      </c>
      <c r="R55">
        <v>-1.5575091880837213E-2</v>
      </c>
      <c r="S55">
        <v>1.4979388794230058E-2</v>
      </c>
      <c r="T55">
        <v>3.6593972568000552E-2</v>
      </c>
      <c r="U55">
        <v>6.6480761422249443E-2</v>
      </c>
      <c r="V55">
        <v>3.1382178480330251E-2</v>
      </c>
      <c r="W55">
        <v>4.1568728913683142E-2</v>
      </c>
      <c r="X55">
        <v>5.8537245686256192E-2</v>
      </c>
      <c r="Y55">
        <v>9.6640957804383934E-2</v>
      </c>
      <c r="Z55">
        <v>-2.1577017449506851E-3</v>
      </c>
      <c r="AA55">
        <v>1.6147368481906641E-3</v>
      </c>
      <c r="AB55">
        <v>-1.7511596294035512E-3</v>
      </c>
      <c r="AC55">
        <v>0.12216113670232559</v>
      </c>
      <c r="AD55">
        <v>-3.9893127818967193E-2</v>
      </c>
      <c r="AE55">
        <v>-1.9204369545862583E-2</v>
      </c>
      <c r="AF55">
        <v>2.0670514598295709E-2</v>
      </c>
      <c r="AG55">
        <v>3.4896764218365914E-3</v>
      </c>
      <c r="AH55">
        <v>9.6433948158901259E-2</v>
      </c>
      <c r="AI55">
        <v>1.3495944797905344E-2</v>
      </c>
      <c r="AJ55">
        <v>1.1842443807611508E-2</v>
      </c>
      <c r="AK55">
        <v>3.3028098630139502E-2</v>
      </c>
      <c r="AL55">
        <v>9.8326486093777005E-2</v>
      </c>
      <c r="AM55">
        <f>VARP('252 Day Average Returns 20%'!$AK$2:$AK$9)</f>
        <v>5.746140188092988E-2</v>
      </c>
    </row>
    <row r="56" spans="1:44" x14ac:dyDescent="0.2">
      <c r="A56" s="18"/>
      <c r="B56" cm="1">
        <f t="array" ref="B56">SUMPRODUCT(E56:AR56,TRANSPOSE('20% Limit Scenario'!$B$8:$B$47))</f>
        <v>1.3602153494570317E-2</v>
      </c>
      <c r="D56" t="s">
        <v>86</v>
      </c>
      <c r="E56">
        <v>0.15555098468742762</v>
      </c>
      <c r="F56">
        <v>-9.8440404317115299E-4</v>
      </c>
      <c r="G56">
        <v>4.4659197480411181E-2</v>
      </c>
      <c r="H56">
        <v>2.0821114963007283E-2</v>
      </c>
      <c r="I56">
        <v>0.19682618546973266</v>
      </c>
      <c r="J56">
        <v>7.9484759304139146E-2</v>
      </c>
      <c r="K56">
        <v>3.0772145342139602E-2</v>
      </c>
      <c r="L56">
        <v>8.2137645335334991E-2</v>
      </c>
      <c r="M56">
        <v>1.8179141567717959E-2</v>
      </c>
      <c r="N56">
        <v>3.4259574716078017E-2</v>
      </c>
      <c r="O56">
        <v>0.12857046895381327</v>
      </c>
      <c r="P56">
        <v>0.10011239510601644</v>
      </c>
      <c r="Q56">
        <v>0.13570400193773632</v>
      </c>
      <c r="R56">
        <v>-3.5714489768301202E-2</v>
      </c>
      <c r="S56">
        <v>2.8429926097176345E-2</v>
      </c>
      <c r="T56">
        <v>5.9586033189896428E-2</v>
      </c>
      <c r="U56">
        <v>0.11332801240105607</v>
      </c>
      <c r="V56">
        <v>3.1749620338558694E-2</v>
      </c>
      <c r="W56">
        <v>6.8898721094621876E-2</v>
      </c>
      <c r="X56">
        <v>0.10287584039454431</v>
      </c>
      <c r="Y56">
        <v>0.14143584204163656</v>
      </c>
      <c r="Z56">
        <v>-9.4822319109306337E-3</v>
      </c>
      <c r="AA56">
        <v>-1.271166486029106E-2</v>
      </c>
      <c r="AB56">
        <v>-9.303181462562914E-3</v>
      </c>
      <c r="AC56">
        <v>0.25115258372117005</v>
      </c>
      <c r="AD56">
        <v>-9.1954218256956932E-2</v>
      </c>
      <c r="AE56">
        <v>-4.5465780557806756E-2</v>
      </c>
      <c r="AF56">
        <v>2.6379844688101142E-2</v>
      </c>
      <c r="AG56">
        <v>-1.4616376634644126E-2</v>
      </c>
      <c r="AH56">
        <v>0.14927833262500362</v>
      </c>
      <c r="AI56">
        <v>1.6573244371973495E-2</v>
      </c>
      <c r="AJ56">
        <v>3.2024038514951121E-2</v>
      </c>
      <c r="AK56">
        <v>4.1514356676949159E-2</v>
      </c>
      <c r="AL56">
        <v>0.16250917968463341</v>
      </c>
      <c r="AM56">
        <v>0.11788532708275039</v>
      </c>
      <c r="AN56">
        <f>VARP('252 Day Average Returns 20%'!$AL$2:$AL$9)</f>
        <v>0.28809560046790017</v>
      </c>
    </row>
    <row r="57" spans="1:44" x14ac:dyDescent="0.2">
      <c r="A57" s="18"/>
      <c r="B57" cm="1">
        <f t="array" ref="B57">SUMPRODUCT(E57:AR57,TRANSPOSE('20% Limit Scenario'!$B$8:$B$47))</f>
        <v>-2.9929843992081429E-3</v>
      </c>
      <c r="D57" t="s">
        <v>87</v>
      </c>
      <c r="E57">
        <v>3.8812546516512204E-2</v>
      </c>
      <c r="F57">
        <v>-1.847032232067191E-2</v>
      </c>
      <c r="G57">
        <v>9.4976109053673697E-3</v>
      </c>
      <c r="H57">
        <v>1.7222333682382598E-2</v>
      </c>
      <c r="I57">
        <v>-8.6272854113932318E-2</v>
      </c>
      <c r="J57">
        <v>1.0406345173210747E-2</v>
      </c>
      <c r="K57">
        <v>2.6435123892922029E-2</v>
      </c>
      <c r="L57">
        <v>5.6336524603360343E-3</v>
      </c>
      <c r="M57">
        <v>6.2348787464328601E-3</v>
      </c>
      <c r="N57">
        <v>-1.1492511030059688E-2</v>
      </c>
      <c r="O57">
        <v>-4.2928899335578667E-3</v>
      </c>
      <c r="P57">
        <v>2.7422163378212927E-3</v>
      </c>
      <c r="Q57">
        <v>-4.5522448892535879E-2</v>
      </c>
      <c r="R57">
        <v>-1.8620898590660739E-2</v>
      </c>
      <c r="S57">
        <v>5.9255554519358411E-3</v>
      </c>
      <c r="T57">
        <v>1.2140636842308488E-2</v>
      </c>
      <c r="U57">
        <v>1.4481085781649342E-2</v>
      </c>
      <c r="V57">
        <v>5.1035508914961183E-4</v>
      </c>
      <c r="W57">
        <v>1.9154204147546726E-2</v>
      </c>
      <c r="X57">
        <v>2.68276975116425E-2</v>
      </c>
      <c r="Y57">
        <v>2.0078714258448527E-2</v>
      </c>
      <c r="Z57">
        <v>-1.5750835679649504E-3</v>
      </c>
      <c r="AA57">
        <v>1.4199787789316981E-3</v>
      </c>
      <c r="AB57">
        <v>-1.5354669751272518E-2</v>
      </c>
      <c r="AC57">
        <v>4.1551960797793344E-2</v>
      </c>
      <c r="AD57">
        <v>-4.5703641489415733E-2</v>
      </c>
      <c r="AE57">
        <v>2.435047647415456E-3</v>
      </c>
      <c r="AF57">
        <v>3.5047430676909213E-3</v>
      </c>
      <c r="AG57">
        <v>1.641101963045117E-3</v>
      </c>
      <c r="AH57">
        <v>-5.3944539852995496E-4</v>
      </c>
      <c r="AI57">
        <v>2.8297117254612474E-3</v>
      </c>
      <c r="AJ57">
        <v>1.7423814993743091E-2</v>
      </c>
      <c r="AK57">
        <v>9.4444471731179591E-3</v>
      </c>
      <c r="AL57">
        <v>3.2833510465897567E-2</v>
      </c>
      <c r="AM57">
        <v>1.605624655527197E-2</v>
      </c>
      <c r="AN57">
        <v>4.8956657693187154E-2</v>
      </c>
      <c r="AO57">
        <f>VARP('252 Day Average Returns 20%'!$AM$2:$AM$9)</f>
        <v>3.9483777912665698E-2</v>
      </c>
    </row>
    <row r="58" spans="1:44" x14ac:dyDescent="0.2">
      <c r="A58" s="18"/>
      <c r="B58" cm="1">
        <f t="array" ref="B58">SUMPRODUCT(E58:AR58,TRANSPOSE('20% Limit Scenario'!$B$8:$B$47))</f>
        <v>3.4529230083105923E-3</v>
      </c>
      <c r="D58" t="s">
        <v>88</v>
      </c>
      <c r="E58">
        <v>2.8490906183993813E-2</v>
      </c>
      <c r="F58">
        <v>-9.893955963070921E-3</v>
      </c>
      <c r="G58">
        <v>3.4149991696202531E-2</v>
      </c>
      <c r="H58">
        <v>3.1993775058243121E-2</v>
      </c>
      <c r="I58">
        <v>2.9127637084948251E-2</v>
      </c>
      <c r="J58">
        <v>2.6881945985461238E-2</v>
      </c>
      <c r="K58">
        <v>9.1334677920760256E-3</v>
      </c>
      <c r="L58">
        <v>1.4877493881739354E-2</v>
      </c>
      <c r="M58">
        <v>-1.507584059976121E-4</v>
      </c>
      <c r="N58">
        <v>6.7329232403224477E-3</v>
      </c>
      <c r="O58">
        <v>2.0669241528795641E-2</v>
      </c>
      <c r="P58">
        <v>2.2905061057828142E-2</v>
      </c>
      <c r="Q58">
        <v>2.6669467908559733E-2</v>
      </c>
      <c r="R58">
        <v>-2.6868005260804366E-3</v>
      </c>
      <c r="S58">
        <v>7.4570849105730632E-3</v>
      </c>
      <c r="T58">
        <v>2.2590380404527266E-2</v>
      </c>
      <c r="U58">
        <v>4.1280904204825546E-2</v>
      </c>
      <c r="V58">
        <v>1.9694470050669124E-2</v>
      </c>
      <c r="W58">
        <v>3.5328607566668432E-2</v>
      </c>
      <c r="X58">
        <v>3.2386181522979528E-2</v>
      </c>
      <c r="Y58">
        <v>1.7067334507793686E-2</v>
      </c>
      <c r="Z58">
        <v>-1.4994096554545202E-3</v>
      </c>
      <c r="AA58">
        <v>-3.8563148368684999E-3</v>
      </c>
      <c r="AB58">
        <v>-3.84169414012134E-3</v>
      </c>
      <c r="AC58">
        <v>6.1480935336316878E-2</v>
      </c>
      <c r="AD58">
        <v>-2.8092715358627125E-2</v>
      </c>
      <c r="AE58">
        <v>8.6060476568496482E-4</v>
      </c>
      <c r="AF58">
        <v>1.6940279366063148E-2</v>
      </c>
      <c r="AG58">
        <v>1.0996367760968805E-2</v>
      </c>
      <c r="AH58">
        <v>6.6459608911064085E-3</v>
      </c>
      <c r="AI58">
        <v>1.2874601596873286E-2</v>
      </c>
      <c r="AJ58">
        <v>1.7320047981114837E-2</v>
      </c>
      <c r="AK58">
        <v>2.3240655431473908E-2</v>
      </c>
      <c r="AL58">
        <v>2.4079319168057674E-2</v>
      </c>
      <c r="AM58">
        <v>3.2494215386107882E-2</v>
      </c>
      <c r="AN58">
        <v>7.3856100425177179E-2</v>
      </c>
      <c r="AO58">
        <v>1.8210383427669369E-2</v>
      </c>
      <c r="AP58">
        <f>VARP('252 Day Average Returns 20%'!$AN$2:$AN$9)</f>
        <v>2.7017957834679689E-2</v>
      </c>
    </row>
    <row r="59" spans="1:44" x14ac:dyDescent="0.2">
      <c r="B59" cm="1">
        <f t="array" ref="B59">SUMPRODUCT(E59:AR59,TRANSPOSE('20% Limit Scenario'!$B$8:$B$47))</f>
        <v>5.3335002677545275E-3</v>
      </c>
      <c r="D59" t="s">
        <v>89</v>
      </c>
      <c r="E59">
        <v>1.7254955361519463E-2</v>
      </c>
      <c r="F59">
        <v>5.8100657137626797E-3</v>
      </c>
      <c r="G59">
        <v>4.4923568492972188E-2</v>
      </c>
      <c r="H59">
        <v>3.1850200314473165E-2</v>
      </c>
      <c r="I59">
        <v>7.5535786647942332E-2</v>
      </c>
      <c r="J59">
        <v>1.5425960082205053E-2</v>
      </c>
      <c r="K59">
        <v>8.4517882840422325E-3</v>
      </c>
      <c r="L59">
        <v>3.3329144378441214E-3</v>
      </c>
      <c r="M59">
        <v>1.2110173525288199E-3</v>
      </c>
      <c r="N59">
        <v>1.064826505791595E-2</v>
      </c>
      <c r="O59">
        <v>1.3265884378474299E-2</v>
      </c>
      <c r="P59">
        <v>9.4471605011718675E-3</v>
      </c>
      <c r="Q59">
        <v>4.2178345587425281E-2</v>
      </c>
      <c r="R59">
        <v>2.9873886149090361E-3</v>
      </c>
      <c r="S59">
        <v>4.9080655974317071E-3</v>
      </c>
      <c r="T59">
        <v>2.025224430729183E-2</v>
      </c>
      <c r="U59">
        <v>3.3719404079466574E-2</v>
      </c>
      <c r="V59">
        <v>2.5067558982160808E-2</v>
      </c>
      <c r="W59">
        <v>3.2260289220863776E-2</v>
      </c>
      <c r="X59">
        <v>3.3811268940352003E-2</v>
      </c>
      <c r="Y59">
        <v>2.8271134508811368E-2</v>
      </c>
      <c r="Z59">
        <v>2.8753648695334665E-3</v>
      </c>
      <c r="AA59">
        <v>5.770572980852119E-3</v>
      </c>
      <c r="AB59">
        <v>-4.7677650420154217E-3</v>
      </c>
      <c r="AC59">
        <v>2.1335487436311102E-2</v>
      </c>
      <c r="AD59">
        <v>-1.1430640660582215E-2</v>
      </c>
      <c r="AE59">
        <v>3.1858317198254307E-3</v>
      </c>
      <c r="AF59">
        <v>1.528481612917645E-2</v>
      </c>
      <c r="AG59">
        <v>1.6431733412565021E-2</v>
      </c>
      <c r="AH59">
        <v>5.3285597981792207E-2</v>
      </c>
      <c r="AI59">
        <v>1.0571249199547194E-2</v>
      </c>
      <c r="AJ59">
        <v>1.5697124598900748E-2</v>
      </c>
      <c r="AK59">
        <v>2.9906871399686823E-2</v>
      </c>
      <c r="AL59">
        <v>3.0600506606362963E-2</v>
      </c>
      <c r="AM59">
        <v>2.2768312459677548E-2</v>
      </c>
      <c r="AN59">
        <v>4.6473219964643334E-2</v>
      </c>
      <c r="AO59">
        <v>6.2125397199565505E-3</v>
      </c>
      <c r="AP59">
        <v>1.6480373861923886E-2</v>
      </c>
      <c r="AQ59">
        <f>VARP('252 Day Average Returns 20%'!$AO$2:$AO$9)</f>
        <v>1.813071358581143E-2</v>
      </c>
    </row>
    <row r="60" spans="1:44" ht="16" thickBot="1" x14ac:dyDescent="0.25">
      <c r="B60" cm="1">
        <f t="array" ref="B60">SUMPRODUCT(E60:AR60,TRANSPOSE('20% Limit Scenario'!$B$8:$B$47))</f>
        <v>1.4424382515712753E-2</v>
      </c>
      <c r="C60" s="25"/>
      <c r="D60" s="25" t="s">
        <v>90</v>
      </c>
      <c r="E60" s="25">
        <v>0.17384010347864531</v>
      </c>
      <c r="F60" s="25">
        <v>4.4852994140524273E-2</v>
      </c>
      <c r="G60" s="25">
        <v>7.721505800679225E-2</v>
      </c>
      <c r="H60" s="25">
        <v>2.7172794330149349E-2</v>
      </c>
      <c r="I60" s="25">
        <v>0.17004199948786339</v>
      </c>
      <c r="J60" s="25">
        <v>4.426997059689735E-2</v>
      </c>
      <c r="K60" s="25">
        <v>4.8834783651149377E-2</v>
      </c>
      <c r="L60" s="25">
        <v>5.6867650581941979E-2</v>
      </c>
      <c r="M60" s="25">
        <v>3.2783135220136525E-2</v>
      </c>
      <c r="N60" s="25">
        <v>2.0687522866319828E-2</v>
      </c>
      <c r="O60" s="25">
        <v>6.4844226123663515E-2</v>
      </c>
      <c r="P60" s="25">
        <v>3.4273928309556577E-2</v>
      </c>
      <c r="Q60" s="25">
        <v>8.1944380991411631E-2</v>
      </c>
      <c r="R60" s="25">
        <v>-4.2931335225108586E-2</v>
      </c>
      <c r="S60" s="25">
        <v>2.9517733159776457E-2</v>
      </c>
      <c r="T60" s="25">
        <v>6.5272899100177001E-2</v>
      </c>
      <c r="U60" s="25">
        <v>8.0646224706136055E-2</v>
      </c>
      <c r="V60" s="25">
        <v>4.5825717643106688E-2</v>
      </c>
      <c r="W60" s="25">
        <v>5.6816105996884546E-2</v>
      </c>
      <c r="X60" s="25">
        <v>0.15255335487104901</v>
      </c>
      <c r="Y60" s="25">
        <v>0.18609460167628797</v>
      </c>
      <c r="Z60" s="25">
        <v>2.0232989694093707E-3</v>
      </c>
      <c r="AA60" s="25">
        <v>2.6955324563991693E-2</v>
      </c>
      <c r="AB60" s="25">
        <v>-2.6760288900879448E-2</v>
      </c>
      <c r="AC60" s="25">
        <v>0.13802234078986206</v>
      </c>
      <c r="AD60" s="25">
        <v>-9.4467662432525509E-2</v>
      </c>
      <c r="AE60" s="25">
        <v>-3.5391291575554047E-2</v>
      </c>
      <c r="AF60" s="25">
        <v>1.7636457765456907E-2</v>
      </c>
      <c r="AG60" s="25">
        <v>1.3649482448507564E-2</v>
      </c>
      <c r="AH60" s="25">
        <v>0.2995568968715247</v>
      </c>
      <c r="AI60" s="25">
        <v>1.7761564098227451E-2</v>
      </c>
      <c r="AJ60" s="25">
        <v>3.6100893588656112E-2</v>
      </c>
      <c r="AK60" s="25">
        <v>6.7912093532344772E-2</v>
      </c>
      <c r="AL60" s="25">
        <v>0.23962945657346144</v>
      </c>
      <c r="AM60" s="25">
        <v>9.1298880744031419E-2</v>
      </c>
      <c r="AN60" s="25">
        <v>0.23126465483293665</v>
      </c>
      <c r="AO60" s="25">
        <v>5.2982017815591025E-2</v>
      </c>
      <c r="AP60" s="25">
        <v>4.8176442705912897E-2</v>
      </c>
      <c r="AQ60" s="25">
        <v>5.2013121880954388E-2</v>
      </c>
      <c r="AR60" s="25">
        <f>VARP('252 Day Average Returns 20%'!$AP$2:$AP$9)</f>
        <v>0.27334142858723226</v>
      </c>
    </row>
    <row r="62" spans="1:44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CA27-1D70-4C31-BB63-D6213E4EC41D}">
  <dimension ref="A1:AR62"/>
  <sheetViews>
    <sheetView workbookViewId="0">
      <selection activeCell="B21" sqref="B21:B60"/>
    </sheetView>
  </sheetViews>
  <sheetFormatPr baseColWidth="10" defaultColWidth="8.83203125" defaultRowHeight="15" x14ac:dyDescent="0.2"/>
  <cols>
    <col min="1" max="1" width="20.5" bestFit="1" customWidth="1"/>
    <col min="2" max="2" width="15" bestFit="1" customWidth="1"/>
    <col min="3" max="3" width="13.33203125" bestFit="1" customWidth="1"/>
    <col min="4" max="4" width="13.5" bestFit="1" customWidth="1"/>
    <col min="5" max="5" width="13.1640625" bestFit="1" customWidth="1"/>
    <col min="6" max="6" width="11.6640625" bestFit="1" customWidth="1"/>
    <col min="7" max="7" width="12.5" bestFit="1" customWidth="1"/>
    <col min="8" max="8" width="12.6640625" bestFit="1" customWidth="1"/>
    <col min="9" max="9" width="14" bestFit="1" customWidth="1"/>
    <col min="10" max="10" width="13.5" bestFit="1" customWidth="1"/>
    <col min="11" max="11" width="12.5" bestFit="1" customWidth="1"/>
    <col min="12" max="12" width="11.6640625" bestFit="1" customWidth="1"/>
    <col min="13" max="14" width="14" bestFit="1" customWidth="1"/>
    <col min="15" max="15" width="13" bestFit="1" customWidth="1"/>
    <col min="16" max="16" width="10.6640625" bestFit="1" customWidth="1"/>
    <col min="17" max="17" width="14.5" bestFit="1" customWidth="1"/>
    <col min="18" max="18" width="13.1640625" bestFit="1" customWidth="1"/>
    <col min="19" max="19" width="11.5" bestFit="1" customWidth="1"/>
    <col min="20" max="20" width="14.5" bestFit="1" customWidth="1"/>
    <col min="21" max="21" width="13.6640625" bestFit="1" customWidth="1"/>
    <col min="22" max="22" width="13.5" bestFit="1" customWidth="1"/>
    <col min="23" max="23" width="12.6640625" bestFit="1" customWidth="1"/>
    <col min="24" max="24" width="13.5" bestFit="1" customWidth="1"/>
    <col min="25" max="25" width="13.6640625" bestFit="1" customWidth="1"/>
    <col min="26" max="26" width="13.33203125" bestFit="1" customWidth="1"/>
    <col min="27" max="27" width="13.83203125" bestFit="1" customWidth="1"/>
    <col min="28" max="28" width="13.5" bestFit="1" customWidth="1"/>
    <col min="29" max="29" width="12.5" bestFit="1" customWidth="1"/>
    <col min="30" max="30" width="13.6640625" bestFit="1" customWidth="1"/>
    <col min="31" max="31" width="11.83203125" bestFit="1" customWidth="1"/>
    <col min="32" max="32" width="11.6640625" bestFit="1" customWidth="1"/>
    <col min="33" max="33" width="12.5" bestFit="1" customWidth="1"/>
    <col min="34" max="34" width="12.1640625" bestFit="1" customWidth="1"/>
    <col min="35" max="35" width="13.83203125" bestFit="1" customWidth="1"/>
    <col min="36" max="36" width="11.83203125" bestFit="1" customWidth="1"/>
    <col min="37" max="37" width="14.1640625" bestFit="1" customWidth="1"/>
    <col min="38" max="38" width="12.33203125" bestFit="1" customWidth="1"/>
    <col min="39" max="39" width="11.6640625" bestFit="1" customWidth="1"/>
    <col min="40" max="40" width="12.5" bestFit="1" customWidth="1"/>
    <col min="41" max="41" width="13.83203125" bestFit="1" customWidth="1"/>
    <col min="42" max="43" width="11.6640625" bestFit="1" customWidth="1"/>
  </cols>
  <sheetData>
    <row r="1" spans="1:43" x14ac:dyDescent="0.2">
      <c r="A1" s="17" t="s">
        <v>282</v>
      </c>
      <c r="B1" s="17" t="s">
        <v>283</v>
      </c>
      <c r="C1" s="17" t="s">
        <v>18</v>
      </c>
      <c r="D1" s="27" t="s">
        <v>23</v>
      </c>
      <c r="E1" s="27" t="s">
        <v>27</v>
      </c>
      <c r="F1" s="27" t="s">
        <v>31</v>
      </c>
      <c r="G1" s="27" t="s">
        <v>32</v>
      </c>
      <c r="H1" s="27" t="s">
        <v>39</v>
      </c>
      <c r="I1" s="27" t="s">
        <v>40</v>
      </c>
      <c r="J1" s="27" t="s">
        <v>42</v>
      </c>
      <c r="K1" s="27" t="s">
        <v>44</v>
      </c>
      <c r="L1" s="27" t="s">
        <v>46</v>
      </c>
      <c r="M1" s="27" t="s">
        <v>48</v>
      </c>
      <c r="N1" s="27" t="s">
        <v>50</v>
      </c>
      <c r="O1" s="27" t="s">
        <v>52</v>
      </c>
      <c r="P1" s="27" t="s">
        <v>54</v>
      </c>
      <c r="Q1" s="27" t="s">
        <v>56</v>
      </c>
      <c r="R1" s="27" t="s">
        <v>58</v>
      </c>
      <c r="S1" s="27" t="s">
        <v>60</v>
      </c>
      <c r="T1" s="27" t="s">
        <v>62</v>
      </c>
      <c r="U1" s="27" t="s">
        <v>63</v>
      </c>
      <c r="V1" s="27" t="s">
        <v>65</v>
      </c>
      <c r="W1" s="27" t="s">
        <v>66</v>
      </c>
      <c r="X1" s="27" t="s">
        <v>68</v>
      </c>
      <c r="Y1" s="27" t="s">
        <v>69</v>
      </c>
      <c r="Z1" s="27" t="s">
        <v>70</v>
      </c>
      <c r="AA1" s="27" t="s">
        <v>72</v>
      </c>
      <c r="AB1" s="27" t="s">
        <v>74</v>
      </c>
      <c r="AC1" s="27" t="s">
        <v>76</v>
      </c>
      <c r="AD1" s="27" t="s">
        <v>78</v>
      </c>
      <c r="AE1" s="27" t="s">
        <v>79</v>
      </c>
      <c r="AF1" s="27" t="s">
        <v>80</v>
      </c>
      <c r="AG1" s="27" t="s">
        <v>81</v>
      </c>
      <c r="AH1" s="27" t="s">
        <v>82</v>
      </c>
      <c r="AI1" s="27" t="s">
        <v>83</v>
      </c>
      <c r="AJ1" s="27" t="s">
        <v>84</v>
      </c>
      <c r="AK1" s="27" t="s">
        <v>85</v>
      </c>
      <c r="AL1" s="27" t="s">
        <v>86</v>
      </c>
      <c r="AM1" s="27" t="s">
        <v>87</v>
      </c>
      <c r="AN1" s="27" t="s">
        <v>88</v>
      </c>
      <c r="AO1" s="27" t="s">
        <v>89</v>
      </c>
      <c r="AP1" s="57" t="s">
        <v>90</v>
      </c>
      <c r="AQ1" s="1"/>
    </row>
    <row r="2" spans="1:43" x14ac:dyDescent="0.2">
      <c r="A2" s="44" t="s">
        <v>333</v>
      </c>
    </row>
    <row r="3" spans="1:43" x14ac:dyDescent="0.2">
      <c r="A3" s="44" t="s">
        <v>332</v>
      </c>
      <c r="B3" s="4">
        <f>('Pivot Table Adjusted Data'!C2-Table5[[#This Row],[SPX]])/Table5[[#This Row],[SPX]]</f>
        <v>-1.6292184461056455E-2</v>
      </c>
      <c r="C3" s="4">
        <f>('Pivot Table Adjusted Data'!D2-Table5[[#This Row],[SPOT]])/Table5[[#This Row],[SPOT]]</f>
        <v>0.41872395440611432</v>
      </c>
      <c r="D3" s="4">
        <f>('Pivot Table Adjusted Data'!E2-Table5[[#This Row],[TKO]])/Table5[[#This Row],[TKO]]</f>
        <v>0.1842219417935167</v>
      </c>
      <c r="E3" s="4">
        <f>('Pivot Table Adjusted Data'!F2-Table5[[#This Row],[TSLA]])/Table5[[#This Row],[TSLA]]</f>
        <v>-7.1211623448324754E-2</v>
      </c>
      <c r="F3" s="4">
        <f>('Pivot Table Adjusted Data'!G2-Table5[[#This Row],[F]])/Table5[[#This Row],[F]]</f>
        <v>-0.11731106477918245</v>
      </c>
      <c r="G3" s="4">
        <f>('Pivot Table Adjusted Data'!H2-Table5[[#This Row],[CAVA]])/Table5[[#This Row],[CAVA]]</f>
        <v>-0.23979018079923659</v>
      </c>
      <c r="H3" s="4">
        <f>('Pivot Table Adjusted Data'!I2-Table5[[#This Row],[CMG]])/Table5[[#This Row],[CMG]]</f>
        <v>-0.13560227015714085</v>
      </c>
      <c r="I3" s="4">
        <f>('Pivot Table Adjusted Data'!J2-Table5[[#This Row],[RIVN]])/Table5[[#This Row],[RIVN]]</f>
        <v>-8.9773560029641958E-2</v>
      </c>
      <c r="J3" s="4">
        <f>('Pivot Table Adjusted Data'!K2-Table5[[#This Row],[AMZN]])/Table5[[#This Row],[AMZN]]</f>
        <v>-0.22217806590704856</v>
      </c>
      <c r="K3" s="4">
        <f>('Pivot Table Adjusted Data'!L2-Table5[[#This Row],[IAU]])/Table5[[#This Row],[IAU]]</f>
        <v>0.17079165609651761</v>
      </c>
      <c r="L3" s="4">
        <f>('Pivot Table Adjusted Data'!M2-Table5[[#This Row],[IBIT]])/Table5[[#This Row],[IBIT]]</f>
        <v>0.12253197278903213</v>
      </c>
      <c r="M3" s="4">
        <f>('Pivot Table Adjusted Data'!N2-Table5[[#This Row],[VST]])/Table5[[#This Row],[VST]]</f>
        <v>4.1816600913172276E-2</v>
      </c>
      <c r="N3" s="4">
        <f>('Pivot Table Adjusted Data'!O2-Table5[[#This Row],[VIST]])/Table5[[#This Row],[VIST]]</f>
        <v>-7.4741072190886132E-2</v>
      </c>
      <c r="O3" s="4">
        <f>('Pivot Table Adjusted Data'!P2-Table5[[#This Row],[GEV]])/Table5[[#This Row],[GEV]]</f>
        <v>0.18529246379095643</v>
      </c>
      <c r="P3" s="4">
        <f>('Pivot Table Adjusted Data'!Q2-Table5[[#This Row],[XOM]])/Table5[[#This Row],[XOM]]</f>
        <v>-3.804737041843155E-2</v>
      </c>
      <c r="Q3" s="4">
        <f>('Pivot Table Adjusted Data'!R2-Table5[[#This Row],[MA]])/Table5[[#This Row],[MA]]</f>
        <v>8.1387915704380295E-2</v>
      </c>
      <c r="R3" s="4">
        <f>('Pivot Table Adjusted Data'!S2-Table5[[#This Row],[JPM]])/Table5[[#This Row],[JPM]]</f>
        <v>7.0498517796628149E-2</v>
      </c>
      <c r="S3" s="4">
        <f>('Pivot Table Adjusted Data'!T2-Table5[[#This Row],[KKR]])/Table5[[#This Row],[KKR]]</f>
        <v>-0.13463225253993449</v>
      </c>
      <c r="T3" s="4">
        <f>('Pivot Table Adjusted Data'!U2-Table5[[#This Row],[GS]])/Table5[[#This Row],[GS]]</f>
        <v>3.9780304446380976E-2</v>
      </c>
      <c r="U3" s="4">
        <f>('Pivot Table Adjusted Data'!V2-Table5[[#This Row],[BX]])/Table5[[#This Row],[BX]]</f>
        <v>-8.2982478180516184E-2</v>
      </c>
      <c r="V3" s="4">
        <f>('Pivot Table Adjusted Data'!W2-Table5[[#This Row],[SOFI]])/Table5[[#This Row],[SOFI]]</f>
        <v>0.14773500985931642</v>
      </c>
      <c r="W3" s="4">
        <f>('Pivot Table Adjusted Data'!X2-Table5[[#This Row],[HOOD]])/Table5[[#This Row],[HOOD]]</f>
        <v>0.44709067265634322</v>
      </c>
      <c r="X3" s="4">
        <f>('Pivot Table Adjusted Data'!Y2-Table5[[#This Row],[KO]])/Table5[[#This Row],[KO]]</f>
        <v>7.0067674767178484E-2</v>
      </c>
      <c r="Y3" s="4">
        <f>('Pivot Table Adjusted Data'!Z2-Table5[[#This Row],[PM]])/Table5[[#This Row],[PM]]</f>
        <v>0.27334061391614539</v>
      </c>
      <c r="Z3" s="4">
        <f>('Pivot Table Adjusted Data'!AA2-Table5[[#This Row],[VRTX]])/Table5[[#This Row],[VRTX]]</f>
        <v>4.9484579189607455E-2</v>
      </c>
      <c r="AA3" s="4">
        <f>('Pivot Table Adjusted Data'!AB2-Table5[[#This Row],[OSCR]])/Table5[[#This Row],[OSCR]]</f>
        <v>-0.17638804201879774</v>
      </c>
      <c r="AB3" s="4">
        <f>('Pivot Table Adjusted Data'!AC2-Table5[[#This Row],[CPRX]])/Table5[[#This Row],[CPRX]]</f>
        <v>0.12331299342039918</v>
      </c>
      <c r="AC3" s="4">
        <f>('Pivot Table Adjusted Data'!AD2-Table5[[#This Row],[OPCH]])/Table5[[#This Row],[OPCH]]</f>
        <v>0.18734714650370199</v>
      </c>
      <c r="AD3" s="4">
        <f>('Pivot Table Adjusted Data'!AE2-Table5[[#This Row],[J]])/Table5[[#This Row],[J]]</f>
        <v>-6.713644146160555E-2</v>
      </c>
      <c r="AE3" s="4">
        <f>('Pivot Table Adjusted Data'!AF2-Table5[[#This Row],[DE]])/Table5[[#This Row],[DE]]</f>
        <v>0.15571830220529193</v>
      </c>
      <c r="AF3" s="4">
        <f>('Pivot Table Adjusted Data'!AG2-Table5[[#This Row],[RKLB]])/Table5[[#This Row],[RKLB]]</f>
        <v>0.39462169730354296</v>
      </c>
      <c r="AG3" s="4">
        <f>('Pivot Table Adjusted Data'!AH2-Table5[[#This Row],[RIO]])/Table5[[#This Row],[RIO]]</f>
        <v>-4.7380395468263677E-2</v>
      </c>
      <c r="AH3" s="4">
        <f>('Pivot Table Adjusted Data'!AI2-Table5[[#This Row],[PLD]])/Table5[[#This Row],[PLD]]</f>
        <v>-5.6587607219862744E-2</v>
      </c>
      <c r="AI3" s="4">
        <f>('Pivot Table Adjusted Data'!AJ2-Table5[[#This Row],[CBRE]])/Table5[[#This Row],[CBRE]]</f>
        <v>7.1196440928546864E-2</v>
      </c>
      <c r="AJ3" s="4">
        <f>('Pivot Table Adjusted Data'!AK2-Table5[[#This Row],[PLTR]])/Table5[[#This Row],[PLTR]]</f>
        <v>0.7706735102481731</v>
      </c>
      <c r="AK3" s="4">
        <f>('Pivot Table Adjusted Data'!AL2-Table5[[#This Row],[AVGO]])/Table5[[#This Row],[AVGO]]</f>
        <v>2.6204590261386305E-2</v>
      </c>
      <c r="AL3" s="4">
        <f>('Pivot Table Adjusted Data'!AM2-Table5[[#This Row],[NVDA]])/Table5[[#This Row],[NVDA]]</f>
        <v>-0.1059801989290589</v>
      </c>
      <c r="AM3" s="4">
        <f>('Pivot Table Adjusted Data'!AN2-Table5[[#This Row],[SNOW]])/Table5[[#This Row],[SNOW]]</f>
        <v>0.12691800240758264</v>
      </c>
      <c r="AN3" s="4">
        <f>('Pivot Table Adjusted Data'!AO2-Table5[[#This Row],[MSFT]])/Table5[[#This Row],[MSFT]]</f>
        <v>-9.4980876987239851E-2</v>
      </c>
      <c r="AO3" s="4">
        <f>('Pivot Table Adjusted Data'!AP2-Table5[[#This Row],[APPL]])/Table5[[#This Row],[APPL]]</f>
        <v>-4.3160727787232372E-2</v>
      </c>
      <c r="AP3" s="4">
        <f>('Pivot Table Adjusted Data'!AQ2-Table5[[#This Row],[IONQ]])/Table5[[#This Row],[IONQ]]</f>
        <v>0.24901188691708123</v>
      </c>
      <c r="AQ3" s="4"/>
    </row>
    <row r="4" spans="1:43" x14ac:dyDescent="0.2">
      <c r="A4" s="44" t="s">
        <v>331</v>
      </c>
      <c r="B4" s="4">
        <f>('Pivot Table Adjusted Data'!C3-Table5[[#This Row],[SPX]])/Table5[[#This Row],[SPX]]</f>
        <v>0.18399207525705366</v>
      </c>
      <c r="C4" s="4">
        <f>('Pivot Table Adjusted Data'!D3-Table5[[#This Row],[SPOT]])/Table5[[#This Row],[SPOT]]</f>
        <v>0.73916053615250443</v>
      </c>
      <c r="D4" s="4">
        <f>('Pivot Table Adjusted Data'!E3-Table5[[#This Row],[TKO]])/Table5[[#This Row],[TKO]]</f>
        <v>0.46183477519661892</v>
      </c>
      <c r="E4" s="4">
        <f>('Pivot Table Adjusted Data'!F3-Table5[[#This Row],[TSLA]])/Table5[[#This Row],[TSLA]]</f>
        <v>0.41558109610816352</v>
      </c>
      <c r="F4" s="4">
        <f>('Pivot Table Adjusted Data'!G3-Table5[[#This Row],[F]])/Table5[[#This Row],[F]]</f>
        <v>-7.9500704218344959E-2</v>
      </c>
      <c r="G4" s="4">
        <f>('Pivot Table Adjusted Data'!H3-Table5[[#This Row],[CAVA]])/Table5[[#This Row],[CAVA]]</f>
        <v>1.2256107131033538</v>
      </c>
      <c r="H4" s="4">
        <f>('Pivot Table Adjusted Data'!I3-Table5[[#This Row],[CMG]])/Table5[[#This Row],[CMG]]</f>
        <v>0.14962885951983929</v>
      </c>
      <c r="I4" s="4">
        <f>('Pivot Table Adjusted Data'!J3-Table5[[#This Row],[RIVN]])/Table5[[#This Row],[RIVN]]</f>
        <v>-0.12105513669547519</v>
      </c>
      <c r="J4" s="4">
        <f>('Pivot Table Adjusted Data'!K3-Table5[[#This Row],[AMZN]])/Table5[[#This Row],[AMZN]]</f>
        <v>-4.9506917739310444E-2</v>
      </c>
      <c r="K4" s="4">
        <f>('Pivot Table Adjusted Data'!L3-Table5[[#This Row],[IAU]])/Table5[[#This Row],[IAU]]</f>
        <v>0.21945286602487293</v>
      </c>
      <c r="L4" s="4">
        <f>('Pivot Table Adjusted Data'!M3-Table5[[#This Row],[IBIT]])/Table5[[#This Row],[IBIT]]</f>
        <v>0.2650885894136436</v>
      </c>
      <c r="M4" s="4">
        <f>('Pivot Table Adjusted Data'!N3-Table5[[#This Row],[VST]])/Table5[[#This Row],[VST]]</f>
        <v>1.2277571578089712</v>
      </c>
      <c r="N4" s="4">
        <f>('Pivot Table Adjusted Data'!O3-Table5[[#This Row],[VIST]])/Table5[[#This Row],[VIST]]</f>
        <v>0.39991464915497055</v>
      </c>
      <c r="O4" s="4">
        <f>('Pivot Table Adjusted Data'!P3-Table5[[#This Row],[GEV]])/Table5[[#This Row],[GEV]]</f>
        <v>0.74996682238959256</v>
      </c>
      <c r="P4" s="4">
        <f>('Pivot Table Adjusted Data'!Q3-Table5[[#This Row],[XOM]])/Table5[[#This Row],[XOM]]</f>
        <v>5.6665798366980734E-2</v>
      </c>
      <c r="Q4" s="4">
        <f>('Pivot Table Adjusted Data'!R3-Table5[[#This Row],[MA]])/Table5[[#This Row],[MA]]</f>
        <v>0.13570714210022447</v>
      </c>
      <c r="R4" s="4">
        <f>('Pivot Table Adjusted Data'!S3-Table5[[#This Row],[JPM]])/Table5[[#This Row],[JPM]]</f>
        <v>0.30019908095337927</v>
      </c>
      <c r="S4" s="4">
        <f>('Pivot Table Adjusted Data'!T3-Table5[[#This Row],[KKR]])/Table5[[#This Row],[KKR]]</f>
        <v>0.56804487693551231</v>
      </c>
      <c r="T4" s="4">
        <f>('Pivot Table Adjusted Data'!U3-Table5[[#This Row],[GS]])/Table5[[#This Row],[GS]]</f>
        <v>0.39995276381699024</v>
      </c>
      <c r="U4" s="4">
        <f>('Pivot Table Adjusted Data'!V3-Table5[[#This Row],[BX]])/Table5[[#This Row],[BX]]</f>
        <v>0.32706003740770018</v>
      </c>
      <c r="V4" s="4">
        <f>('Pivot Table Adjusted Data'!W3-Table5[[#This Row],[SOFI]])/Table5[[#This Row],[SOFI]]</f>
        <v>0.40121859275698446</v>
      </c>
      <c r="W4" s="4">
        <f>('Pivot Table Adjusted Data'!X3-Table5[[#This Row],[HOOD]])/Table5[[#This Row],[HOOD]]</f>
        <v>1.1763201518092774</v>
      </c>
      <c r="X4" s="4">
        <f>('Pivot Table Adjusted Data'!Y3-Table5[[#This Row],[KO]])/Table5[[#This Row],[KO]]</f>
        <v>0.11168965082539666</v>
      </c>
      <c r="Y4" s="4">
        <f>('Pivot Table Adjusted Data'!Z3-Table5[[#This Row],[PM]])/Table5[[#This Row],[PM]]</f>
        <v>0.29663149060804572</v>
      </c>
      <c r="Z4" s="4">
        <f>('Pivot Table Adjusted Data'!AA3-Table5[[#This Row],[VRTX]])/Table5[[#This Row],[VRTX]]</f>
        <v>0.15445476421423776</v>
      </c>
      <c r="AA4" s="4">
        <f>('Pivot Table Adjusted Data'!AB3-Table5[[#This Row],[OSCR]])/Table5[[#This Row],[OSCR]]</f>
        <v>0.33265352429879619</v>
      </c>
      <c r="AB4" s="4">
        <f>('Pivot Table Adjusted Data'!AC3-Table5[[#This Row],[CPRX]])/Table5[[#This Row],[CPRX]]</f>
        <v>0.36245773697168177</v>
      </c>
      <c r="AC4" s="4">
        <f>('Pivot Table Adjusted Data'!AD3-Table5[[#This Row],[OPCH]])/Table5[[#This Row],[OPCH]]</f>
        <v>-9.5239841270538916E-2</v>
      </c>
      <c r="AD4" s="4">
        <f>('Pivot Table Adjusted Data'!AE3-Table5[[#This Row],[J]])/Table5[[#This Row],[J]]</f>
        <v>0.12157990220880453</v>
      </c>
      <c r="AE4" s="4">
        <f>('Pivot Table Adjusted Data'!AF3-Table5[[#This Row],[DE]])/Table5[[#This Row],[DE]]</f>
        <v>6.0158182827896846E-2</v>
      </c>
      <c r="AF4" s="4">
        <f>('Pivot Table Adjusted Data'!AG3-Table5[[#This Row],[RKLB]])/Table5[[#This Row],[RKLB]]</f>
        <v>2.1966408375679252</v>
      </c>
      <c r="AG4" s="4">
        <f>('Pivot Table Adjusted Data'!AH3-Table5[[#This Row],[RIO]])/Table5[[#This Row],[RIO]]</f>
        <v>-5.6488286914528896E-2</v>
      </c>
      <c r="AH4" s="4">
        <f>('Pivot Table Adjusted Data'!AI3-Table5[[#This Row],[PLD]])/Table5[[#This Row],[PLD]]</f>
        <v>-6.4137640850309569E-3</v>
      </c>
      <c r="AI4" s="4">
        <f>('Pivot Table Adjusted Data'!AJ3-Table5[[#This Row],[CBRE]])/Table5[[#This Row],[CBRE]]</f>
        <v>0.41736840149318505</v>
      </c>
      <c r="AJ4" s="4">
        <f>('Pivot Table Adjusted Data'!AK3-Table5[[#This Row],[PLTR]])/Table5[[#This Row],[PLTR]]</f>
        <v>1.4778560858040888</v>
      </c>
      <c r="AK4" s="4">
        <f>('Pivot Table Adjusted Data'!AL3-Table5[[#This Row],[AVGO]])/Table5[[#This Row],[AVGO]]</f>
        <v>0.56193198782745835</v>
      </c>
      <c r="AL4" s="4">
        <f>('Pivot Table Adjusted Data'!AM3-Table5[[#This Row],[NVDA]])/Table5[[#This Row],[NVDA]]</f>
        <v>0.8553101438767714</v>
      </c>
      <c r="AM4" s="4">
        <f>('Pivot Table Adjusted Data'!AN3-Table5[[#This Row],[SNOW]])/Table5[[#This Row],[SNOW]]</f>
        <v>-0.19555067851860541</v>
      </c>
      <c r="AN4" s="4">
        <f>('Pivot Table Adjusted Data'!AO3-Table5[[#This Row],[MSFT]])/Table5[[#This Row],[MSFT]]</f>
        <v>9.3938400132025104E-2</v>
      </c>
      <c r="AO4" s="4">
        <f>('Pivot Table Adjusted Data'!AP3-Table5[[#This Row],[APPL]])/Table5[[#This Row],[APPL]]</f>
        <v>0.2556192323448348</v>
      </c>
      <c r="AP4" s="4">
        <f>('Pivot Table Adjusted Data'!AQ3-Table5[[#This Row],[IONQ]])/Table5[[#This Row],[IONQ]]</f>
        <v>0.82948365613128583</v>
      </c>
      <c r="AQ4" s="4"/>
    </row>
    <row r="5" spans="1:43" x14ac:dyDescent="0.2">
      <c r="A5" s="44" t="s">
        <v>330</v>
      </c>
      <c r="B5" s="4">
        <f>('Pivot Table Adjusted Data'!C4-Table5[[#This Row],[SPX]])/Table5[[#This Row],[SPX]]</f>
        <v>0.14384627846797124</v>
      </c>
      <c r="C5" s="4">
        <f>('Pivot Table Adjusted Data'!D4-Table5[[#This Row],[SPOT]])/Table5[[#This Row],[SPOT]]</f>
        <v>0.63902943499251064</v>
      </c>
      <c r="D5" s="4">
        <f>('Pivot Table Adjusted Data'!E4-Table5[[#This Row],[TKO]])/Table5[[#This Row],[TKO]]</f>
        <v>-0.12257339920545331</v>
      </c>
      <c r="E5" s="4">
        <f>('Pivot Table Adjusted Data'!F4-Table5[[#This Row],[TSLA]])/Table5[[#This Row],[TSLA]]</f>
        <v>-6.5503201153047849E-2</v>
      </c>
      <c r="F5" s="4">
        <f>('Pivot Table Adjusted Data'!G4-Table5[[#This Row],[F]])/Table5[[#This Row],[F]]</f>
        <v>-6.8681035646254218E-2</v>
      </c>
      <c r="G5" s="4">
        <f>('Pivot Table Adjusted Data'!H4-Table5[[#This Row],[CAVA]])/Table5[[#This Row],[CAVA]]</f>
        <v>0.22025109370354576</v>
      </c>
      <c r="H5" s="4">
        <f>('Pivot Table Adjusted Data'!I4-Table5[[#This Row],[CMG]])/Table5[[#This Row],[CMG]]</f>
        <v>0.36179555315500006</v>
      </c>
      <c r="I5" s="4">
        <f>('Pivot Table Adjusted Data'!J4-Table5[[#This Row],[RIVN]])/Table5[[#This Row],[RIVN]]</f>
        <v>-0.19320312589120417</v>
      </c>
      <c r="J5" s="4">
        <f>('Pivot Table Adjusted Data'!K4-Table5[[#This Row],[AMZN]])/Table5[[#This Row],[AMZN]]</f>
        <v>0.1400674697018636</v>
      </c>
      <c r="K5" s="4">
        <f>('Pivot Table Adjusted Data'!L4-Table5[[#This Row],[IAU]])/Table5[[#This Row],[IAU]]</f>
        <v>9.1832339804943527E-2</v>
      </c>
      <c r="L5" s="4"/>
      <c r="M5" s="4">
        <f>('Pivot Table Adjusted Data'!N4-Table5[[#This Row],[VST]])/Table5[[#This Row],[VST]]</f>
        <v>1.0508063482317018</v>
      </c>
      <c r="N5" s="4">
        <f>('Pivot Table Adjusted Data'!O4-Table5[[#This Row],[VIST]])/Table5[[#This Row],[VIST]]</f>
        <v>0.6023406992924758</v>
      </c>
      <c r="O5" s="4"/>
      <c r="P5" s="4">
        <f>('Pivot Table Adjusted Data'!Q4-Table5[[#This Row],[XOM]])/Table5[[#This Row],[XOM]]</f>
        <v>-1.1476149353537827E-2</v>
      </c>
      <c r="Q5" s="4">
        <f>('Pivot Table Adjusted Data'!R4-Table5[[#This Row],[MA]])/Table5[[#This Row],[MA]]</f>
        <v>0.14771257285862691</v>
      </c>
      <c r="R5" s="4">
        <f>('Pivot Table Adjusted Data'!S4-Table5[[#This Row],[JPM]])/Table5[[#This Row],[JPM]]</f>
        <v>0.22942509206081646</v>
      </c>
      <c r="S5" s="4">
        <f>('Pivot Table Adjusted Data'!T4-Table5[[#This Row],[KKR]])/Table5[[#This Row],[KKR]]</f>
        <v>0.52886743486524845</v>
      </c>
      <c r="T5" s="4">
        <f>('Pivot Table Adjusted Data'!U4-Table5[[#This Row],[GS]])/Table5[[#This Row],[GS]]</f>
        <v>0.13948422323334167</v>
      </c>
      <c r="U5" s="4">
        <f>('Pivot Table Adjusted Data'!V4-Table5[[#This Row],[BX]])/Table5[[#This Row],[BX]]</f>
        <v>0.25954611686771645</v>
      </c>
      <c r="V5" s="4">
        <f>('Pivot Table Adjusted Data'!W4-Table5[[#This Row],[SOFI]])/Table5[[#This Row],[SOFI]]</f>
        <v>5.8635255666838935E-2</v>
      </c>
      <c r="W5" s="4">
        <f>('Pivot Table Adjusted Data'!X4-Table5[[#This Row],[HOOD]])/Table5[[#This Row],[HOOD]]</f>
        <v>0.38416191498577779</v>
      </c>
      <c r="X5" s="4">
        <f>('Pivot Table Adjusted Data'!Y4-Table5[[#This Row],[KO]])/Table5[[#This Row],[KO]]</f>
        <v>-2.4376754741899955E-2</v>
      </c>
      <c r="Y5" s="4">
        <f>('Pivot Table Adjusted Data'!Z4-Table5[[#This Row],[PM]])/Table5[[#This Row],[PM]]</f>
        <v>-3.3792298705235639E-2</v>
      </c>
      <c r="Z5" s="4">
        <f>('Pivot Table Adjusted Data'!AA4-Table5[[#This Row],[VRTX]])/Table5[[#This Row],[VRTX]]</f>
        <v>0.21829960895238551</v>
      </c>
      <c r="AA5" s="4">
        <f>('Pivot Table Adjusted Data'!AB4-Table5[[#This Row],[OSCR]])/Table5[[#This Row],[OSCR]]</f>
        <v>0.96695378915418928</v>
      </c>
      <c r="AB5" s="4">
        <f>('Pivot Table Adjusted Data'!AC4-Table5[[#This Row],[CPRX]])/Table5[[#This Row],[CPRX]]</f>
        <v>2.7339341218116722E-2</v>
      </c>
      <c r="AC5" s="4">
        <f>('Pivot Table Adjusted Data'!AD4-Table5[[#This Row],[OPCH]])/Table5[[#This Row],[OPCH]]</f>
        <v>-1.0945653181511037E-2</v>
      </c>
      <c r="AD5" s="4">
        <f>('Pivot Table Adjusted Data'!AE4-Table5[[#This Row],[J]])/Table5[[#This Row],[J]]</f>
        <v>0.13318117689417466</v>
      </c>
      <c r="AE5" s="4">
        <f>('Pivot Table Adjusted Data'!AF4-Table5[[#This Row],[DE]])/Table5[[#This Row],[DE]]</f>
        <v>-4.2235130174732474E-2</v>
      </c>
      <c r="AF5" s="4">
        <f>('Pivot Table Adjusted Data'!AG4-Table5[[#This Row],[RKLB]])/Table5[[#This Row],[RKLB]]</f>
        <v>-0.13402423364973531</v>
      </c>
      <c r="AG5" s="4">
        <f>('Pivot Table Adjusted Data'!AH4-Table5[[#This Row],[RIO]])/Table5[[#This Row],[RIO]]</f>
        <v>1.9746229638818179E-2</v>
      </c>
      <c r="AH5" s="4">
        <f>('Pivot Table Adjusted Data'!AI4-Table5[[#This Row],[PLD]])/Table5[[#This Row],[PLD]]</f>
        <v>-3.3967454203810837E-2</v>
      </c>
      <c r="AI5" s="4">
        <f>('Pivot Table Adjusted Data'!AJ4-Table5[[#This Row],[CBRE]])/Table5[[#This Row],[CBRE]]</f>
        <v>7.0785657577545694E-2</v>
      </c>
      <c r="AJ5" s="4">
        <f>('Pivot Table Adjusted Data'!AK4-Table5[[#This Row],[PLTR]])/Table5[[#This Row],[PLTR]]</f>
        <v>0.66818314158422565</v>
      </c>
      <c r="AK5" s="4">
        <f>('Pivot Table Adjusted Data'!AL4-Table5[[#This Row],[AVGO]])/Table5[[#This Row],[AVGO]]</f>
        <v>0.57042330545666631</v>
      </c>
      <c r="AL5" s="4">
        <f>('Pivot Table Adjusted Data'!AM4-Table5[[#This Row],[NVDA]])/Table5[[#This Row],[NVDA]]</f>
        <v>1.0010475716293903</v>
      </c>
      <c r="AM5" s="4">
        <f>('Pivot Table Adjusted Data'!AN4-Table5[[#This Row],[SNOW]])/Table5[[#This Row],[SNOW]]</f>
        <v>8.9715519172627781E-2</v>
      </c>
      <c r="AN5" s="4">
        <f>('Pivot Table Adjusted Data'!AO4-Table5[[#This Row],[MSFT]])/Table5[[#This Row],[MSFT]]</f>
        <v>0.28025967425814147</v>
      </c>
      <c r="AO5" s="4">
        <f>('Pivot Table Adjusted Data'!AP4-Table5[[#This Row],[APPL]])/Table5[[#This Row],[APPL]]</f>
        <v>6.3917364074727118E-2</v>
      </c>
      <c r="AP5" s="4">
        <f>('Pivot Table Adjusted Data'!AQ4-Table5[[#This Row],[IONQ]])/Table5[[#This Row],[IONQ]]</f>
        <v>7.2653857099303082E-2</v>
      </c>
      <c r="AQ5" s="4"/>
    </row>
    <row r="6" spans="1:43" x14ac:dyDescent="0.2">
      <c r="A6" s="44" t="s">
        <v>329</v>
      </c>
      <c r="B6" s="4">
        <f>('Pivot Table Adjusted Data'!C5-Table5[[#This Row],[SPX]])/Table5[[#This Row],[SPX]]</f>
        <v>8.2935796459688377E-2</v>
      </c>
      <c r="C6" s="4">
        <f>('Pivot Table Adjusted Data'!D5-Table5[[#This Row],[SPOT]])/Table5[[#This Row],[SPOT]]</f>
        <v>0.47632112590690212</v>
      </c>
      <c r="D6" s="4">
        <f>('Pivot Table Adjusted Data'!E5-Table5[[#This Row],[TKO]])/Table5[[#This Row],[TKO]]</f>
        <v>0.38471521223570304</v>
      </c>
      <c r="E6" s="4">
        <f>('Pivot Table Adjusted Data'!F5-Table5[[#This Row],[TSLA]])/Table5[[#This Row],[TSLA]]</f>
        <v>-3.3100464823953034E-2</v>
      </c>
      <c r="F6" s="4">
        <f>('Pivot Table Adjusted Data'!G5-Table5[[#This Row],[F]])/Table5[[#This Row],[F]]</f>
        <v>-3.5609670973486586E-2</v>
      </c>
      <c r="G6" s="4"/>
      <c r="H6" s="4">
        <f>('Pivot Table Adjusted Data'!I5-Table5[[#This Row],[CMG]])/Table5[[#This Row],[CMG]]</f>
        <v>0.25834750532470074</v>
      </c>
      <c r="I6" s="4">
        <f>('Pivot Table Adjusted Data'!J5-Table5[[#This Row],[RIVN]])/Table5[[#This Row],[RIVN]]</f>
        <v>-0.39188372553117301</v>
      </c>
      <c r="J6" s="4">
        <f>('Pivot Table Adjusted Data'!K5-Table5[[#This Row],[AMZN]])/Table5[[#This Row],[AMZN]]</f>
        <v>0.36131233930320561</v>
      </c>
      <c r="K6" s="4">
        <f>('Pivot Table Adjusted Data'!L5-Table5[[#This Row],[IAU]])/Table5[[#This Row],[IAU]]</f>
        <v>9.6821228616162172E-2</v>
      </c>
      <c r="L6" s="4"/>
      <c r="M6" s="4">
        <f>('Pivot Table Adjusted Data'!N5-Table5[[#This Row],[VST]])/Table5[[#This Row],[VST]]</f>
        <v>0.10424327989939659</v>
      </c>
      <c r="N6" s="4">
        <f>('Pivot Table Adjusted Data'!O5-Table5[[#This Row],[VIST]])/Table5[[#This Row],[VIST]]</f>
        <v>1.061049079461216</v>
      </c>
      <c r="O6" s="4"/>
      <c r="P6" s="4">
        <f>('Pivot Table Adjusted Data'!Q5-Table5[[#This Row],[XOM]])/Table5[[#This Row],[XOM]]</f>
        <v>0.10670644629884141</v>
      </c>
      <c r="Q6" s="4">
        <f>('Pivot Table Adjusted Data'!R5-Table5[[#This Row],[MA]])/Table5[[#This Row],[MA]]</f>
        <v>0.13871233553423543</v>
      </c>
      <c r="R6" s="4">
        <f>('Pivot Table Adjusted Data'!S5-Table5[[#This Row],[JPM]])/Table5[[#This Row],[JPM]]</f>
        <v>0.16060973562210237</v>
      </c>
      <c r="S6" s="4">
        <f>('Pivot Table Adjusted Data'!T5-Table5[[#This Row],[KKR]])/Table5[[#This Row],[KKR]]</f>
        <v>0.12147789305779016</v>
      </c>
      <c r="T6" s="4">
        <f>('Pivot Table Adjusted Data'!U5-Table5[[#This Row],[GS]])/Table5[[#This Row],[GS]]</f>
        <v>1.1403669644017348E-2</v>
      </c>
      <c r="U6" s="4">
        <f>('Pivot Table Adjusted Data'!V5-Table5[[#This Row],[BX]])/Table5[[#This Row],[BX]]</f>
        <v>7.1576124365085808E-3</v>
      </c>
      <c r="V6" s="4">
        <f>('Pivot Table Adjusted Data'!W5-Table5[[#This Row],[SOFI]])/Table5[[#This Row],[SOFI]]</f>
        <v>0.26663757962895607</v>
      </c>
      <c r="W6" s="4">
        <f>('Pivot Table Adjusted Data'!X5-Table5[[#This Row],[HOOD]])/Table5[[#This Row],[HOOD]]</f>
        <v>6.5319554034758837E-2</v>
      </c>
      <c r="X6" s="4">
        <f>('Pivot Table Adjusted Data'!Y5-Table5[[#This Row],[KO]])/Table5[[#This Row],[KO]]</f>
        <v>-1.0584561204551587E-2</v>
      </c>
      <c r="Y6" s="4">
        <f>('Pivot Table Adjusted Data'!Z5-Table5[[#This Row],[PM]])/Table5[[#This Row],[PM]]</f>
        <v>-1.1750211740011818E-3</v>
      </c>
      <c r="Z6" s="4">
        <f>('Pivot Table Adjusted Data'!AA5-Table5[[#This Row],[VRTX]])/Table5[[#This Row],[VRTX]]</f>
        <v>0.13919000944334461</v>
      </c>
      <c r="AA6" s="4">
        <f>('Pivot Table Adjusted Data'!AB5-Table5[[#This Row],[OSCR]])/Table5[[#This Row],[OSCR]]</f>
        <v>0.45350657478043038</v>
      </c>
      <c r="AB6" s="4">
        <f>('Pivot Table Adjusted Data'!AC5-Table5[[#This Row],[CPRX]])/Table5[[#This Row],[CPRX]]</f>
        <v>0.11562209238653161</v>
      </c>
      <c r="AC6" s="4">
        <f>('Pivot Table Adjusted Data'!AD5-Table5[[#This Row],[OPCH]])/Table5[[#This Row],[OPCH]]</f>
        <v>2.4631721885967562E-2</v>
      </c>
      <c r="AD6" s="4">
        <f>('Pivot Table Adjusted Data'!AE5-Table5[[#This Row],[J]])/Table5[[#This Row],[J]]</f>
        <v>-1.4683577832088193E-2</v>
      </c>
      <c r="AE6" s="4">
        <f>('Pivot Table Adjusted Data'!AF5-Table5[[#This Row],[DE]])/Table5[[#This Row],[DE]]</f>
        <v>7.8725193861273024E-2</v>
      </c>
      <c r="AF6" s="4">
        <f>('Pivot Table Adjusted Data'!AG5-Table5[[#This Row],[RKLB]])/Table5[[#This Row],[RKLB]]</f>
        <v>0.1040665759063617</v>
      </c>
      <c r="AG6" s="4">
        <f>('Pivot Table Adjusted Data'!AH5-Table5[[#This Row],[RIO]])/Table5[[#This Row],[RIO]]</f>
        <v>4.8986169279960044E-2</v>
      </c>
      <c r="AH6" s="4">
        <f>('Pivot Table Adjusted Data'!AI5-Table5[[#This Row],[PLD]])/Table5[[#This Row],[PLD]]</f>
        <v>4.0961213548400301E-2</v>
      </c>
      <c r="AI6" s="4">
        <f>('Pivot Table Adjusted Data'!AJ5-Table5[[#This Row],[CBRE]])/Table5[[#This Row],[CBRE]]</f>
        <v>3.2450902800770336E-2</v>
      </c>
      <c r="AJ6" s="4">
        <f>('Pivot Table Adjusted Data'!AK5-Table5[[#This Row],[PLTR]])/Table5[[#This Row],[PLTR]]</f>
        <v>0.48344624269401709</v>
      </c>
      <c r="AK6" s="4">
        <f>('Pivot Table Adjusted Data'!AL5-Table5[[#This Row],[AVGO]])/Table5[[#This Row],[AVGO]]</f>
        <v>0.43340705212111819</v>
      </c>
      <c r="AL6" s="4">
        <f>('Pivot Table Adjusted Data'!AM5-Table5[[#This Row],[NVDA]])/Table5[[#This Row],[NVDA]]</f>
        <v>1.2149657508915319</v>
      </c>
      <c r="AM6" s="4">
        <f>('Pivot Table Adjusted Data'!AN5-Table5[[#This Row],[SNOW]])/Table5[[#This Row],[SNOW]]</f>
        <v>4.1941046207578506E-2</v>
      </c>
      <c r="AN6" s="4">
        <f>('Pivot Table Adjusted Data'!AO5-Table5[[#This Row],[MSFT]])/Table5[[#This Row],[MSFT]]</f>
        <v>0.21065159266354835</v>
      </c>
      <c r="AO6" s="4">
        <f>('Pivot Table Adjusted Data'!AP5-Table5[[#This Row],[APPL]])/Table5[[#This Row],[APPL]]</f>
        <v>0.16670682722483943</v>
      </c>
      <c r="AP6" s="4">
        <f>('Pivot Table Adjusted Data'!AQ5-Table5[[#This Row],[IONQ]])/Table5[[#This Row],[IONQ]]</f>
        <v>0.9742203132749907</v>
      </c>
      <c r="AQ6" s="4"/>
    </row>
    <row r="7" spans="1:43" x14ac:dyDescent="0.2">
      <c r="A7" s="44" t="s">
        <v>328</v>
      </c>
      <c r="B7" s="4">
        <f>('Pivot Table Adjusted Data'!C6-Table5[[#This Row],[SPX]])/Table5[[#This Row],[SPX]]</f>
        <v>-0.12515038872566875</v>
      </c>
      <c r="C7" s="4">
        <f>('Pivot Table Adjusted Data'!D6-Table5[[#This Row],[SPOT]])/Table5[[#This Row],[SPOT]]</f>
        <v>-0.51614121724630546</v>
      </c>
      <c r="D7" s="4">
        <f>('Pivot Table Adjusted Data'!E6-Table5[[#This Row],[TKO]])/Table5[[#This Row],[TKO]]</f>
        <v>0.28188986124286469</v>
      </c>
      <c r="E7" s="4">
        <f>('Pivot Table Adjusted Data'!F6-Table5[[#This Row],[TSLA]])/Table5[[#This Row],[TSLA]]</f>
        <v>-0.2824521507023201</v>
      </c>
      <c r="F7" s="4">
        <f>('Pivot Table Adjusted Data'!G6-Table5[[#This Row],[F]])/Table5[[#This Row],[F]]</f>
        <v>-0.24430672319572114</v>
      </c>
      <c r="G7" s="4"/>
      <c r="H7" s="4">
        <f>('Pivot Table Adjusted Data'!I6-Table5[[#This Row],[CMG]])/Table5[[#This Row],[CMG]]</f>
        <v>-9.3844349099615698E-2</v>
      </c>
      <c r="I7" s="4">
        <f>('Pivot Table Adjusted Data'!J6-Table5[[#This Row],[RIVN]])/Table5[[#This Row],[RIVN]]</f>
        <v>-0.56746976259752213</v>
      </c>
      <c r="J7" s="4">
        <f>('Pivot Table Adjusted Data'!K6-Table5[[#This Row],[AMZN]])/Table5[[#This Row],[AMZN]]</f>
        <v>-0.14491686444630009</v>
      </c>
      <c r="K7" s="4">
        <f>('Pivot Table Adjusted Data'!L6-Table5[[#This Row],[IAU]])/Table5[[#This Row],[IAU]]</f>
        <v>-4.5555051078061758E-2</v>
      </c>
      <c r="L7" s="4"/>
      <c r="M7" s="4">
        <f>('Pivot Table Adjusted Data'!N6-Table5[[#This Row],[VST]])/Table5[[#This Row],[VST]]</f>
        <v>0.11014033782548031</v>
      </c>
      <c r="N7" s="4">
        <f>('Pivot Table Adjusted Data'!O6-Table5[[#This Row],[VIST]])/Table5[[#This Row],[VIST]]</f>
        <v>0.61678891719161766</v>
      </c>
      <c r="O7" s="4"/>
      <c r="P7" s="4">
        <f>('Pivot Table Adjusted Data'!Q6-Table5[[#This Row],[XOM]])/Table5[[#This Row],[XOM]]</f>
        <v>0.3878066469033275</v>
      </c>
      <c r="Q7" s="4">
        <f>('Pivot Table Adjusted Data'!R6-Table5[[#This Row],[MA]])/Table5[[#This Row],[MA]]</f>
        <v>-4.9209578332787357E-2</v>
      </c>
      <c r="R7" s="4">
        <f>('Pivot Table Adjusted Data'!S6-Table5[[#This Row],[JPM]])/Table5[[#This Row],[JPM]]</f>
        <v>-0.19131655687973564</v>
      </c>
      <c r="S7" s="4">
        <f>('Pivot Table Adjusted Data'!T6-Table5[[#This Row],[KKR]])/Table5[[#This Row],[KKR]]</f>
        <v>-0.2357814169726202</v>
      </c>
      <c r="T7" s="4">
        <f>('Pivot Table Adjusted Data'!U6-Table5[[#This Row],[GS]])/Table5[[#This Row],[GS]]</f>
        <v>-9.5441361357677362E-2</v>
      </c>
      <c r="U7" s="4">
        <f>('Pivot Table Adjusted Data'!V6-Table5[[#This Row],[BX]])/Table5[[#This Row],[BX]]</f>
        <v>-0.2513251684257683</v>
      </c>
      <c r="V7" s="4">
        <f>('Pivot Table Adjusted Data'!W6-Table5[[#This Row],[SOFI]])/Table5[[#This Row],[SOFI]]</f>
        <v>-0.5783934090126257</v>
      </c>
      <c r="W7" s="4">
        <f>('Pivot Table Adjusted Data'!X6-Table5[[#This Row],[HOOD]])/Table5[[#This Row],[HOOD]]</f>
        <v>-0.57551112811956784</v>
      </c>
      <c r="X7" s="4">
        <f>('Pivot Table Adjusted Data'!Y6-Table5[[#This Row],[KO]])/Table5[[#This Row],[KO]]</f>
        <v>4.2620382555644327E-2</v>
      </c>
      <c r="Y7" s="4">
        <f>('Pivot Table Adjusted Data'!Z6-Table5[[#This Row],[PM]])/Table5[[#This Row],[PM]]</f>
        <v>-1.1118625326294929E-2</v>
      </c>
      <c r="Z7" s="4">
        <f>('Pivot Table Adjusted Data'!AA6-Table5[[#This Row],[VRTX]])/Table5[[#This Row],[VRTX]]</f>
        <v>0.31234170739758804</v>
      </c>
      <c r="AA7" s="4">
        <f>('Pivot Table Adjusted Data'!AB6-Table5[[#This Row],[OSCR]])/Table5[[#This Row],[OSCR]]</f>
        <v>-0.57571588658769357</v>
      </c>
      <c r="AB7" s="4">
        <f>('Pivot Table Adjusted Data'!AC6-Table5[[#This Row],[CPRX]])/Table5[[#This Row],[CPRX]]</f>
        <v>0.88891117102004713</v>
      </c>
      <c r="AC7" s="4">
        <f>('Pivot Table Adjusted Data'!AD6-Table5[[#This Row],[OPCH]])/Table5[[#This Row],[OPCH]]</f>
        <v>0.17530068941075622</v>
      </c>
      <c r="AD7" s="4">
        <f>('Pivot Table Adjusted Data'!AE6-Table5[[#This Row],[J]])/Table5[[#This Row],[J]]</f>
        <v>-8.664877994790432E-2</v>
      </c>
      <c r="AE7" s="4">
        <f>('Pivot Table Adjusted Data'!AF6-Table5[[#This Row],[DE]])/Table5[[#This Row],[DE]]</f>
        <v>4.6224720178722417E-3</v>
      </c>
      <c r="AF7" s="4">
        <f>('Pivot Table Adjusted Data'!AG6-Table5[[#This Row],[RKLB]])/Table5[[#This Row],[RKLB]]</f>
        <v>-0.58862813427664773</v>
      </c>
      <c r="AG7" s="4">
        <f>('Pivot Table Adjusted Data'!AH6-Table5[[#This Row],[RIO]])/Table5[[#This Row],[RIO]]</f>
        <v>-0.10960314012006567</v>
      </c>
      <c r="AH7" s="4">
        <f>('Pivot Table Adjusted Data'!AI6-Table5[[#This Row],[PLD]])/Table5[[#This Row],[PLD]]</f>
        <v>-0.21146984589016299</v>
      </c>
      <c r="AI7" s="4">
        <f>('Pivot Table Adjusted Data'!AJ6-Table5[[#This Row],[CBRE]])/Table5[[#This Row],[CBRE]]</f>
        <v>-0.20488770321317243</v>
      </c>
      <c r="AJ7" s="4">
        <f>('Pivot Table Adjusted Data'!AK6-Table5[[#This Row],[PLTR]])/Table5[[#This Row],[PLTR]]</f>
        <v>-0.53256554132859024</v>
      </c>
      <c r="AK7" s="4">
        <f>('Pivot Table Adjusted Data'!AL6-Table5[[#This Row],[AVGO]])/Table5[[#This Row],[AVGO]]</f>
        <v>-9.4803081477018297E-2</v>
      </c>
      <c r="AL7" s="4">
        <f>('Pivot Table Adjusted Data'!AM6-Table5[[#This Row],[NVDA]])/Table5[[#This Row],[NVDA]]</f>
        <v>-0.36919478534814998</v>
      </c>
      <c r="AM7" s="4">
        <f>('Pivot Table Adjusted Data'!AN6-Table5[[#This Row],[SNOW]])/Table5[[#This Row],[SNOW]]</f>
        <v>-0.46297363964729871</v>
      </c>
      <c r="AN7" s="4">
        <f>('Pivot Table Adjusted Data'!AO6-Table5[[#This Row],[MSFT]])/Table5[[#This Row],[MSFT]]</f>
        <v>-0.17515456395308052</v>
      </c>
      <c r="AO7" s="4">
        <f>('Pivot Table Adjusted Data'!AP6-Table5[[#This Row],[APPL]])/Table5[[#This Row],[APPL]]</f>
        <v>-8.8837035563819056E-2</v>
      </c>
      <c r="AP7" s="4">
        <f>('Pivot Table Adjusted Data'!AQ6-Table5[[#This Row],[IONQ]])/Table5[[#This Row],[IONQ]]</f>
        <v>-0.62152260775891155</v>
      </c>
      <c r="AQ7" s="4"/>
    </row>
    <row r="8" spans="1:43" x14ac:dyDescent="0.2">
      <c r="A8" s="44" t="s">
        <v>327</v>
      </c>
      <c r="B8" s="4">
        <f>('Pivot Table Adjusted Data'!C7-Table5[[#This Row],[SPX]])/Table5[[#This Row],[SPX]]</f>
        <v>8.7258696871414992E-2</v>
      </c>
      <c r="C8" s="4">
        <f>('Pivot Table Adjusted Data'!D7-Table5[[#This Row],[SPOT]])/Table5[[#This Row],[SPOT]]</f>
        <v>-0.26801813385195544</v>
      </c>
      <c r="D8" s="4">
        <f>('Pivot Table Adjusted Data'!E7-Table5[[#This Row],[TKO]])/Table5[[#This Row],[TKO]]</f>
        <v>3.727133739308746E-2</v>
      </c>
      <c r="E8" s="4">
        <f>('Pivot Table Adjusted Data'!F7-Table5[[#This Row],[TSLA]])/Table5[[#This Row],[TSLA]]</f>
        <v>0.35218709408048804</v>
      </c>
      <c r="F8" s="4">
        <f>('Pivot Table Adjusted Data'!G7-Table5[[#This Row],[F]])/Table5[[#This Row],[F]]</f>
        <v>0.37874191963104281</v>
      </c>
      <c r="G8" s="4"/>
      <c r="H8" s="4">
        <f>('Pivot Table Adjusted Data'!I7-Table5[[#This Row],[CMG]])/Table5[[#This Row],[CMG]]</f>
        <v>6.7830128963890707E-2</v>
      </c>
      <c r="I8" s="4"/>
      <c r="J8" s="4">
        <f>('Pivot Table Adjusted Data'!K7-Table5[[#This Row],[AMZN]])/Table5[[#This Row],[AMZN]]</f>
        <v>-0.27696916405056871</v>
      </c>
      <c r="K8" s="4">
        <f>('Pivot Table Adjusted Data'!L7-Table5[[#This Row],[IAU]])/Table5[[#This Row],[IAU]]</f>
        <v>1.8916393968250844E-2</v>
      </c>
      <c r="L8" s="4"/>
      <c r="M8" s="4">
        <f>('Pivot Table Adjusted Data'!N7-Table5[[#This Row],[VST]])/Table5[[#This Row],[VST]]</f>
        <v>0.14992190398094471</v>
      </c>
      <c r="N8" s="4">
        <f>('Pivot Table Adjusted Data'!O7-Table5[[#This Row],[VIST]])/Table5[[#This Row],[VIST]]</f>
        <v>1.0077367277357265</v>
      </c>
      <c r="O8" s="4"/>
      <c r="P8" s="4">
        <f>('Pivot Table Adjusted Data'!Q7-Table5[[#This Row],[XOM]])/Table5[[#This Row],[XOM]]</f>
        <v>0.27167323192462567</v>
      </c>
      <c r="Q8" s="4">
        <f>('Pivot Table Adjusted Data'!R7-Table5[[#This Row],[MA]])/Table5[[#This Row],[MA]]</f>
        <v>-3.0012486444647893E-2</v>
      </c>
      <c r="R8" s="4">
        <f>('Pivot Table Adjusted Data'!S7-Table5[[#This Row],[JPM]])/Table5[[#This Row],[JPM]]</f>
        <v>-2.3080646095872915E-3</v>
      </c>
      <c r="S8" s="4">
        <f>('Pivot Table Adjusted Data'!T7-Table5[[#This Row],[KKR]])/Table5[[#This Row],[KKR]]</f>
        <v>0.22512605988866147</v>
      </c>
      <c r="T8" s="4">
        <f>('Pivot Table Adjusted Data'!U7-Table5[[#This Row],[GS]])/Table5[[#This Row],[GS]]</f>
        <v>5.3898302060545966E-2</v>
      </c>
      <c r="U8" s="4">
        <f>('Pivot Table Adjusted Data'!V7-Table5[[#This Row],[BX]])/Table5[[#This Row],[BX]]</f>
        <v>0.42375244955016189</v>
      </c>
      <c r="V8" s="4">
        <f>('Pivot Table Adjusted Data'!W7-Table5[[#This Row],[SOFI]])/Table5[[#This Row],[SOFI]]</f>
        <v>-0.24412753238612503</v>
      </c>
      <c r="W8" s="4">
        <f>('Pivot Table Adjusted Data'!X7-Table5[[#This Row],[HOOD]])/Table5[[#This Row],[HOOD]]</f>
        <v>-0.53005493346723531</v>
      </c>
      <c r="X8" s="4">
        <f>('Pivot Table Adjusted Data'!Y7-Table5[[#This Row],[KO]])/Table5[[#This Row],[KO]]</f>
        <v>0.10315324651165377</v>
      </c>
      <c r="Y8" s="4">
        <f>('Pivot Table Adjusted Data'!Z7-Table5[[#This Row],[PM]])/Table5[[#This Row],[PM]]</f>
        <v>5.4010443593745197E-2</v>
      </c>
      <c r="Z8" s="4">
        <f>('Pivot Table Adjusted Data'!AA7-Table5[[#This Row],[VRTX]])/Table5[[#This Row],[VRTX]]</f>
        <v>5.3752928818443353E-2</v>
      </c>
      <c r="AA8" s="4">
        <f>('Pivot Table Adjusted Data'!AB7-Table5[[#This Row],[OSCR]])/Table5[[#This Row],[OSCR]]</f>
        <v>-0.53954868388817834</v>
      </c>
      <c r="AB8" s="4">
        <f>('Pivot Table Adjusted Data'!AC7-Table5[[#This Row],[CPRX]])/Table5[[#This Row],[CPRX]]</f>
        <v>0.40791346915367133</v>
      </c>
      <c r="AC8" s="4">
        <f>('Pivot Table Adjusted Data'!AD7-Table5[[#This Row],[OPCH]])/Table5[[#This Row],[OPCH]]</f>
        <v>0.31904421426166729</v>
      </c>
      <c r="AD8" s="4">
        <f>('Pivot Table Adjusted Data'!AE7-Table5[[#This Row],[J]])/Table5[[#This Row],[J]]</f>
        <v>6.0142079182562362E-2</v>
      </c>
      <c r="AE8" s="4">
        <f>('Pivot Table Adjusted Data'!AF7-Table5[[#This Row],[DE]])/Table5[[#This Row],[DE]]</f>
        <v>5.7865292463640451E-2</v>
      </c>
      <c r="AF8" s="4">
        <f>('Pivot Table Adjusted Data'!AG7-Table5[[#This Row],[RKLB]])/Table5[[#This Row],[RKLB]]</f>
        <v>4.7096784376789234E-2</v>
      </c>
      <c r="AG8" s="4">
        <f>('Pivot Table Adjusted Data'!AH7-Table5[[#This Row],[RIO]])/Table5[[#This Row],[RIO]]</f>
        <v>-0.1484482415087508</v>
      </c>
      <c r="AH8" s="4">
        <f>('Pivot Table Adjusted Data'!AI7-Table5[[#This Row],[PLD]])/Table5[[#This Row],[PLD]]</f>
        <v>0.30684386709074679</v>
      </c>
      <c r="AI8" s="4">
        <f>('Pivot Table Adjusted Data'!AJ7-Table5[[#This Row],[CBRE]])/Table5[[#This Row],[CBRE]]</f>
        <v>0.1907177179976729</v>
      </c>
      <c r="AJ8" s="4">
        <f>('Pivot Table Adjusted Data'!AK7-Table5[[#This Row],[PLTR]])/Table5[[#This Row],[PLTR]]</f>
        <v>-0.29233236110768362</v>
      </c>
      <c r="AK8" s="4">
        <f>('Pivot Table Adjusted Data'!AL7-Table5[[#This Row],[AVGO]])/Table5[[#This Row],[AVGO]]</f>
        <v>0.22207163272754937</v>
      </c>
      <c r="AL8" s="4">
        <f>('Pivot Table Adjusted Data'!AM7-Table5[[#This Row],[NVDA]])/Table5[[#This Row],[NVDA]]</f>
        <v>0.53230271008037466</v>
      </c>
      <c r="AM8" s="4">
        <f>('Pivot Table Adjusted Data'!AN7-Table5[[#This Row],[SNOW]])/Table5[[#This Row],[SNOW]]</f>
        <v>0.10758802644162196</v>
      </c>
      <c r="AN8" s="4">
        <f>('Pivot Table Adjusted Data'!AO7-Table5[[#This Row],[MSFT]])/Table5[[#This Row],[MSFT]]</f>
        <v>0.19836096571592784</v>
      </c>
      <c r="AO8" s="4">
        <f>('Pivot Table Adjusted Data'!AP7-Table5[[#This Row],[APPL]])/Table5[[#This Row],[APPL]]</f>
        <v>0.2042963677042233</v>
      </c>
      <c r="AP8" s="4">
        <f>('Pivot Table Adjusted Data'!AQ7-Table5[[#This Row],[IONQ]])/Table5[[#This Row],[IONQ]]</f>
        <v>0.25646701966314539</v>
      </c>
      <c r="AQ8" s="4"/>
    </row>
    <row r="9" spans="1:43" x14ac:dyDescent="0.2">
      <c r="A9" s="43" t="s">
        <v>326</v>
      </c>
      <c r="B9" s="4">
        <f>('Pivot Table Adjusted Data'!C8-Table5[[#This Row],[SPX]])/Table5[[#This Row],[SPX]]</f>
        <v>0.24835981998670353</v>
      </c>
      <c r="C9" s="4">
        <f>('Pivot Table Adjusted Data'!D8-Table5[[#This Row],[SPOT]])/Table5[[#This Row],[SPOT]]</f>
        <v>0.10636670344524406</v>
      </c>
      <c r="D9" s="4">
        <f>('Pivot Table Adjusted Data'!E8-Table5[[#This Row],[TKO]])/Table5[[#This Row],[TKO]]</f>
        <v>0.24154694904701463</v>
      </c>
      <c r="E9" s="4">
        <f>('Pivot Table Adjusted Data'!F8-Table5[[#This Row],[TSLA]])/Table5[[#This Row],[TSLA]]</f>
        <v>0.96744614888087499</v>
      </c>
      <c r="F9" s="4">
        <f>('Pivot Table Adjusted Data'!G8-Table5[[#This Row],[F]])/Table5[[#This Row],[F]]</f>
        <v>0.80472512640112381</v>
      </c>
      <c r="G9" s="4"/>
      <c r="H9" s="4">
        <f>('Pivot Table Adjusted Data'!I8-Table5[[#This Row],[CMG]])/Table5[[#This Row],[CMG]]</f>
        <v>0.30091553045011121</v>
      </c>
      <c r="I9" s="4"/>
      <c r="J9" s="4">
        <f>('Pivot Table Adjusted Data'!K8-Table5[[#This Row],[AMZN]])/Table5[[#This Row],[AMZN]]</f>
        <v>-0.13751549551011616</v>
      </c>
      <c r="K9" s="4">
        <f>('Pivot Table Adjusted Data'!L8-Table5[[#This Row],[IAU]])/Table5[[#This Row],[IAU]]</f>
        <v>-2.4555697242176069E-2</v>
      </c>
      <c r="L9" s="4"/>
      <c r="M9" s="4">
        <f>('Pivot Table Adjusted Data'!N8-Table5[[#This Row],[VST]])/Table5[[#This Row],[VST]]</f>
        <v>-1.6474315752262936E-2</v>
      </c>
      <c r="N9" s="4">
        <f>('Pivot Table Adjusted Data'!O8-Table5[[#This Row],[VIST]])/Table5[[#This Row],[VIST]]</f>
        <v>0.17055138058917485</v>
      </c>
      <c r="O9" s="4"/>
      <c r="P9" s="4">
        <f>('Pivot Table Adjusted Data'!Q8-Table5[[#This Row],[XOM]])/Table5[[#This Row],[XOM]]</f>
        <v>0.36922915491466241</v>
      </c>
      <c r="Q9" s="4">
        <f>('Pivot Table Adjusted Data'!R8-Table5[[#This Row],[MA]])/Table5[[#This Row],[MA]]</f>
        <v>0.14450555335982693</v>
      </c>
      <c r="R9" s="4">
        <f>('Pivot Table Adjusted Data'!S8-Table5[[#This Row],[JPM]])/Table5[[#This Row],[JPM]]</f>
        <v>0.48546995787931718</v>
      </c>
      <c r="S9" s="4">
        <f>('Pivot Table Adjusted Data'!T8-Table5[[#This Row],[KKR]])/Table5[[#This Row],[KKR]]</f>
        <v>0.57616140572570329</v>
      </c>
      <c r="T9" s="4">
        <f>('Pivot Table Adjusted Data'!U8-Table5[[#This Row],[GS]])/Table5[[#This Row],[GS]]</f>
        <v>0.68670880993826977</v>
      </c>
      <c r="U9" s="4">
        <f>('Pivot Table Adjusted Data'!V8-Table5[[#This Row],[BX]])/Table5[[#This Row],[BX]]</f>
        <v>0.58348396029040794</v>
      </c>
      <c r="V9" s="4">
        <f>('Pivot Table Adjusted Data'!W8-Table5[[#This Row],[SOFI]])/Table5[[#This Row],[SOFI]]</f>
        <v>0.60282654538254665</v>
      </c>
      <c r="W9" s="4"/>
      <c r="X9" s="4">
        <f>('Pivot Table Adjusted Data'!Y8-Table5[[#This Row],[KO]])/Table5[[#This Row],[KO]]</f>
        <v>9.7690168523183241E-2</v>
      </c>
      <c r="Y9" s="4">
        <f>('Pivot Table Adjusted Data'!Z8-Table5[[#This Row],[PM]])/Table5[[#This Row],[PM]]</f>
        <v>0.2237153547088572</v>
      </c>
      <c r="Z9" s="4"/>
      <c r="AA9" s="4"/>
      <c r="AB9" s="4">
        <f>('Pivot Table Adjusted Data'!AC8-Table5[[#This Row],[CPRX]])/Table5[[#This Row],[CPRX]]</f>
        <v>0.23712961569695387</v>
      </c>
      <c r="AC9" s="4">
        <f>('Pivot Table Adjusted Data'!AD8-Table5[[#This Row],[OPCH]])/Table5[[#This Row],[OPCH]]</f>
        <v>0.45794277380275228</v>
      </c>
      <c r="AD9" s="4">
        <f>('Pivot Table Adjusted Data'!AE8-Table5[[#This Row],[J]])/Table5[[#This Row],[J]]</f>
        <v>0.40106063106735457</v>
      </c>
      <c r="AE9" s="4">
        <f>('Pivot Table Adjusted Data'!AF8-Table5[[#This Row],[DE]])/Table5[[#This Row],[DE]]</f>
        <v>0.76003502687725577</v>
      </c>
      <c r="AF9" s="4">
        <f>('Pivot Table Adjusted Data'!AG8-Table5[[#This Row],[RKLB]])/Table5[[#This Row],[RKLB]]</f>
        <v>8.5912418042072598E-5</v>
      </c>
      <c r="AG9" s="4">
        <f>('Pivot Table Adjusted Data'!AH8-Table5[[#This Row],[RIO]])/Table5[[#This Row],[RIO]]</f>
        <v>0.38784425459256994</v>
      </c>
      <c r="AH9" s="4">
        <f>('Pivot Table Adjusted Data'!AI8-Table5[[#This Row],[PLD]])/Table5[[#This Row],[PLD]]</f>
        <v>0.17195746953310612</v>
      </c>
      <c r="AI9" s="4">
        <f>('Pivot Table Adjusted Data'!AJ8-Table5[[#This Row],[CBRE]])/Table5[[#This Row],[CBRE]]</f>
        <v>0.67061590058097431</v>
      </c>
      <c r="AJ9" s="4">
        <f>('Pivot Table Adjusted Data'!AK8-Table5[[#This Row],[PLTR]])/Table5[[#This Row],[PLTR]]</f>
        <v>0.42012615554535604</v>
      </c>
      <c r="AK9" s="4">
        <f>('Pivot Table Adjusted Data'!AL8-Table5[[#This Row],[AVGO]])/Table5[[#This Row],[AVGO]]</f>
        <v>0.37610592366459644</v>
      </c>
      <c r="AL9" s="4">
        <f>('Pivot Table Adjusted Data'!AM8-Table5[[#This Row],[NVDA]])/Table5[[#This Row],[NVDA]]</f>
        <v>0.42979444400914291</v>
      </c>
      <c r="AM9" s="4">
        <f>('Pivot Table Adjusted Data'!AN8-Table5[[#This Row],[SNOW]])/Table5[[#This Row],[SNOW]]</f>
        <v>-7.4204918095148661E-2</v>
      </c>
      <c r="AN9" s="4">
        <f>('Pivot Table Adjusted Data'!AO8-Table5[[#This Row],[MSFT]])/Table5[[#This Row],[MSFT]]</f>
        <v>0.24647811189703611</v>
      </c>
      <c r="AO9" s="4">
        <f>('Pivot Table Adjusted Data'!AP8-Table5[[#This Row],[APPL]])/Table5[[#This Row],[APPL]]</f>
        <v>0.28079640405949102</v>
      </c>
      <c r="AP9" s="4"/>
      <c r="AQ9" s="4"/>
    </row>
    <row r="10" spans="1:43" x14ac:dyDescent="0.2">
      <c r="A10" s="1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3" x14ac:dyDescent="0.2">
      <c r="A11" s="2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3" x14ac:dyDescent="0.2">
      <c r="A12" s="1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3" x14ac:dyDescent="0.2">
      <c r="A13" s="21" t="s">
        <v>336</v>
      </c>
      <c r="B13" s="4">
        <f>AVERAGE(B3:B11)</f>
        <v>8.6421441979443792E-2</v>
      </c>
      <c r="C13" s="4">
        <f t="shared" ref="C13:AP13" si="0">AVERAGE(C3:C11)</f>
        <v>0.2279203434007164</v>
      </c>
      <c r="D13" s="4">
        <f t="shared" si="0"/>
        <v>0.20984381110047887</v>
      </c>
      <c r="E13" s="4">
        <f t="shared" si="0"/>
        <v>0.18327812842026869</v>
      </c>
      <c r="F13" s="4">
        <f t="shared" si="0"/>
        <v>9.1151121031311053E-2</v>
      </c>
      <c r="G13" s="4">
        <f t="shared" si="0"/>
        <v>0.40202387533588763</v>
      </c>
      <c r="H13" s="4">
        <f t="shared" si="0"/>
        <v>0.12986727973668363</v>
      </c>
      <c r="I13" s="4">
        <f t="shared" si="0"/>
        <v>-0.27267706214900328</v>
      </c>
      <c r="J13" s="4">
        <f t="shared" si="0"/>
        <v>-4.7100956949753532E-2</v>
      </c>
      <c r="K13" s="4">
        <f t="shared" si="0"/>
        <v>7.5386248027215608E-2</v>
      </c>
      <c r="L13" s="4">
        <f t="shared" si="0"/>
        <v>0.19381028110133786</v>
      </c>
      <c r="M13" s="4">
        <f t="shared" si="0"/>
        <v>0.38117304470105762</v>
      </c>
      <c r="N13" s="4">
        <f t="shared" si="0"/>
        <v>0.5405200544620421</v>
      </c>
      <c r="O13" s="4">
        <f t="shared" si="0"/>
        <v>0.46762964309027449</v>
      </c>
      <c r="P13" s="4">
        <f t="shared" si="0"/>
        <v>0.1632225369480669</v>
      </c>
      <c r="Q13" s="4">
        <f t="shared" si="0"/>
        <v>8.1257636397122676E-2</v>
      </c>
      <c r="R13" s="4">
        <f t="shared" si="0"/>
        <v>0.1503682518318458</v>
      </c>
      <c r="S13" s="4">
        <f t="shared" si="0"/>
        <v>0.2356091429943373</v>
      </c>
      <c r="T13" s="4">
        <f t="shared" si="0"/>
        <v>0.17654095882598123</v>
      </c>
      <c r="U13" s="4">
        <f t="shared" si="0"/>
        <v>0.18095607570660149</v>
      </c>
      <c r="V13" s="4">
        <f t="shared" si="0"/>
        <v>9.3504577413698817E-2</v>
      </c>
      <c r="W13" s="4">
        <f t="shared" si="0"/>
        <v>0.16122103864989232</v>
      </c>
      <c r="X13" s="4">
        <f t="shared" si="0"/>
        <v>5.5751401033800704E-2</v>
      </c>
      <c r="Y13" s="4">
        <f t="shared" si="0"/>
        <v>0.11451599394589454</v>
      </c>
      <c r="Z13" s="4">
        <f t="shared" si="0"/>
        <v>0.15458726633593448</v>
      </c>
      <c r="AA13" s="4">
        <f t="shared" si="0"/>
        <v>7.6910212623124349E-2</v>
      </c>
      <c r="AB13" s="4">
        <f t="shared" si="0"/>
        <v>0.30895520283820022</v>
      </c>
      <c r="AC13" s="4">
        <f t="shared" si="0"/>
        <v>0.15115443591611363</v>
      </c>
      <c r="AD13" s="4">
        <f t="shared" si="0"/>
        <v>7.8213570015899722E-2</v>
      </c>
      <c r="AE13" s="4">
        <f t="shared" si="0"/>
        <v>0.15355562001121398</v>
      </c>
      <c r="AF13" s="4">
        <f t="shared" si="0"/>
        <v>0.28855134852089687</v>
      </c>
      <c r="AG13" s="4">
        <f t="shared" si="0"/>
        <v>1.3522369928534164E-2</v>
      </c>
      <c r="AH13" s="4">
        <f t="shared" si="0"/>
        <v>3.0189125539055096E-2</v>
      </c>
      <c r="AI13" s="4">
        <f t="shared" si="0"/>
        <v>0.17832104545221755</v>
      </c>
      <c r="AJ13" s="4">
        <f t="shared" si="0"/>
        <v>0.42791246191994092</v>
      </c>
      <c r="AK13" s="4">
        <f t="shared" si="0"/>
        <v>0.29933448722596523</v>
      </c>
      <c r="AL13" s="4">
        <f t="shared" si="0"/>
        <v>0.50832080517285749</v>
      </c>
      <c r="AM13" s="4">
        <f t="shared" si="0"/>
        <v>-5.2366663147377417E-2</v>
      </c>
      <c r="AN13" s="4">
        <f t="shared" si="0"/>
        <v>0.10850761481805124</v>
      </c>
      <c r="AO13" s="4">
        <f t="shared" si="0"/>
        <v>0.11990549029386632</v>
      </c>
      <c r="AP13" s="4">
        <f t="shared" si="0"/>
        <v>0.29338568755448247</v>
      </c>
    </row>
    <row r="14" spans="1:43" x14ac:dyDescent="0.2">
      <c r="A14" s="21" t="s">
        <v>337</v>
      </c>
      <c r="B14" s="22">
        <f>_xlfn.STDEV.S(B3:B11)</f>
        <v>0.12541083015464616</v>
      </c>
      <c r="C14" s="22">
        <f t="shared" ref="C14:AP14" si="1">_xlfn.STDEV.S(C3:C11)</f>
        <v>0.47308280692272492</v>
      </c>
      <c r="D14" s="22">
        <f t="shared" si="1"/>
        <v>0.20050524340347664</v>
      </c>
      <c r="E14" s="22">
        <f t="shared" si="1"/>
        <v>0.42579258723124663</v>
      </c>
      <c r="F14" s="22">
        <f t="shared" si="1"/>
        <v>0.36937366782704162</v>
      </c>
      <c r="G14" s="22">
        <f t="shared" si="1"/>
        <v>0.74942041143099181</v>
      </c>
      <c r="H14" s="22">
        <f t="shared" si="1"/>
        <v>0.19335438076195086</v>
      </c>
      <c r="I14" s="22">
        <f t="shared" si="1"/>
        <v>0.20240551545258795</v>
      </c>
      <c r="J14" s="22">
        <f t="shared" si="1"/>
        <v>0.22474925153669001</v>
      </c>
      <c r="K14" s="22">
        <f t="shared" si="1"/>
        <v>9.8650349981391314E-2</v>
      </c>
      <c r="L14" s="22">
        <f t="shared" si="1"/>
        <v>0.10080275031827368</v>
      </c>
      <c r="M14" s="22">
        <f t="shared" si="1"/>
        <v>0.5231356665808099</v>
      </c>
      <c r="N14" s="22">
        <f t="shared" si="1"/>
        <v>0.41514526991963457</v>
      </c>
      <c r="O14" s="22">
        <f t="shared" si="1"/>
        <v>0.39928506812725989</v>
      </c>
      <c r="P14" s="22">
        <f t="shared" si="1"/>
        <v>0.17805238741143237</v>
      </c>
      <c r="Q14" s="22">
        <f t="shared" si="1"/>
        <v>8.5717656712578791E-2</v>
      </c>
      <c r="R14" s="22">
        <f t="shared" si="1"/>
        <v>0.21891209927336824</v>
      </c>
      <c r="S14" s="22">
        <f t="shared" si="1"/>
        <v>0.33786421701627201</v>
      </c>
      <c r="T14" s="22">
        <f t="shared" si="1"/>
        <v>0.27280844231387225</v>
      </c>
      <c r="U14" s="22">
        <f t="shared" si="1"/>
        <v>0.29867431518440962</v>
      </c>
      <c r="V14" s="22">
        <f t="shared" si="1"/>
        <v>0.39867927249113633</v>
      </c>
      <c r="W14" s="22">
        <f t="shared" si="1"/>
        <v>0.66207010829005941</v>
      </c>
      <c r="X14" s="22">
        <f t="shared" si="1"/>
        <v>5.5276944465975857E-2</v>
      </c>
      <c r="Y14" s="22">
        <f t="shared" si="1"/>
        <v>0.14441869353600892</v>
      </c>
      <c r="Z14" s="22">
        <f t="shared" si="1"/>
        <v>0.10039617305549992</v>
      </c>
      <c r="AA14" s="22">
        <f t="shared" si="1"/>
        <v>0.61147517232425252</v>
      </c>
      <c r="AB14" s="22">
        <f t="shared" si="1"/>
        <v>0.29020432878096364</v>
      </c>
      <c r="AC14" s="22">
        <f t="shared" si="1"/>
        <v>0.19459084925171197</v>
      </c>
      <c r="AD14" s="22">
        <f t="shared" si="1"/>
        <v>0.16653076819549031</v>
      </c>
      <c r="AE14" s="22">
        <f t="shared" si="1"/>
        <v>0.27441342329679502</v>
      </c>
      <c r="AF14" s="22">
        <f t="shared" si="1"/>
        <v>0.89215260563884735</v>
      </c>
      <c r="AG14" s="22">
        <f t="shared" si="1"/>
        <v>0.17861424911954699</v>
      </c>
      <c r="AH14" s="22">
        <f t="shared" si="1"/>
        <v>0.16740034116632202</v>
      </c>
      <c r="AI14" s="22">
        <f t="shared" si="1"/>
        <v>0.28601227375096344</v>
      </c>
      <c r="AJ14" s="22">
        <f t="shared" si="1"/>
        <v>0.6735493023638266</v>
      </c>
      <c r="AK14" s="22">
        <f t="shared" si="1"/>
        <v>0.25891755868310318</v>
      </c>
      <c r="AL14" s="22">
        <f t="shared" si="1"/>
        <v>0.57975126897594353</v>
      </c>
      <c r="AM14" s="22">
        <f t="shared" si="1"/>
        <v>0.21462620428264728</v>
      </c>
      <c r="AN14" s="22">
        <f t="shared" si="1"/>
        <v>0.17754140589486808</v>
      </c>
      <c r="AO14" s="22">
        <f t="shared" si="1"/>
        <v>0.14543898783836015</v>
      </c>
      <c r="AP14" s="22">
        <f t="shared" si="1"/>
        <v>0.57272132342412274</v>
      </c>
    </row>
    <row r="15" spans="1:43" x14ac:dyDescent="0.2">
      <c r="A15" s="21" t="s">
        <v>338</v>
      </c>
      <c r="B15" s="22">
        <f>1/40</f>
        <v>2.5000000000000001E-2</v>
      </c>
      <c r="C15" s="22">
        <f t="shared" ref="C15:AP15" si="2">1/40</f>
        <v>2.5000000000000001E-2</v>
      </c>
      <c r="D15" s="22">
        <f t="shared" si="2"/>
        <v>2.5000000000000001E-2</v>
      </c>
      <c r="E15" s="22">
        <f t="shared" si="2"/>
        <v>2.5000000000000001E-2</v>
      </c>
      <c r="F15" s="22">
        <f t="shared" si="2"/>
        <v>2.5000000000000001E-2</v>
      </c>
      <c r="G15" s="22">
        <f t="shared" si="2"/>
        <v>2.5000000000000001E-2</v>
      </c>
      <c r="H15" s="22">
        <f t="shared" si="2"/>
        <v>2.5000000000000001E-2</v>
      </c>
      <c r="I15" s="22">
        <f t="shared" si="2"/>
        <v>2.5000000000000001E-2</v>
      </c>
      <c r="J15" s="22">
        <f t="shared" si="2"/>
        <v>2.5000000000000001E-2</v>
      </c>
      <c r="K15" s="22">
        <f t="shared" si="2"/>
        <v>2.5000000000000001E-2</v>
      </c>
      <c r="L15" s="22">
        <f t="shared" si="2"/>
        <v>2.5000000000000001E-2</v>
      </c>
      <c r="M15" s="22">
        <f t="shared" si="2"/>
        <v>2.5000000000000001E-2</v>
      </c>
      <c r="N15" s="22">
        <f t="shared" si="2"/>
        <v>2.5000000000000001E-2</v>
      </c>
      <c r="O15" s="22">
        <f t="shared" si="2"/>
        <v>2.5000000000000001E-2</v>
      </c>
      <c r="P15" s="22">
        <f t="shared" si="2"/>
        <v>2.5000000000000001E-2</v>
      </c>
      <c r="Q15" s="22">
        <f t="shared" si="2"/>
        <v>2.5000000000000001E-2</v>
      </c>
      <c r="R15" s="22">
        <f t="shared" si="2"/>
        <v>2.5000000000000001E-2</v>
      </c>
      <c r="S15" s="22">
        <f t="shared" si="2"/>
        <v>2.5000000000000001E-2</v>
      </c>
      <c r="T15" s="22">
        <f t="shared" si="2"/>
        <v>2.5000000000000001E-2</v>
      </c>
      <c r="U15" s="22">
        <f t="shared" si="2"/>
        <v>2.5000000000000001E-2</v>
      </c>
      <c r="V15" s="22">
        <f t="shared" si="2"/>
        <v>2.5000000000000001E-2</v>
      </c>
      <c r="W15" s="22">
        <f t="shared" si="2"/>
        <v>2.5000000000000001E-2</v>
      </c>
      <c r="X15" s="22">
        <f t="shared" si="2"/>
        <v>2.5000000000000001E-2</v>
      </c>
      <c r="Y15" s="22">
        <f t="shared" si="2"/>
        <v>2.5000000000000001E-2</v>
      </c>
      <c r="Z15" s="22">
        <f t="shared" si="2"/>
        <v>2.5000000000000001E-2</v>
      </c>
      <c r="AA15" s="22">
        <f t="shared" si="2"/>
        <v>2.5000000000000001E-2</v>
      </c>
      <c r="AB15" s="22">
        <f t="shared" si="2"/>
        <v>2.5000000000000001E-2</v>
      </c>
      <c r="AC15" s="22">
        <f t="shared" si="2"/>
        <v>2.5000000000000001E-2</v>
      </c>
      <c r="AD15" s="22">
        <f t="shared" si="2"/>
        <v>2.5000000000000001E-2</v>
      </c>
      <c r="AE15" s="22">
        <f t="shared" si="2"/>
        <v>2.5000000000000001E-2</v>
      </c>
      <c r="AF15" s="22">
        <f t="shared" si="2"/>
        <v>2.5000000000000001E-2</v>
      </c>
      <c r="AG15" s="22">
        <f t="shared" si="2"/>
        <v>2.5000000000000001E-2</v>
      </c>
      <c r="AH15" s="22">
        <f t="shared" si="2"/>
        <v>2.5000000000000001E-2</v>
      </c>
      <c r="AI15" s="22">
        <f t="shared" si="2"/>
        <v>2.5000000000000001E-2</v>
      </c>
      <c r="AJ15" s="22">
        <f t="shared" si="2"/>
        <v>2.5000000000000001E-2</v>
      </c>
      <c r="AK15" s="22">
        <f t="shared" si="2"/>
        <v>2.5000000000000001E-2</v>
      </c>
      <c r="AL15" s="22">
        <f t="shared" si="2"/>
        <v>2.5000000000000001E-2</v>
      </c>
      <c r="AM15" s="22">
        <f t="shared" si="2"/>
        <v>2.5000000000000001E-2</v>
      </c>
      <c r="AN15" s="22">
        <f t="shared" si="2"/>
        <v>2.5000000000000001E-2</v>
      </c>
      <c r="AO15" s="22">
        <f t="shared" si="2"/>
        <v>2.5000000000000001E-2</v>
      </c>
      <c r="AP15" s="22">
        <f t="shared" si="2"/>
        <v>2.5000000000000001E-2</v>
      </c>
    </row>
    <row r="16" spans="1:43" ht="16" thickBot="1" x14ac:dyDescent="0.25">
      <c r="A16" s="18"/>
      <c r="AP16" s="25"/>
    </row>
    <row r="17" spans="1:44" x14ac:dyDescent="0.2">
      <c r="A17" s="18"/>
      <c r="B17" s="22"/>
      <c r="C17" s="4"/>
      <c r="D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4" ht="16" thickBot="1" x14ac:dyDescent="0.25">
      <c r="A18" s="18"/>
      <c r="B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4" ht="16" thickBot="1" x14ac:dyDescent="0.25">
      <c r="A19" s="18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</row>
    <row r="20" spans="1:44" x14ac:dyDescent="0.2">
      <c r="A20" s="18"/>
      <c r="B20" t="s">
        <v>339</v>
      </c>
      <c r="C20" s="26"/>
      <c r="D20" s="26"/>
      <c r="E20" s="26" t="s">
        <v>18</v>
      </c>
      <c r="F20" s="26" t="s">
        <v>23</v>
      </c>
      <c r="G20" s="26" t="s">
        <v>27</v>
      </c>
      <c r="H20" s="26" t="s">
        <v>31</v>
      </c>
      <c r="I20" s="26" t="s">
        <v>32</v>
      </c>
      <c r="J20" s="26" t="s">
        <v>39</v>
      </c>
      <c r="K20" s="26" t="s">
        <v>40</v>
      </c>
      <c r="L20" s="26" t="s">
        <v>42</v>
      </c>
      <c r="M20" s="26" t="s">
        <v>44</v>
      </c>
      <c r="N20" s="26" t="s">
        <v>46</v>
      </c>
      <c r="O20" s="26" t="s">
        <v>48</v>
      </c>
      <c r="P20" s="26" t="s">
        <v>50</v>
      </c>
      <c r="Q20" s="26" t="s">
        <v>52</v>
      </c>
      <c r="R20" s="26" t="s">
        <v>54</v>
      </c>
      <c r="S20" s="26" t="s">
        <v>56</v>
      </c>
      <c r="T20" s="26" t="s">
        <v>58</v>
      </c>
      <c r="U20" s="26" t="s">
        <v>60</v>
      </c>
      <c r="V20" s="26" t="s">
        <v>62</v>
      </c>
      <c r="W20" s="26" t="s">
        <v>63</v>
      </c>
      <c r="X20" s="26" t="s">
        <v>65</v>
      </c>
      <c r="Y20" s="26" t="s">
        <v>66</v>
      </c>
      <c r="Z20" s="26" t="s">
        <v>68</v>
      </c>
      <c r="AA20" s="26" t="s">
        <v>69</v>
      </c>
      <c r="AB20" s="26" t="s">
        <v>70</v>
      </c>
      <c r="AC20" s="26" t="s">
        <v>72</v>
      </c>
      <c r="AD20" s="26" t="s">
        <v>74</v>
      </c>
      <c r="AE20" s="26" t="s">
        <v>76</v>
      </c>
      <c r="AF20" s="26" t="s">
        <v>78</v>
      </c>
      <c r="AG20" s="26" t="s">
        <v>79</v>
      </c>
      <c r="AH20" s="26" t="s">
        <v>80</v>
      </c>
      <c r="AI20" s="26" t="s">
        <v>81</v>
      </c>
      <c r="AJ20" s="26" t="s">
        <v>82</v>
      </c>
      <c r="AK20" s="26" t="s">
        <v>83</v>
      </c>
      <c r="AL20" s="26" t="s">
        <v>84</v>
      </c>
      <c r="AM20" s="26" t="s">
        <v>85</v>
      </c>
      <c r="AN20" s="26" t="s">
        <v>86</v>
      </c>
      <c r="AO20" s="26" t="s">
        <v>87</v>
      </c>
      <c r="AP20" s="26" t="s">
        <v>88</v>
      </c>
      <c r="AQ20" s="26" t="s">
        <v>89</v>
      </c>
      <c r="AR20" s="26" t="s">
        <v>90</v>
      </c>
    </row>
    <row r="21" spans="1:44" x14ac:dyDescent="0.2">
      <c r="A21" s="18"/>
      <c r="B21" cm="1">
        <f t="array" ref="B21">SUMPRODUCT(E21:AR21,TRANSPOSE('No Limit Scenario'!$B$8:$B$47))</f>
        <v>3.8090024346267119E-3</v>
      </c>
      <c r="D21" t="s">
        <v>18</v>
      </c>
      <c r="E21">
        <f>VARP('252 Day Average Returns No Cons'!$C$2:$C$9)</f>
        <v>0.19183486474790076</v>
      </c>
    </row>
    <row r="22" spans="1:44" x14ac:dyDescent="0.2">
      <c r="A22" s="18"/>
      <c r="B22" cm="1">
        <f t="array" ref="B22">SUMPRODUCT(E22:AR22,TRANSPOSE('No Limit Scenario'!$B$8:$B$47))</f>
        <v>1.341663419992867E-3</v>
      </c>
      <c r="D22" t="s">
        <v>23</v>
      </c>
      <c r="E22">
        <v>8.4060886995281064E-3</v>
      </c>
      <c r="F22">
        <f>VARP('252 Day Average Returns No Cons'!$D$2:$D$9)</f>
        <v>3.4459159399103503E-2</v>
      </c>
    </row>
    <row r="23" spans="1:44" x14ac:dyDescent="0.2">
      <c r="A23" s="18"/>
      <c r="B23" cm="1">
        <f t="array" ref="B23">SUMPRODUCT(E23:AR23,TRANSPOSE('No Limit Scenario'!$B$8:$B$47))</f>
        <v>5.8255940813745207E-4</v>
      </c>
      <c r="D23" t="s">
        <v>27</v>
      </c>
      <c r="E23">
        <v>1.1660748278406945E-2</v>
      </c>
      <c r="F23">
        <v>1.0296720225310349E-2</v>
      </c>
      <c r="G23">
        <f>VARP('252 Day Average Returns No Cons'!$E$2:$E$9)</f>
        <v>0.15539942343521032</v>
      </c>
    </row>
    <row r="24" spans="1:44" x14ac:dyDescent="0.2">
      <c r="A24" s="18"/>
      <c r="B24" cm="1">
        <f t="array" ref="B24">SUMPRODUCT(E24:AR24,TRANSPOSE('No Limit Scenario'!$B$8:$B$47))</f>
        <v>-8.6044435441274029E-4</v>
      </c>
      <c r="D24" t="s">
        <v>31</v>
      </c>
      <c r="E24">
        <v>-2.9139845123093127E-2</v>
      </c>
      <c r="F24">
        <v>-8.267648260639365E-3</v>
      </c>
      <c r="G24">
        <v>0.1207102282552814</v>
      </c>
      <c r="H24">
        <f>VARP('252 Day Average Returns No Cons'!$F$2:$F$9)</f>
        <v>0.11694591984343</v>
      </c>
    </row>
    <row r="25" spans="1:44" x14ac:dyDescent="0.2">
      <c r="A25" s="18"/>
      <c r="B25" cm="1">
        <f t="array" ref="B25">SUMPRODUCT(E25:AR25,TRANSPOSE('No Limit Scenario'!$B$8:$B$47))</f>
        <v>4.7135485128621127E-3</v>
      </c>
      <c r="D25" t="s">
        <v>32</v>
      </c>
      <c r="E25">
        <v>7.4620603683495476E-2</v>
      </c>
      <c r="F25">
        <v>9.4801772703784357E-2</v>
      </c>
      <c r="G25">
        <v>0.13329281358280287</v>
      </c>
      <c r="H25">
        <v>7.4334998742645597E-3</v>
      </c>
      <c r="I25">
        <f>VARP('252 Day Average Returns No Cons'!$G$2:$G$9)</f>
        <v>0.37442063537959797</v>
      </c>
    </row>
    <row r="26" spans="1:44" x14ac:dyDescent="0.2">
      <c r="A26" s="18"/>
      <c r="B26" cm="1">
        <f t="array" ref="B26">SUMPRODUCT(E26:AR26,TRANSPOSE('No Limit Scenario'!$B$8:$B$47))</f>
        <v>5.3778783274149411E-4</v>
      </c>
      <c r="D26" t="s">
        <v>39</v>
      </c>
      <c r="E26">
        <v>3.7591867398533881E-2</v>
      </c>
      <c r="F26">
        <v>-6.1195336128769002E-3</v>
      </c>
      <c r="G26">
        <v>3.0641625049777719E-2</v>
      </c>
      <c r="H26">
        <v>2.5410322009594363E-2</v>
      </c>
      <c r="I26">
        <v>4.816640606739539E-2</v>
      </c>
      <c r="J26">
        <f>VARP('252 Day Average Returns No Cons'!$H$2:$H$9)</f>
        <v>3.2045071337003551E-2</v>
      </c>
    </row>
    <row r="27" spans="1:44" x14ac:dyDescent="0.2">
      <c r="A27" s="18"/>
      <c r="B27" cm="1">
        <f t="array" ref="B27">SUMPRODUCT(E27:AR27,TRANSPOSE('No Limit Scenario'!$B$8:$B$47))</f>
        <v>1.0910937585678047E-3</v>
      </c>
      <c r="D27" t="s">
        <v>40</v>
      </c>
      <c r="E27">
        <v>6.69638434206654E-2</v>
      </c>
      <c r="F27">
        <v>-6.9963929130415475E-3</v>
      </c>
      <c r="G27">
        <v>2.6398236328335156E-2</v>
      </c>
      <c r="H27">
        <v>7.4591484092902021E-3</v>
      </c>
      <c r="I27">
        <v>-2.3208049723041561E-3</v>
      </c>
      <c r="J27">
        <v>4.7012174793153337E-3</v>
      </c>
      <c r="K27">
        <f>VARP('252 Day Average Returns No Cons'!$I$2:$I$9)</f>
        <v>3.2774394148502244E-2</v>
      </c>
    </row>
    <row r="28" spans="1:44" x14ac:dyDescent="0.2">
      <c r="A28" s="18"/>
      <c r="B28" cm="1">
        <f t="array" ref="B28">SUMPRODUCT(E28:AR28,TRANSPOSE('No Limit Scenario'!$B$8:$B$47))</f>
        <v>1.1773870502413681E-3</v>
      </c>
      <c r="D28" t="s">
        <v>42</v>
      </c>
      <c r="E28">
        <v>4.8790459633229345E-2</v>
      </c>
      <c r="F28">
        <v>6.1195103285765495E-3</v>
      </c>
      <c r="G28">
        <v>-2.2158663897062652E-2</v>
      </c>
      <c r="H28">
        <v>-2.0370159998606311E-2</v>
      </c>
      <c r="I28">
        <v>2.5454435417205174E-2</v>
      </c>
      <c r="J28">
        <v>2.3284350592441678E-2</v>
      </c>
      <c r="K28">
        <v>-7.4724343954033585E-3</v>
      </c>
      <c r="L28">
        <f>VARP('252 Day Average Returns No Cons'!$J$2:$J$9)</f>
        <v>4.3296193771116299E-2</v>
      </c>
    </row>
    <row r="29" spans="1:44" x14ac:dyDescent="0.2">
      <c r="A29" s="18"/>
      <c r="B29" cm="1">
        <f t="array" ref="B29">SUMPRODUCT(E29:AR29,TRANSPOSE('No Limit Scenario'!$B$8:$B$47))</f>
        <v>1.8749330569766526E-3</v>
      </c>
      <c r="D29" t="s">
        <v>44</v>
      </c>
      <c r="E29">
        <v>3.3440514021274695E-2</v>
      </c>
      <c r="F29">
        <v>4.2862497762835572E-3</v>
      </c>
      <c r="G29">
        <v>-4.4465234684115682E-3</v>
      </c>
      <c r="H29">
        <v>-1.3829265399573298E-2</v>
      </c>
      <c r="I29">
        <v>1.8143128854980099E-2</v>
      </c>
      <c r="J29">
        <v>-3.4966471490674298E-4</v>
      </c>
      <c r="K29">
        <v>1.4739619312868948E-2</v>
      </c>
      <c r="L29">
        <v>4.0899157771906352E-3</v>
      </c>
      <c r="M29">
        <f>VARP('252 Day Average Returns No Cons'!$K$2:$K$9)</f>
        <v>8.3416213298151375E-3</v>
      </c>
    </row>
    <row r="30" spans="1:44" x14ac:dyDescent="0.2">
      <c r="A30" s="18"/>
      <c r="B30" cm="1">
        <f t="array" ref="B30">SUMPRODUCT(E30:AR30,TRANSPOSE('No Limit Scenario'!$B$8:$B$47))</f>
        <v>7.8542811272005087E-4</v>
      </c>
      <c r="D30" t="s">
        <v>46</v>
      </c>
      <c r="E30">
        <v>1.1420088734130278E-2</v>
      </c>
      <c r="F30">
        <v>9.8938865653795446E-3</v>
      </c>
      <c r="G30">
        <v>1.7348880774366578E-2</v>
      </c>
      <c r="H30">
        <v>1.3475292687274098E-3</v>
      </c>
      <c r="I30">
        <v>5.2225648358358634E-2</v>
      </c>
      <c r="J30">
        <v>1.0165396200691526E-2</v>
      </c>
      <c r="K30">
        <v>-1.1148489330411449E-3</v>
      </c>
      <c r="L30">
        <v>6.1538536678699312E-3</v>
      </c>
      <c r="M30">
        <v>1.7342443620615715E-3</v>
      </c>
      <c r="N30">
        <f>VARP('252 Day Average Returns No Cons'!$L$2:$L$9)</f>
        <v>5.0805972358641122E-3</v>
      </c>
    </row>
    <row r="31" spans="1:44" x14ac:dyDescent="0.2">
      <c r="A31" s="18"/>
      <c r="B31" cm="1">
        <f t="array" ref="B31">SUMPRODUCT(E31:AR31,TRANSPOSE('No Limit Scenario'!$B$8:$B$47))</f>
        <v>8.606126266842833E-3</v>
      </c>
      <c r="D31" t="s">
        <v>48</v>
      </c>
      <c r="E31">
        <v>0.134178142949859</v>
      </c>
      <c r="F31">
        <v>-5.8891658690507437E-3</v>
      </c>
      <c r="G31">
        <v>-6.899778263863089E-3</v>
      </c>
      <c r="H31">
        <v>-5.7855672750785785E-2</v>
      </c>
      <c r="I31">
        <v>0.26443938667513195</v>
      </c>
      <c r="J31">
        <v>3.3358283419673306E-2</v>
      </c>
      <c r="K31">
        <v>4.6483992511209007E-2</v>
      </c>
      <c r="L31">
        <v>2.6461544083161231E-2</v>
      </c>
      <c r="M31">
        <v>2.5749193318809403E-2</v>
      </c>
      <c r="N31">
        <v>4.2265918327243163E-2</v>
      </c>
      <c r="O31">
        <f>VARP('252 Day Average Returns No Cons'!$M$2:$M$9)</f>
        <v>0.23457507912766998</v>
      </c>
    </row>
    <row r="32" spans="1:44" x14ac:dyDescent="0.2">
      <c r="A32" s="18"/>
      <c r="B32" cm="1">
        <f t="array" ref="B32">SUMPRODUCT(E32:AR32,TRANSPOSE('No Limit Scenario'!$B$8:$B$47))</f>
        <v>8.1217021000400142E-3</v>
      </c>
      <c r="D32" t="s">
        <v>50</v>
      </c>
      <c r="E32">
        <v>-3.9721535495132722E-2</v>
      </c>
      <c r="F32">
        <v>-5.1506846405341795E-3</v>
      </c>
      <c r="G32">
        <v>-3.5831114026637509E-2</v>
      </c>
      <c r="H32">
        <v>-1.1261164380393223E-2</v>
      </c>
      <c r="I32">
        <v>8.9281722525461793E-2</v>
      </c>
      <c r="J32">
        <v>1.8920090600006736E-2</v>
      </c>
      <c r="K32">
        <v>-4.269463586916019E-2</v>
      </c>
      <c r="L32">
        <v>3.5830036859753729E-2</v>
      </c>
      <c r="M32">
        <v>-9.3448386092408516E-3</v>
      </c>
      <c r="N32">
        <v>1.6916328424144925E-2</v>
      </c>
      <c r="O32">
        <v>7.7243277036926987E-4</v>
      </c>
      <c r="P32">
        <f>VARP('252 Day Average Returns No Cons'!$N$2:$N$9)</f>
        <v>0.14772479583141107</v>
      </c>
    </row>
    <row r="33" spans="1:32" x14ac:dyDescent="0.2">
      <c r="A33" s="18"/>
      <c r="B33" cm="1">
        <f t="array" ref="B33">SUMPRODUCT(E33:AR33,TRANSPOSE('No Limit Scenario'!$B$8:$B$47))</f>
        <v>9.8074263288756951E-3</v>
      </c>
      <c r="D33" t="s">
        <v>52</v>
      </c>
      <c r="E33">
        <v>4.5235580317295569E-2</v>
      </c>
      <c r="F33">
        <v>3.9190212160161692E-2</v>
      </c>
      <c r="G33">
        <v>6.8719841671511447E-2</v>
      </c>
      <c r="H33">
        <v>5.3376352745185193E-3</v>
      </c>
      <c r="I33">
        <v>0.20686857746357831</v>
      </c>
      <c r="J33">
        <v>4.0265676300678295E-2</v>
      </c>
      <c r="K33">
        <v>-4.4159760599333598E-3</v>
      </c>
      <c r="L33">
        <v>2.4375742460026897E-2</v>
      </c>
      <c r="M33">
        <v>6.8694343762319065E-3</v>
      </c>
      <c r="N33">
        <v>2.0124516514123537E-2</v>
      </c>
      <c r="O33">
        <v>0.16741755582531115</v>
      </c>
      <c r="P33">
        <v>6.7006478751536147E-2</v>
      </c>
      <c r="Q33">
        <f>VARP('252 Day Average Returns No Cons'!$O$2:$O$9)</f>
        <v>7.9714282814695281E-2</v>
      </c>
    </row>
    <row r="34" spans="1:32" x14ac:dyDescent="0.2">
      <c r="A34" s="18"/>
      <c r="B34" cm="1">
        <f t="array" ref="B34">SUMPRODUCT(E34:AR34,TRANSPOSE('No Limit Scenario'!$B$8:$B$47))</f>
        <v>-1.2406243375058718E-3</v>
      </c>
      <c r="D34" t="s">
        <v>54</v>
      </c>
      <c r="E34">
        <v>-6.066687174212787E-2</v>
      </c>
      <c r="F34">
        <v>4.3558896469827564E-3</v>
      </c>
      <c r="G34">
        <v>2.2489257448323304E-2</v>
      </c>
      <c r="H34">
        <v>2.8297092441417235E-2</v>
      </c>
      <c r="I34">
        <v>2.4391531470193458E-2</v>
      </c>
      <c r="J34">
        <v>-2.5980628656332599E-3</v>
      </c>
      <c r="K34">
        <v>-2.5264392543915892E-2</v>
      </c>
      <c r="L34">
        <v>-1.2258447847335189E-2</v>
      </c>
      <c r="M34">
        <v>-1.3216061371894882E-2</v>
      </c>
      <c r="N34">
        <v>3.3754972229610341E-3</v>
      </c>
      <c r="O34">
        <v>-4.1586720971357662E-2</v>
      </c>
      <c r="P34">
        <v>1.2882929242841045E-2</v>
      </c>
      <c r="Q34">
        <v>1.337052445868676E-2</v>
      </c>
      <c r="R34">
        <f>VARP('252 Day Average Returns No Cons'!$P$2:$P$9)</f>
        <v>2.7173702282494973E-2</v>
      </c>
    </row>
    <row r="35" spans="1:32" x14ac:dyDescent="0.2">
      <c r="A35" s="18"/>
      <c r="B35" cm="1">
        <f t="array" ref="B35">SUMPRODUCT(E35:AR35,TRANSPOSE('No Limit Scenario'!$B$8:$B$47))</f>
        <v>6.5491822002947478E-4</v>
      </c>
      <c r="D35" t="s">
        <v>56</v>
      </c>
      <c r="E35">
        <v>3.0574916357515334E-2</v>
      </c>
      <c r="F35">
        <v>1.9259335540111702E-3</v>
      </c>
      <c r="G35">
        <v>1.0745131058364207E-2</v>
      </c>
      <c r="H35">
        <v>4.2391931029652592E-3</v>
      </c>
      <c r="I35">
        <v>1.0893527491863189E-2</v>
      </c>
      <c r="J35">
        <v>1.0106336357694253E-2</v>
      </c>
      <c r="K35">
        <v>9.03456047821425E-3</v>
      </c>
      <c r="L35">
        <v>9.7672025831614766E-3</v>
      </c>
      <c r="M35">
        <v>3.7032017166042036E-3</v>
      </c>
      <c r="N35">
        <v>1.9358912831644586E-3</v>
      </c>
      <c r="O35">
        <v>1.5797607951408721E-2</v>
      </c>
      <c r="P35">
        <v>-8.4369308210834413E-3</v>
      </c>
      <c r="Q35">
        <v>7.6681685811618543E-3</v>
      </c>
      <c r="R35">
        <v>-7.0033691593962494E-3</v>
      </c>
      <c r="S35">
        <f>VARP('252 Day Average Returns No Cons'!$Q$2:$Q$9)</f>
        <v>6.297871433396148E-3</v>
      </c>
    </row>
    <row r="36" spans="1:32" x14ac:dyDescent="0.2">
      <c r="A36" s="18"/>
      <c r="B36" cm="1">
        <f t="array" ref="B36">SUMPRODUCT(E36:AR36,TRANSPOSE('No Limit Scenario'!$B$8:$B$47))</f>
        <v>5.3110438714440878E-4</v>
      </c>
      <c r="D36" t="s">
        <v>58</v>
      </c>
      <c r="E36">
        <v>5.5089263776705366E-2</v>
      </c>
      <c r="F36">
        <v>3.9525685229611406E-3</v>
      </c>
      <c r="G36">
        <v>6.1338410785668762E-2</v>
      </c>
      <c r="H36">
        <v>4.0997040450252216E-2</v>
      </c>
      <c r="I36">
        <v>5.3429944988124776E-2</v>
      </c>
      <c r="J36">
        <v>2.6720607175796513E-2</v>
      </c>
      <c r="K36">
        <v>2.2779495473605214E-2</v>
      </c>
      <c r="L36">
        <v>1.0117450318447031E-2</v>
      </c>
      <c r="M36">
        <v>4.5628594148522019E-3</v>
      </c>
      <c r="N36">
        <v>8.18633378009858E-3</v>
      </c>
      <c r="O36">
        <v>2.8387664562389312E-2</v>
      </c>
      <c r="P36">
        <v>-2.6153987674545909E-2</v>
      </c>
      <c r="Q36">
        <v>3.2426504542570983E-2</v>
      </c>
      <c r="R36">
        <v>-5.5059582019211222E-3</v>
      </c>
      <c r="S36">
        <v>1.3821630078146173E-2</v>
      </c>
      <c r="T36">
        <f>VARP('252 Day Average Returns No Cons'!$R$2:$R$9)</f>
        <v>4.1076434749948314E-2</v>
      </c>
    </row>
    <row r="37" spans="1:32" x14ac:dyDescent="0.2">
      <c r="A37" s="18"/>
      <c r="B37" cm="1">
        <f t="array" ref="B37">SUMPRODUCT(E37:AR37,TRANSPOSE('No Limit Scenario'!$B$8:$B$47))</f>
        <v>2.9915186863551041E-3</v>
      </c>
      <c r="D37" t="s">
        <v>60</v>
      </c>
      <c r="E37">
        <v>7.2295594933110843E-2</v>
      </c>
      <c r="F37">
        <v>-6.5059254430430424E-3</v>
      </c>
      <c r="G37">
        <v>8.6858169151679557E-2</v>
      </c>
      <c r="H37">
        <v>5.5167413306398974E-2</v>
      </c>
      <c r="I37">
        <v>0.15270315041479141</v>
      </c>
      <c r="J37">
        <v>4.6080758839497679E-2</v>
      </c>
      <c r="K37">
        <v>3.171203812466615E-2</v>
      </c>
      <c r="L37">
        <v>1.2860755163118307E-2</v>
      </c>
      <c r="M37">
        <v>5.5019316284647887E-3</v>
      </c>
      <c r="N37">
        <v>2.5042818539378439E-2</v>
      </c>
      <c r="O37">
        <v>8.9975321329802654E-2</v>
      </c>
      <c r="P37">
        <v>-3.8671852367159554E-3</v>
      </c>
      <c r="Q37">
        <v>9.9195939347119677E-2</v>
      </c>
      <c r="R37">
        <v>-6.0763013710530261E-3</v>
      </c>
      <c r="S37">
        <v>1.6455785673277906E-2</v>
      </c>
      <c r="T37">
        <v>5.4026080011448721E-2</v>
      </c>
      <c r="U37">
        <f>VARP('252 Day Average Returns No Cons'!$S$2:$S$9)</f>
        <v>9.7844767834301627E-2</v>
      </c>
    </row>
    <row r="38" spans="1:32" x14ac:dyDescent="0.2">
      <c r="A38" s="18"/>
      <c r="B38" cm="1">
        <f t="array" ref="B38">SUMPRODUCT(E38:AR38,TRANSPOSE('No Limit Scenario'!$B$8:$B$47))</f>
        <v>-1.057058778991479E-3</v>
      </c>
      <c r="D38" t="s">
        <v>62</v>
      </c>
      <c r="E38">
        <v>3.3292873937529263E-2</v>
      </c>
      <c r="F38">
        <v>8.7122491163975722E-3</v>
      </c>
      <c r="G38">
        <v>9.1095268584993033E-2</v>
      </c>
      <c r="H38">
        <v>6.2464257757208604E-2</v>
      </c>
      <c r="I38">
        <v>9.2836612735473445E-2</v>
      </c>
      <c r="J38">
        <v>2.3803815150490626E-2</v>
      </c>
      <c r="K38">
        <v>2.115578972915234E-2</v>
      </c>
      <c r="L38">
        <v>-6.0435316159664016E-3</v>
      </c>
      <c r="M38">
        <v>5.4595209654136848E-4</v>
      </c>
      <c r="N38">
        <v>1.2836241802309849E-2</v>
      </c>
      <c r="O38">
        <v>2.2239279977626564E-2</v>
      </c>
      <c r="P38">
        <v>-4.3187088025891218E-2</v>
      </c>
      <c r="Q38">
        <v>5.0845038119998028E-2</v>
      </c>
      <c r="R38">
        <v>7.177258987225015E-3</v>
      </c>
      <c r="S38">
        <v>1.1656374589914387E-2</v>
      </c>
      <c r="T38">
        <v>4.6055878167195301E-2</v>
      </c>
      <c r="U38">
        <v>6.2302720083285981E-2</v>
      </c>
      <c r="V38">
        <f>VARP('252 Day Average Returns No Cons'!$T$2:$T$9)</f>
        <v>6.3792382455189728E-2</v>
      </c>
    </row>
    <row r="39" spans="1:32" x14ac:dyDescent="0.2">
      <c r="A39" s="18"/>
      <c r="B39" cm="1">
        <f t="array" ref="B39">SUMPRODUCT(E39:AR39,TRANSPOSE('No Limit Scenario'!$B$8:$B$47))</f>
        <v>7.3504075652001781E-4</v>
      </c>
      <c r="D39" t="s">
        <v>63</v>
      </c>
      <c r="E39">
        <v>2.3682036885470333E-2</v>
      </c>
      <c r="F39">
        <v>-1.0460045101022891E-2</v>
      </c>
      <c r="G39">
        <v>9.6735859476570471E-2</v>
      </c>
      <c r="H39">
        <v>7.7375641055194608E-2</v>
      </c>
      <c r="I39">
        <v>9.1814414417660264E-2</v>
      </c>
      <c r="J39">
        <v>3.1335445356123093E-2</v>
      </c>
      <c r="K39">
        <v>2.5654885655874971E-2</v>
      </c>
      <c r="L39">
        <v>-8.619358322732867E-3</v>
      </c>
      <c r="M39">
        <v>-1.1749671172247983E-3</v>
      </c>
      <c r="N39">
        <v>1.4613568423625158E-2</v>
      </c>
      <c r="O39">
        <v>3.0709469258375553E-2</v>
      </c>
      <c r="P39">
        <v>-1.7449035408923033E-3</v>
      </c>
      <c r="Q39">
        <v>5.7885123621986834E-2</v>
      </c>
      <c r="R39">
        <v>6.5455292219935941E-3</v>
      </c>
      <c r="S39">
        <v>8.2856654737535184E-3</v>
      </c>
      <c r="T39">
        <v>4.184673786663503E-2</v>
      </c>
      <c r="U39">
        <v>7.5354856917545648E-2</v>
      </c>
      <c r="V39">
        <v>5.538264645131253E-2</v>
      </c>
      <c r="W39">
        <f>VARP('252 Day Average Returns No Cons'!$U$2:$U$9)</f>
        <v>7.6462582757893749E-2</v>
      </c>
    </row>
    <row r="40" spans="1:32" x14ac:dyDescent="0.2">
      <c r="A40" s="18"/>
      <c r="B40" cm="1">
        <f t="array" ref="B40">SUMPRODUCT(E40:AR40,TRANSPOSE('No Limit Scenario'!$B$8:$B$47))</f>
        <v>1.4252688974065062E-3</v>
      </c>
      <c r="D40" t="s">
        <v>65</v>
      </c>
      <c r="E40">
        <v>0.11454324179421056</v>
      </c>
      <c r="F40">
        <v>2.0574908094346849E-2</v>
      </c>
      <c r="G40">
        <v>9.7740356592587535E-2</v>
      </c>
      <c r="H40">
        <v>5.879175546265674E-2</v>
      </c>
      <c r="I40">
        <v>7.4987217542327442E-2</v>
      </c>
      <c r="J40">
        <v>3.774530441338405E-2</v>
      </c>
      <c r="K40">
        <v>4.6247187917278713E-2</v>
      </c>
      <c r="L40">
        <v>2.1604516737703538E-2</v>
      </c>
      <c r="M40">
        <v>1.4580922225392003E-2</v>
      </c>
      <c r="N40">
        <v>9.033940486943946E-3</v>
      </c>
      <c r="O40">
        <v>3.2637230532995477E-2</v>
      </c>
      <c r="P40">
        <v>-5.5156063059729803E-2</v>
      </c>
      <c r="Q40">
        <v>3.5783919897006231E-2</v>
      </c>
      <c r="R40">
        <v>-1.8569640555819802E-2</v>
      </c>
      <c r="S40">
        <v>2.5976369410024864E-2</v>
      </c>
      <c r="T40">
        <v>7.0370082638406412E-2</v>
      </c>
      <c r="U40">
        <v>7.7992531720314132E-2</v>
      </c>
      <c r="V40">
        <v>7.4003421270843903E-2</v>
      </c>
      <c r="W40">
        <v>5.8757634789565909E-2</v>
      </c>
      <c r="X40">
        <f>VARP('252 Day Average Returns No Cons'!$V$2:$V$9)</f>
        <v>0.13623871055491005</v>
      </c>
    </row>
    <row r="41" spans="1:32" x14ac:dyDescent="0.2">
      <c r="A41" s="18"/>
      <c r="B41" cm="1">
        <f t="array" ref="B41">SUMPRODUCT(E41:AR41,TRANSPOSE('No Limit Scenario'!$B$8:$B$47))</f>
        <v>5.1209792839853026E-3</v>
      </c>
      <c r="D41" t="s">
        <v>66</v>
      </c>
      <c r="E41">
        <v>0.25538998013411518</v>
      </c>
      <c r="F41">
        <v>3.7301340085108305E-2</v>
      </c>
      <c r="G41">
        <v>5.9117152198540801E-2</v>
      </c>
      <c r="H41">
        <v>-3.46600204334441E-2</v>
      </c>
      <c r="I41">
        <v>0.20400751202294257</v>
      </c>
      <c r="J41">
        <v>3.1875911990301063E-2</v>
      </c>
      <c r="K41">
        <v>9.0506237842311002E-2</v>
      </c>
      <c r="L41">
        <v>3.0172504614247576E-2</v>
      </c>
      <c r="M41">
        <v>5.0543977251003236E-2</v>
      </c>
      <c r="N41">
        <v>2.5989121822742486E-2</v>
      </c>
      <c r="O41">
        <v>0.21628976027417265</v>
      </c>
      <c r="P41">
        <v>-0.12231923956303919</v>
      </c>
      <c r="Q41">
        <v>0.10294429710297515</v>
      </c>
      <c r="R41">
        <v>-7.3276300726187057E-2</v>
      </c>
      <c r="S41">
        <v>3.9608695801776415E-2</v>
      </c>
      <c r="T41">
        <v>8.3862549401802489E-2</v>
      </c>
      <c r="U41">
        <v>0.11041239257781738</v>
      </c>
      <c r="V41">
        <v>8.0070483807145945E-2</v>
      </c>
      <c r="W41">
        <v>4.2947107623222791E-2</v>
      </c>
      <c r="X41">
        <v>0.17198189552814255</v>
      </c>
      <c r="Y41">
        <f>VARP('252 Day Average Returns No Cons'!$W$2:$W$9)</f>
        <v>0.3652806902426759</v>
      </c>
    </row>
    <row r="42" spans="1:32" x14ac:dyDescent="0.2">
      <c r="A42" s="18"/>
      <c r="B42" cm="1">
        <f t="array" ref="B42">SUMPRODUCT(E42:AR42,TRANSPOSE('No Limit Scenario'!$B$8:$B$47))</f>
        <v>-4.2286944371534694E-4</v>
      </c>
      <c r="D42" t="s">
        <v>68</v>
      </c>
      <c r="E42">
        <v>-5.2751089624499771E-3</v>
      </c>
      <c r="F42">
        <v>2.9954482758337681E-3</v>
      </c>
      <c r="G42">
        <v>1.2949785382612791E-2</v>
      </c>
      <c r="H42">
        <v>8.0927344230811715E-3</v>
      </c>
      <c r="I42">
        <v>1.7148912768321974E-2</v>
      </c>
      <c r="J42">
        <v>-3.2330731226939938E-3</v>
      </c>
      <c r="K42">
        <v>3.3020957831916163E-3</v>
      </c>
      <c r="L42">
        <v>-8.3049451359484255E-3</v>
      </c>
      <c r="M42">
        <v>2.0069206670382298E-4</v>
      </c>
      <c r="N42">
        <v>1.4833720210225413E-3</v>
      </c>
      <c r="O42">
        <v>-2.4096572772585906E-3</v>
      </c>
      <c r="P42">
        <v>-7.2182029261068214E-3</v>
      </c>
      <c r="Q42">
        <v>5.8757156585705333E-3</v>
      </c>
      <c r="R42">
        <v>2.8195298423959259E-3</v>
      </c>
      <c r="S42">
        <v>-9.9960730944317704E-4</v>
      </c>
      <c r="T42">
        <v>1.6467232559254324E-3</v>
      </c>
      <c r="U42">
        <v>2.4776312834196802E-3</v>
      </c>
      <c r="V42">
        <v>6.2309883923971259E-3</v>
      </c>
      <c r="W42">
        <v>6.2418298734944712E-3</v>
      </c>
      <c r="X42">
        <v>3.3538695268239675E-3</v>
      </c>
      <c r="Y42">
        <v>4.3799364273842826E-3</v>
      </c>
      <c r="Z42">
        <f>VARP('252 Day Average Returns No Cons'!$X$2:$X$9)</f>
        <v>2.6190347909953535E-3</v>
      </c>
    </row>
    <row r="43" spans="1:32" x14ac:dyDescent="0.2">
      <c r="A43" s="18"/>
      <c r="B43" cm="1">
        <f t="array" ref="B43">SUMPRODUCT(E43:AR43,TRANSPOSE('No Limit Scenario'!$B$8:$B$47))</f>
        <v>6.5091064087790087E-4</v>
      </c>
      <c r="D43" t="s">
        <v>69</v>
      </c>
      <c r="E43">
        <v>2.0559112583409589E-2</v>
      </c>
      <c r="F43">
        <v>1.0820475962317805E-2</v>
      </c>
      <c r="G43">
        <v>2.8248384069189243E-2</v>
      </c>
      <c r="H43">
        <v>1.0978336265737659E-2</v>
      </c>
      <c r="I43">
        <v>2.5003487780515209E-2</v>
      </c>
      <c r="J43">
        <v>-5.3267467892716873E-3</v>
      </c>
      <c r="K43">
        <v>1.9140589251665341E-2</v>
      </c>
      <c r="L43">
        <v>-1.2418419972131486E-2</v>
      </c>
      <c r="M43">
        <v>6.3097317202483461E-3</v>
      </c>
      <c r="N43">
        <v>8.3006714485458371E-4</v>
      </c>
      <c r="O43">
        <v>5.3748960815135517E-3</v>
      </c>
      <c r="P43">
        <v>-3.8709376800233349E-2</v>
      </c>
      <c r="Q43">
        <v>3.2879402142996857E-3</v>
      </c>
      <c r="R43">
        <v>-4.4580284666103252E-3</v>
      </c>
      <c r="S43">
        <v>3.3520386680674957E-3</v>
      </c>
      <c r="T43">
        <v>1.292138579275447E-2</v>
      </c>
      <c r="U43">
        <v>9.784988725736089E-3</v>
      </c>
      <c r="V43">
        <v>2.0123924940934238E-2</v>
      </c>
      <c r="W43">
        <v>1.0959138548411363E-2</v>
      </c>
      <c r="X43">
        <v>3.003628471634804E-2</v>
      </c>
      <c r="Y43">
        <v>5.7114078821227994E-2</v>
      </c>
      <c r="Z43">
        <v>5.0543522892615867E-3</v>
      </c>
      <c r="AA43">
        <f>VARP('252 Day Average Returns No Cons'!$Y$2:$Y$9)</f>
        <v>1.7877222036555139E-2</v>
      </c>
    </row>
    <row r="44" spans="1:32" x14ac:dyDescent="0.2">
      <c r="A44" s="18"/>
      <c r="B44" cm="1">
        <f t="array" ref="B44">SUMPRODUCT(E44:AR44,TRANSPOSE('No Limit Scenario'!$B$8:$B$47))</f>
        <v>1.371413843753725E-3</v>
      </c>
      <c r="D44" t="s">
        <v>70</v>
      </c>
      <c r="E44">
        <v>-1.0854177970097646E-2</v>
      </c>
      <c r="F44">
        <v>1.2591223877285683E-3</v>
      </c>
      <c r="G44">
        <v>-1.2717478650866932E-2</v>
      </c>
      <c r="H44">
        <v>-1.1369659565279569E-2</v>
      </c>
      <c r="I44">
        <v>1.8588695067658118E-2</v>
      </c>
      <c r="J44">
        <v>1.9435612018625706E-3</v>
      </c>
      <c r="K44">
        <v>-1.176993424020201E-2</v>
      </c>
      <c r="L44">
        <v>5.2976004090788424E-3</v>
      </c>
      <c r="M44">
        <v>-3.7856002458959218E-3</v>
      </c>
      <c r="N44">
        <v>3.7410486058926887E-3</v>
      </c>
      <c r="O44">
        <v>1.0507401255870954E-2</v>
      </c>
      <c r="P44">
        <v>4.2547525487172701E-3</v>
      </c>
      <c r="Q44">
        <v>1.481849297519082E-2</v>
      </c>
      <c r="R44">
        <v>5.9002406776503232E-3</v>
      </c>
      <c r="S44">
        <v>-1.0055809794269968E-3</v>
      </c>
      <c r="T44">
        <v>-4.2089007157664719E-3</v>
      </c>
      <c r="U44">
        <v>-2.3326835840504164E-3</v>
      </c>
      <c r="V44">
        <v>-2.6689713816882097E-3</v>
      </c>
      <c r="W44">
        <v>-9.5453383620599675E-3</v>
      </c>
      <c r="X44">
        <v>-1.3762982933920115E-2</v>
      </c>
      <c r="Y44">
        <v>-1.0169646782197376E-2</v>
      </c>
      <c r="Z44">
        <v>-2.0745102674573535E-3</v>
      </c>
      <c r="AA44">
        <v>-6.3505252605401694E-3</v>
      </c>
      <c r="AB44">
        <f>VARP('252 Day Average Returns No Cons'!$Z$2:$Z$9)</f>
        <v>8.3994929701582365E-3</v>
      </c>
    </row>
    <row r="45" spans="1:32" x14ac:dyDescent="0.2">
      <c r="A45" s="18"/>
      <c r="B45" cm="1">
        <f t="array" ref="B45">SUMPRODUCT(E45:AR45,TRANSPOSE('No Limit Scenario'!$B$8:$B$47))</f>
        <v>9.0590321421237258E-3</v>
      </c>
      <c r="D45" t="s">
        <v>72</v>
      </c>
      <c r="E45">
        <v>0.22219792598418672</v>
      </c>
      <c r="F45">
        <v>-1.6618364459995573E-2</v>
      </c>
      <c r="G45">
        <v>3.4634042659096678E-3</v>
      </c>
      <c r="H45">
        <v>-2.3199092439900527E-2</v>
      </c>
      <c r="I45">
        <v>7.0470502962258583E-2</v>
      </c>
      <c r="J45">
        <v>8.5225287037918929E-2</v>
      </c>
      <c r="K45">
        <v>4.2135807269239108E-2</v>
      </c>
      <c r="L45">
        <v>9.4944658447571162E-2</v>
      </c>
      <c r="M45">
        <v>2.4854819481284467E-2</v>
      </c>
      <c r="N45">
        <v>1.814181085388224E-2</v>
      </c>
      <c r="O45">
        <v>0.18560308988743182</v>
      </c>
      <c r="P45">
        <v>5.5238595608945451E-3</v>
      </c>
      <c r="Q45">
        <v>7.1860679990108103E-2</v>
      </c>
      <c r="R45">
        <v>-6.1077983674531426E-2</v>
      </c>
      <c r="S45">
        <v>4.1402813993747956E-2</v>
      </c>
      <c r="T45">
        <v>7.4980188741926621E-2</v>
      </c>
      <c r="U45">
        <v>0.11848918873524598</v>
      </c>
      <c r="V45">
        <v>4.1618669270099641E-2</v>
      </c>
      <c r="W45">
        <v>4.0193502628161723E-2</v>
      </c>
      <c r="X45">
        <v>0.12429330836563461</v>
      </c>
      <c r="Y45">
        <v>0.20940988955747766</v>
      </c>
      <c r="Z45">
        <v>-1.7711921715503315E-2</v>
      </c>
      <c r="AA45">
        <v>-8.3222035255531429E-3</v>
      </c>
      <c r="AB45">
        <v>6.1170349954554398E-3</v>
      </c>
      <c r="AC45">
        <f>VARP('252 Day Average Returns No Cons'!$AA$2:$AA$9)</f>
        <v>0.31158490530747862</v>
      </c>
    </row>
    <row r="46" spans="1:32" x14ac:dyDescent="0.2">
      <c r="A46" s="18"/>
      <c r="B46" cm="1">
        <f t="array" ref="B46">SUMPRODUCT(E46:AR46,TRANSPOSE('No Limit Scenario'!$B$8:$B$47))</f>
        <v>6.9038553990828574E-3</v>
      </c>
      <c r="D46" t="s">
        <v>74</v>
      </c>
      <c r="E46">
        <v>-9.1962426879841436E-2</v>
      </c>
      <c r="F46">
        <v>1.4353307175356603E-2</v>
      </c>
      <c r="G46">
        <v>-1.9734956114470625E-2</v>
      </c>
      <c r="H46">
        <v>-1.6893822790296175E-2</v>
      </c>
      <c r="I46">
        <v>7.1467286944778774E-2</v>
      </c>
      <c r="J46">
        <v>-2.685459114925692E-2</v>
      </c>
      <c r="K46">
        <v>-3.9228753004126364E-2</v>
      </c>
      <c r="L46">
        <v>-2.4611233657316111E-2</v>
      </c>
      <c r="M46">
        <v>-1.2475615935285594E-2</v>
      </c>
      <c r="N46">
        <v>8.5229163810578053E-3</v>
      </c>
      <c r="O46">
        <v>-2.5465197754077708E-2</v>
      </c>
      <c r="P46">
        <v>1.5098753016105308E-2</v>
      </c>
      <c r="Q46">
        <v>3.3759726169263954E-2</v>
      </c>
      <c r="R46">
        <v>3.1138846972109835E-2</v>
      </c>
      <c r="S46">
        <v>-1.6878973677268368E-2</v>
      </c>
      <c r="T46">
        <v>-3.4105679939192099E-2</v>
      </c>
      <c r="U46">
        <v>-3.8983682093623011E-2</v>
      </c>
      <c r="V46">
        <v>-1.8116208844622249E-2</v>
      </c>
      <c r="W46">
        <v>-2.675790243769716E-2</v>
      </c>
      <c r="X46">
        <v>-6.8131664329818473E-2</v>
      </c>
      <c r="Y46">
        <v>-8.9780256498262365E-2</v>
      </c>
      <c r="Z46">
        <v>4.2555066129313238E-3</v>
      </c>
      <c r="AA46">
        <v>-6.0430601692494802E-3</v>
      </c>
      <c r="AB46">
        <v>1.4341839589850433E-2</v>
      </c>
      <c r="AC46">
        <v>-0.11704187945853235</v>
      </c>
      <c r="AD46">
        <f>VARP('252 Day Average Returns No Cons'!$AB$2:$AB$9)</f>
        <v>7.2187330665608271E-2</v>
      </c>
    </row>
    <row r="47" spans="1:32" x14ac:dyDescent="0.2">
      <c r="A47" s="18"/>
      <c r="B47" cm="1">
        <f t="array" ref="B47">SUMPRODUCT(E47:AR47,TRANSPOSE('No Limit Scenario'!$B$8:$B$47))</f>
        <v>6.7681539692798212E-4</v>
      </c>
      <c r="D47" t="s">
        <v>76</v>
      </c>
      <c r="E47">
        <v>-5.0807236954202813E-2</v>
      </c>
      <c r="F47">
        <v>-6.9663086284467218E-3</v>
      </c>
      <c r="G47">
        <v>3.6991648266099297E-2</v>
      </c>
      <c r="H47">
        <v>4.7935633743258148E-2</v>
      </c>
      <c r="I47">
        <v>-6.5563563292924912E-2</v>
      </c>
      <c r="J47">
        <v>-4.524293719865043E-3</v>
      </c>
      <c r="K47">
        <v>-7.1315044100492761E-3</v>
      </c>
      <c r="L47">
        <v>-2.234997336178849E-2</v>
      </c>
      <c r="M47">
        <v>-1.1497735509853805E-2</v>
      </c>
      <c r="N47">
        <v>-1.0071161219809058E-2</v>
      </c>
      <c r="O47">
        <v>-6.5964017555898591E-2</v>
      </c>
      <c r="P47">
        <v>-1.3817577316016632E-2</v>
      </c>
      <c r="Q47">
        <v>-3.9892406517435031E-2</v>
      </c>
      <c r="R47">
        <v>2.0181537825041857E-2</v>
      </c>
      <c r="S47">
        <v>-4.8400992014055099E-3</v>
      </c>
      <c r="T47">
        <v>2.1432903298344813E-3</v>
      </c>
      <c r="U47">
        <v>-5.2960225146968382E-3</v>
      </c>
      <c r="V47">
        <v>1.3751304820474963E-2</v>
      </c>
      <c r="W47">
        <v>1.6787726630285289E-2</v>
      </c>
      <c r="X47">
        <v>-9.6627462682837993E-4</v>
      </c>
      <c r="Y47">
        <v>-6.6270121087615069E-2</v>
      </c>
      <c r="Z47">
        <v>4.0892303569739384E-3</v>
      </c>
      <c r="AA47">
        <v>2.8376610856500196E-3</v>
      </c>
      <c r="AB47">
        <v>-4.2118088181818262E-3</v>
      </c>
      <c r="AC47">
        <v>-6.3893499743652007E-2</v>
      </c>
      <c r="AD47">
        <v>8.3988522637431749E-3</v>
      </c>
      <c r="AE47">
        <f>VARP('252 Day Average Returns No Cons'!$AC$2:$AC$9)</f>
        <v>3.2456227382144986E-2</v>
      </c>
    </row>
    <row r="48" spans="1:32" x14ac:dyDescent="0.2">
      <c r="A48" s="18"/>
      <c r="B48" cm="1">
        <f t="array" ref="B48">SUMPRODUCT(E48:AR48,TRANSPOSE('No Limit Scenario'!$B$8:$B$47))</f>
        <v>4.6554833694280838E-4</v>
      </c>
      <c r="D48" t="s">
        <v>78</v>
      </c>
      <c r="E48">
        <v>1.2335159046309671E-2</v>
      </c>
      <c r="F48">
        <v>-2.6269920611591115E-3</v>
      </c>
      <c r="G48">
        <v>5.434079258333728E-2</v>
      </c>
      <c r="H48">
        <v>4.3767429535327078E-2</v>
      </c>
      <c r="I48">
        <v>3.967066867335179E-2</v>
      </c>
      <c r="J48">
        <v>1.9068748384181815E-2</v>
      </c>
      <c r="K48">
        <v>8.8065858241411134E-3</v>
      </c>
      <c r="L48">
        <v>-1.6027077495216222E-3</v>
      </c>
      <c r="M48">
        <v>-2.8590835250132812E-3</v>
      </c>
      <c r="N48">
        <v>6.725690863855268E-3</v>
      </c>
      <c r="O48">
        <v>9.8650995068896106E-3</v>
      </c>
      <c r="P48">
        <v>-1.4583903227769543E-2</v>
      </c>
      <c r="Q48">
        <v>2.6640820079792148E-2</v>
      </c>
      <c r="R48">
        <v>6.8291892338463419E-3</v>
      </c>
      <c r="S48">
        <v>6.3710261604413973E-3</v>
      </c>
      <c r="T48">
        <v>2.6968213008994761E-2</v>
      </c>
      <c r="U48">
        <v>4.0400511603774954E-2</v>
      </c>
      <c r="V48">
        <v>3.6376106829292001E-2</v>
      </c>
      <c r="W48">
        <v>3.742841523396051E-2</v>
      </c>
      <c r="X48">
        <v>3.8395298000072041E-2</v>
      </c>
      <c r="Y48">
        <v>2.6264209218284536E-2</v>
      </c>
      <c r="Z48">
        <v>2.4215616103119273E-3</v>
      </c>
      <c r="AA48">
        <v>6.3526101369682179E-3</v>
      </c>
      <c r="AB48">
        <v>-6.6368902671145322E-4</v>
      </c>
      <c r="AC48">
        <v>3.0096699129277895E-2</v>
      </c>
      <c r="AD48">
        <v>-1.2686608056877111E-2</v>
      </c>
      <c r="AE48">
        <v>1.1275486413135903E-2</v>
      </c>
      <c r="AF48">
        <f>VARP('252 Day Average Returns No Cons'!$AD$2:$AD$9)</f>
        <v>2.3770711504954401E-2</v>
      </c>
    </row>
    <row r="49" spans="1:44" x14ac:dyDescent="0.2">
      <c r="A49" s="18"/>
      <c r="B49" cm="1">
        <f t="array" ref="B49">SUMPRODUCT(E49:AR49,TRANSPOSE('No Limit Scenario'!$B$8:$B$47))</f>
        <v>1.8396116571884899E-3</v>
      </c>
      <c r="D49" t="s">
        <v>79</v>
      </c>
      <c r="E49">
        <v>-8.8375719544032099E-3</v>
      </c>
      <c r="F49">
        <v>7.6312232994058442E-3</v>
      </c>
      <c r="G49">
        <v>8.1633625924657158E-2</v>
      </c>
      <c r="H49">
        <v>7.3067986027138376E-2</v>
      </c>
      <c r="I49">
        <v>-1.4239836832441214E-2</v>
      </c>
      <c r="J49">
        <v>1.2221175170209634E-2</v>
      </c>
      <c r="K49">
        <v>4.6997783186040832E-3</v>
      </c>
      <c r="L49">
        <v>-1.2233124843456821E-2</v>
      </c>
      <c r="M49">
        <v>-7.8957210235105092E-3</v>
      </c>
      <c r="N49">
        <v>-3.405681825671354E-3</v>
      </c>
      <c r="O49">
        <v>-5.2694089265863782E-2</v>
      </c>
      <c r="P49">
        <v>-4.5671315596688057E-2</v>
      </c>
      <c r="Q49">
        <v>-1.3490087279259915E-2</v>
      </c>
      <c r="R49">
        <v>1.8437631987599012E-2</v>
      </c>
      <c r="S49">
        <v>6.5773060922508465E-3</v>
      </c>
      <c r="T49">
        <v>3.4045514840083668E-2</v>
      </c>
      <c r="U49">
        <v>2.8145801864107124E-2</v>
      </c>
      <c r="V49">
        <v>5.1442856402071337E-2</v>
      </c>
      <c r="W49">
        <v>3.8382039116382924E-2</v>
      </c>
      <c r="X49">
        <v>5.8074050223265491E-2</v>
      </c>
      <c r="Y49">
        <v>7.5349070118304086E-3</v>
      </c>
      <c r="Z49">
        <v>5.4733595803950624E-3</v>
      </c>
      <c r="AA49">
        <v>1.5965297882935676E-2</v>
      </c>
      <c r="AB49">
        <v>-4.2305045242950869E-3</v>
      </c>
      <c r="AC49">
        <v>-1.1781654363578593E-2</v>
      </c>
      <c r="AD49">
        <v>-1.074260875145029E-2</v>
      </c>
      <c r="AE49">
        <v>3.295650254038536E-2</v>
      </c>
      <c r="AF49">
        <v>3.0558223392014527E-2</v>
      </c>
      <c r="AG49">
        <f>VARP('252 Day Average Returns No Cons'!$AE$2:$AE$9)</f>
        <v>6.4545194473256601E-2</v>
      </c>
    </row>
    <row r="50" spans="1:44" x14ac:dyDescent="0.2">
      <c r="A50" s="18"/>
      <c r="B50" cm="1">
        <f t="array" ref="B50">SUMPRODUCT(E50:AR50,TRANSPOSE('No Limit Scenario'!$B$8:$B$47))</f>
        <v>-1.0816744297172741E-3</v>
      </c>
      <c r="D50" t="s">
        <v>80</v>
      </c>
      <c r="E50">
        <v>0.22623799795832791</v>
      </c>
      <c r="F50">
        <v>7.9377101387625312E-2</v>
      </c>
      <c r="G50">
        <v>0.10040690565837733</v>
      </c>
      <c r="H50">
        <v>-3.397554536205543E-2</v>
      </c>
      <c r="I50">
        <v>0.52673756223159562</v>
      </c>
      <c r="J50">
        <v>7.1016343429254804E-3</v>
      </c>
      <c r="K50">
        <v>0.11114060366978125</v>
      </c>
      <c r="L50">
        <v>-1.4591164648082027E-3</v>
      </c>
      <c r="M50">
        <v>6.0379923875773275E-2</v>
      </c>
      <c r="N50">
        <v>6.4222437932220378E-2</v>
      </c>
      <c r="O50">
        <v>0.25082424647822471</v>
      </c>
      <c r="P50">
        <v>-7.5527448139633552E-2</v>
      </c>
      <c r="Q50">
        <v>0.25438850055281392</v>
      </c>
      <c r="R50">
        <v>-6.0433011791469829E-2</v>
      </c>
      <c r="S50">
        <v>2.6898800388681643E-2</v>
      </c>
      <c r="T50">
        <v>6.8862852713742914E-2</v>
      </c>
      <c r="U50">
        <v>0.1157092769861069</v>
      </c>
      <c r="V50">
        <v>8.2704600272955522E-2</v>
      </c>
      <c r="W50">
        <v>6.4869268643083719E-2</v>
      </c>
      <c r="X50">
        <v>0.15709554273092421</v>
      </c>
      <c r="Y50">
        <v>0.45064388541319184</v>
      </c>
      <c r="Z50">
        <v>2.0332411257205012E-2</v>
      </c>
      <c r="AA50">
        <v>7.738102170763575E-2</v>
      </c>
      <c r="AB50">
        <v>-2.491931223810101E-2</v>
      </c>
      <c r="AC50">
        <v>0.12280729204540729</v>
      </c>
      <c r="AD50">
        <v>-3.926181589283434E-2</v>
      </c>
      <c r="AE50">
        <v>-7.4954069494765158E-2</v>
      </c>
      <c r="AF50">
        <v>1.6726679071269502E-2</v>
      </c>
      <c r="AG50">
        <v>-1.4663169410344493E-2</v>
      </c>
      <c r="AH50">
        <f>VARP('252 Day Average Returns No Cons'!$AF$2:$AF$9)</f>
        <v>0.68223109006987248</v>
      </c>
    </row>
    <row r="51" spans="1:44" x14ac:dyDescent="0.2">
      <c r="A51" s="18"/>
      <c r="B51" cm="1">
        <f t="array" ref="B51">SUMPRODUCT(E51:AR51,TRANSPOSE('No Limit Scenario'!$B$8:$B$47))</f>
        <v>6.2302305925912365E-4</v>
      </c>
      <c r="D51" t="s">
        <v>81</v>
      </c>
      <c r="E51">
        <v>1.2913631646626103E-2</v>
      </c>
      <c r="F51">
        <v>2.7141738198928475E-3</v>
      </c>
      <c r="G51">
        <v>4.4789957174265919E-2</v>
      </c>
      <c r="H51">
        <v>4.014024356781306E-2</v>
      </c>
      <c r="I51">
        <v>-6.5676442940881983E-3</v>
      </c>
      <c r="J51">
        <v>1.7486300248012943E-2</v>
      </c>
      <c r="K51">
        <v>2.1618270734085451E-3</v>
      </c>
      <c r="L51">
        <v>5.987329612768758E-3</v>
      </c>
      <c r="M51">
        <v>-4.0581670148480357E-3</v>
      </c>
      <c r="N51">
        <v>-3.2459754729095223E-4</v>
      </c>
      <c r="O51">
        <v>-1.746808889845549E-2</v>
      </c>
      <c r="P51">
        <v>-2.2484814769092889E-2</v>
      </c>
      <c r="Q51">
        <v>-1.2857481901514542E-3</v>
      </c>
      <c r="R51">
        <v>6.9316218317408999E-3</v>
      </c>
      <c r="S51">
        <v>8.0560856803749657E-3</v>
      </c>
      <c r="T51">
        <v>2.6780695479620063E-2</v>
      </c>
      <c r="U51">
        <v>2.6323810114527429E-2</v>
      </c>
      <c r="V51">
        <v>3.2988617535342782E-2</v>
      </c>
      <c r="W51">
        <v>2.3535042998798165E-2</v>
      </c>
      <c r="X51">
        <v>4.4163072734532238E-2</v>
      </c>
      <c r="Y51">
        <v>1.8697571746909884E-2</v>
      </c>
      <c r="Z51">
        <v>2.8546428761312074E-4</v>
      </c>
      <c r="AA51">
        <v>5.5279830031754879E-3</v>
      </c>
      <c r="AB51">
        <v>5.2823593251829528E-4</v>
      </c>
      <c r="AC51">
        <v>3.2769999475813917E-2</v>
      </c>
      <c r="AD51">
        <v>-1.6481468902474188E-2</v>
      </c>
      <c r="AE51">
        <v>1.3460211952795922E-2</v>
      </c>
      <c r="AF51">
        <v>2.0991181258277848E-2</v>
      </c>
      <c r="AG51">
        <v>3.7627108925376976E-2</v>
      </c>
      <c r="AH51">
        <v>-1.5726624171557808E-2</v>
      </c>
      <c r="AI51">
        <f>VARP('252 Day Average Returns No Cons'!$AG$2:$AG$9)</f>
        <v>2.7345471418748223E-2</v>
      </c>
    </row>
    <row r="52" spans="1:44" x14ac:dyDescent="0.2">
      <c r="A52" s="18"/>
      <c r="B52" cm="1">
        <f t="array" ref="B52">SUMPRODUCT(E52:AR52,TRANSPOSE('No Limit Scenario'!$B$8:$B$47))</f>
        <v>-2.780357507424214E-4</v>
      </c>
      <c r="D52" t="s">
        <v>82</v>
      </c>
      <c r="E52">
        <v>-4.7995397860224514E-3</v>
      </c>
      <c r="F52">
        <v>-6.3498285820728752E-3</v>
      </c>
      <c r="G52">
        <v>4.2522643913170073E-2</v>
      </c>
      <c r="H52">
        <v>4.2145254874489828E-2</v>
      </c>
      <c r="I52">
        <v>1.2403596223793346E-2</v>
      </c>
      <c r="J52">
        <v>9.9951146066971485E-3</v>
      </c>
      <c r="K52">
        <v>8.6869702501851456E-3</v>
      </c>
      <c r="L52">
        <v>-6.4431278201530096E-3</v>
      </c>
      <c r="M52">
        <v>-2.1344509470740203E-3</v>
      </c>
      <c r="N52">
        <v>1.7881533300889022E-3</v>
      </c>
      <c r="O52">
        <v>-1.4619531834227095E-2</v>
      </c>
      <c r="P52">
        <v>1.6936386383377498E-2</v>
      </c>
      <c r="Q52">
        <v>7.08297067264743E-3</v>
      </c>
      <c r="R52">
        <v>5.2715649229788586E-3</v>
      </c>
      <c r="S52">
        <v>5.8039849625929243E-4</v>
      </c>
      <c r="T52">
        <v>1.2046326493091048E-2</v>
      </c>
      <c r="U52">
        <v>2.2744491835722112E-2</v>
      </c>
      <c r="V52">
        <v>1.5487375965807118E-2</v>
      </c>
      <c r="W52">
        <v>3.4191825439441728E-2</v>
      </c>
      <c r="X52">
        <v>1.8471617523278399E-2</v>
      </c>
      <c r="Y52">
        <v>-1.5084235790044712E-2</v>
      </c>
      <c r="Z52">
        <v>3.3384448420892159E-3</v>
      </c>
      <c r="AA52">
        <v>2.4175831422941713E-3</v>
      </c>
      <c r="AB52">
        <v>-1.0191197065256364E-2</v>
      </c>
      <c r="AC52">
        <v>-8.8765494369349995E-3</v>
      </c>
      <c r="AD52">
        <v>-1.3260128207522915E-2</v>
      </c>
      <c r="AE52">
        <v>1.4145735701720655E-2</v>
      </c>
      <c r="AF52">
        <v>1.2444118803964507E-2</v>
      </c>
      <c r="AG52">
        <v>1.5783365746794367E-2</v>
      </c>
      <c r="AH52">
        <v>7.1944521305123592E-3</v>
      </c>
      <c r="AI52">
        <v>6.5488133052064171E-3</v>
      </c>
      <c r="AJ52">
        <f>VARP('252 Day Average Returns No Cons'!$AH$2:$AH$9)</f>
        <v>2.4019606476515149E-2</v>
      </c>
    </row>
    <row r="53" spans="1:44" x14ac:dyDescent="0.2">
      <c r="A53" s="18"/>
      <c r="B53" cm="1">
        <f t="array" ref="B53">SUMPRODUCT(E53:AR53,TRANSPOSE('No Limit Scenario'!$B$8:$B$47))</f>
        <v>1.1003296212953519E-3</v>
      </c>
      <c r="D53" t="s">
        <v>83</v>
      </c>
      <c r="E53">
        <v>3.4352928987804135E-2</v>
      </c>
      <c r="F53">
        <v>8.43998489736183E-3</v>
      </c>
      <c r="G53">
        <v>0.10110245799001406</v>
      </c>
      <c r="H53">
        <v>7.151716437569243E-2</v>
      </c>
      <c r="I53">
        <v>9.5059113185851363E-2</v>
      </c>
      <c r="J53">
        <v>2.2663674453959743E-2</v>
      </c>
      <c r="K53">
        <v>2.7692185870538889E-2</v>
      </c>
      <c r="L53">
        <v>-1.0199844170450044E-2</v>
      </c>
      <c r="M53">
        <v>2.2525767310913763E-3</v>
      </c>
      <c r="N53">
        <v>1.233727586710081E-2</v>
      </c>
      <c r="O53">
        <v>1.6049890868624017E-2</v>
      </c>
      <c r="P53">
        <v>-3.6549704816056565E-2</v>
      </c>
      <c r="Q53">
        <v>4.8868607449167357E-2</v>
      </c>
      <c r="R53">
        <v>5.6881405650048688E-3</v>
      </c>
      <c r="S53">
        <v>1.1032613524141571E-2</v>
      </c>
      <c r="T53">
        <v>4.6912874009036161E-2</v>
      </c>
      <c r="U53">
        <v>6.4629385998100378E-2</v>
      </c>
      <c r="V53">
        <v>6.4284084963851532E-2</v>
      </c>
      <c r="W53">
        <v>6.384672906137788E-2</v>
      </c>
      <c r="X53">
        <v>7.8610259257452117E-2</v>
      </c>
      <c r="Y53">
        <v>7.9300151187966614E-2</v>
      </c>
      <c r="Z53">
        <v>8.0567285599387004E-3</v>
      </c>
      <c r="AA53">
        <v>2.2928137036420691E-2</v>
      </c>
      <c r="AB53">
        <v>-9.1801356870705956E-3</v>
      </c>
      <c r="AC53">
        <v>3.0012313880986768E-2</v>
      </c>
      <c r="AD53">
        <v>-2.3602161105193992E-2</v>
      </c>
      <c r="AE53">
        <v>1.670984162296606E-2</v>
      </c>
      <c r="AF53">
        <v>3.6495106065387785E-2</v>
      </c>
      <c r="AG53">
        <v>5.198068680984249E-2</v>
      </c>
      <c r="AH53">
        <v>0.10117903160431463</v>
      </c>
      <c r="AI53">
        <v>3.0485363084409682E-2</v>
      </c>
      <c r="AJ53">
        <v>2.4528733216579623E-2</v>
      </c>
      <c r="AK53">
        <f>VARP('252 Day Average Returns No Cons'!$AI$2:$AI$9)</f>
        <v>7.0116874916739472E-2</v>
      </c>
    </row>
    <row r="54" spans="1:44" x14ac:dyDescent="0.2">
      <c r="A54" s="18"/>
      <c r="B54" cm="1">
        <f t="array" ref="B54">SUMPRODUCT(E54:AR54,TRANSPOSE('No Limit Scenario'!$B$8:$B$47))</f>
        <v>-2.5805877950797872E-3</v>
      </c>
      <c r="D54" t="s">
        <v>84</v>
      </c>
      <c r="E54">
        <v>0.25536340836658805</v>
      </c>
      <c r="F54">
        <v>3.4354888900627892E-2</v>
      </c>
      <c r="G54">
        <v>5.7778110442295728E-2</v>
      </c>
      <c r="H54">
        <v>-2.6651715627526679E-2</v>
      </c>
      <c r="I54">
        <v>0.2003520735096396</v>
      </c>
      <c r="J54">
        <v>3.5833811600332104E-2</v>
      </c>
      <c r="K54">
        <v>0.10350076685370509</v>
      </c>
      <c r="L54">
        <v>3.7904498843856736E-2</v>
      </c>
      <c r="M54">
        <v>4.9530959993277682E-2</v>
      </c>
      <c r="N54">
        <v>2.5203388826782504E-2</v>
      </c>
      <c r="O54">
        <v>0.19257661536310819</v>
      </c>
      <c r="P54">
        <v>-0.10309127573425127</v>
      </c>
      <c r="Q54">
        <v>9.9831966816042061E-2</v>
      </c>
      <c r="R54">
        <v>-7.4486108103986634E-2</v>
      </c>
      <c r="S54">
        <v>4.0190223942015456E-2</v>
      </c>
      <c r="T54">
        <v>8.3576763393849993E-2</v>
      </c>
      <c r="U54">
        <v>0.10627381221368995</v>
      </c>
      <c r="V54">
        <v>7.360181157983571E-2</v>
      </c>
      <c r="W54">
        <v>4.4193407699410138E-2</v>
      </c>
      <c r="X54">
        <v>0.17535176878497491</v>
      </c>
      <c r="Y54">
        <v>0.40292086357291712</v>
      </c>
      <c r="Z54">
        <v>2.6924727097959148E-3</v>
      </c>
      <c r="AA54">
        <v>5.2426977430018139E-2</v>
      </c>
      <c r="AB54">
        <v>-1.676755799760743E-2</v>
      </c>
      <c r="AC54">
        <v>0.24788247008064865</v>
      </c>
      <c r="AD54">
        <v>-0.10194381429438219</v>
      </c>
      <c r="AE54">
        <v>-6.2681609877412628E-2</v>
      </c>
      <c r="AF54">
        <v>2.4658404054483388E-2</v>
      </c>
      <c r="AG54">
        <v>8.3894410883549632E-3</v>
      </c>
      <c r="AH54">
        <v>0.42094708510392792</v>
      </c>
      <c r="AI54">
        <v>2.0155109275080917E-2</v>
      </c>
      <c r="AJ54">
        <v>-7.3208936424330818E-3</v>
      </c>
      <c r="AK54">
        <v>7.6518794318629027E-2</v>
      </c>
      <c r="AL54">
        <f>VARP('252 Day Average Returns No Cons'!$AJ$2:$AJ$9)</f>
        <v>0.38885885375554063</v>
      </c>
    </row>
    <row r="55" spans="1:44" x14ac:dyDescent="0.2">
      <c r="A55" s="18"/>
      <c r="B55" cm="1">
        <f t="array" ref="B55">SUMPRODUCT(E55:AR55,TRANSPOSE('No Limit Scenario'!$B$8:$B$47))</f>
        <v>2.92838573517646E-3</v>
      </c>
      <c r="D55" t="s">
        <v>85</v>
      </c>
      <c r="E55">
        <v>7.8447917626933303E-2</v>
      </c>
      <c r="F55">
        <v>-8.7536474660502162E-4</v>
      </c>
      <c r="G55">
        <v>3.7824540739209191E-2</v>
      </c>
      <c r="H55">
        <v>1.6654173151825619E-2</v>
      </c>
      <c r="I55">
        <v>0.11409796119647002</v>
      </c>
      <c r="J55">
        <v>3.7699113135463078E-2</v>
      </c>
      <c r="K55">
        <v>2.2322030909270991E-2</v>
      </c>
      <c r="L55">
        <v>2.886503185678228E-2</v>
      </c>
      <c r="M55">
        <v>9.0662148492964695E-3</v>
      </c>
      <c r="N55">
        <v>1.9092871307531834E-2</v>
      </c>
      <c r="O55">
        <v>7.9080573717620145E-2</v>
      </c>
      <c r="P55">
        <v>1.7587026093830303E-2</v>
      </c>
      <c r="Q55">
        <v>7.5627881151084569E-2</v>
      </c>
      <c r="R55">
        <v>-1.5575091880837213E-2</v>
      </c>
      <c r="S55">
        <v>1.4979388794230058E-2</v>
      </c>
      <c r="T55">
        <v>3.6593972568000552E-2</v>
      </c>
      <c r="U55">
        <v>6.6480761422249443E-2</v>
      </c>
      <c r="V55">
        <v>3.1382178480330251E-2</v>
      </c>
      <c r="W55">
        <v>4.1568728913683142E-2</v>
      </c>
      <c r="X55">
        <v>5.8537245686256192E-2</v>
      </c>
      <c r="Y55">
        <v>9.6640957804383934E-2</v>
      </c>
      <c r="Z55">
        <v>-2.1577017449506851E-3</v>
      </c>
      <c r="AA55">
        <v>1.6147368481906641E-3</v>
      </c>
      <c r="AB55">
        <v>-1.7511596294035512E-3</v>
      </c>
      <c r="AC55">
        <v>0.12216113670232559</v>
      </c>
      <c r="AD55">
        <v>-3.9893127818967193E-2</v>
      </c>
      <c r="AE55">
        <v>-1.9204369545862583E-2</v>
      </c>
      <c r="AF55">
        <v>2.0670514598295709E-2</v>
      </c>
      <c r="AG55">
        <v>3.4896764218365914E-3</v>
      </c>
      <c r="AH55">
        <v>9.6433948158901259E-2</v>
      </c>
      <c r="AI55">
        <v>1.3495944797905344E-2</v>
      </c>
      <c r="AJ55">
        <v>1.1842443807611508E-2</v>
      </c>
      <c r="AK55">
        <v>3.3028098630139502E-2</v>
      </c>
      <c r="AL55">
        <v>9.8326486093777005E-2</v>
      </c>
      <c r="AM55">
        <f>VARP('252 Day Average Returns No Cons'!$AK$2:$AK$9)</f>
        <v>5.746140188092988E-2</v>
      </c>
    </row>
    <row r="56" spans="1:44" x14ac:dyDescent="0.2">
      <c r="A56" s="18"/>
      <c r="B56" cm="1">
        <f t="array" ref="B56">SUMPRODUCT(E56:AR56,TRANSPOSE('No Limit Scenario'!$B$8:$B$47))</f>
        <v>8.5792909049347693E-3</v>
      </c>
      <c r="D56" t="s">
        <v>86</v>
      </c>
      <c r="E56">
        <v>0.15555098468742762</v>
      </c>
      <c r="F56">
        <v>-9.8440404317115299E-4</v>
      </c>
      <c r="G56">
        <v>4.4659197480411181E-2</v>
      </c>
      <c r="H56">
        <v>2.0821114963007283E-2</v>
      </c>
      <c r="I56">
        <v>0.19682618546973266</v>
      </c>
      <c r="J56">
        <v>7.9484759304139146E-2</v>
      </c>
      <c r="K56">
        <v>3.0772145342139602E-2</v>
      </c>
      <c r="L56">
        <v>8.2137645335334991E-2</v>
      </c>
      <c r="M56">
        <v>1.8179141567717959E-2</v>
      </c>
      <c r="N56">
        <v>3.4259574716078017E-2</v>
      </c>
      <c r="O56">
        <v>0.12857046895381327</v>
      </c>
      <c r="P56">
        <v>0.10011239510601644</v>
      </c>
      <c r="Q56">
        <v>0.13570400193773632</v>
      </c>
      <c r="R56">
        <v>-3.5714489768301202E-2</v>
      </c>
      <c r="S56">
        <v>2.8429926097176345E-2</v>
      </c>
      <c r="T56">
        <v>5.9586033189896428E-2</v>
      </c>
      <c r="U56">
        <v>0.11332801240105607</v>
      </c>
      <c r="V56">
        <v>3.1749620338558694E-2</v>
      </c>
      <c r="W56">
        <v>6.8898721094621876E-2</v>
      </c>
      <c r="X56">
        <v>0.10287584039454431</v>
      </c>
      <c r="Y56">
        <v>0.14143584204163656</v>
      </c>
      <c r="Z56">
        <v>-9.4822319109306337E-3</v>
      </c>
      <c r="AA56">
        <v>-1.271166486029106E-2</v>
      </c>
      <c r="AB56">
        <v>-9.303181462562914E-3</v>
      </c>
      <c r="AC56">
        <v>0.25115258372117005</v>
      </c>
      <c r="AD56">
        <v>-9.1954218256956932E-2</v>
      </c>
      <c r="AE56">
        <v>-4.5465780557806756E-2</v>
      </c>
      <c r="AF56">
        <v>2.6379844688101142E-2</v>
      </c>
      <c r="AG56">
        <v>-1.4616376634644126E-2</v>
      </c>
      <c r="AH56">
        <v>0.14927833262500362</v>
      </c>
      <c r="AI56">
        <v>1.6573244371973495E-2</v>
      </c>
      <c r="AJ56">
        <v>3.2024038514951121E-2</v>
      </c>
      <c r="AK56">
        <v>4.1514356676949159E-2</v>
      </c>
      <c r="AL56">
        <v>0.16250917968463341</v>
      </c>
      <c r="AM56">
        <v>0.11788532708275039</v>
      </c>
      <c r="AN56">
        <f>VARP('252 Day Average Returns No Cons'!$AL$2:$AL$9)</f>
        <v>0.28809560046790017</v>
      </c>
    </row>
    <row r="57" spans="1:44" x14ac:dyDescent="0.2">
      <c r="A57" s="18"/>
      <c r="B57" cm="1">
        <f t="array" ref="B57">SUMPRODUCT(E57:AR57,TRANSPOSE('No Limit Scenario'!$B$8:$B$47))</f>
        <v>-3.5872779213950404E-3</v>
      </c>
      <c r="D57" t="s">
        <v>87</v>
      </c>
      <c r="E57">
        <v>3.8812546516512204E-2</v>
      </c>
      <c r="F57">
        <v>-1.847032232067191E-2</v>
      </c>
      <c r="G57">
        <v>9.4976109053673697E-3</v>
      </c>
      <c r="H57">
        <v>1.7222333682382598E-2</v>
      </c>
      <c r="I57">
        <v>-8.6272854113932318E-2</v>
      </c>
      <c r="J57">
        <v>1.0406345173210747E-2</v>
      </c>
      <c r="K57">
        <v>2.6435123892922029E-2</v>
      </c>
      <c r="L57">
        <v>5.6336524603360343E-3</v>
      </c>
      <c r="M57">
        <v>6.2348787464328601E-3</v>
      </c>
      <c r="N57">
        <v>-1.1492511030059688E-2</v>
      </c>
      <c r="O57">
        <v>-4.2928899335578667E-3</v>
      </c>
      <c r="P57">
        <v>2.7422163378212927E-3</v>
      </c>
      <c r="Q57">
        <v>-4.5522448892535879E-2</v>
      </c>
      <c r="R57">
        <v>-1.8620898590660739E-2</v>
      </c>
      <c r="S57">
        <v>5.9255554519358411E-3</v>
      </c>
      <c r="T57">
        <v>1.2140636842308488E-2</v>
      </c>
      <c r="U57">
        <v>1.4481085781649342E-2</v>
      </c>
      <c r="V57">
        <v>5.1035508914961183E-4</v>
      </c>
      <c r="W57">
        <v>1.9154204147546726E-2</v>
      </c>
      <c r="X57">
        <v>2.68276975116425E-2</v>
      </c>
      <c r="Y57">
        <v>2.0078714258448527E-2</v>
      </c>
      <c r="Z57">
        <v>-1.5750835679649504E-3</v>
      </c>
      <c r="AA57">
        <v>1.4199787789316981E-3</v>
      </c>
      <c r="AB57">
        <v>-1.5354669751272518E-2</v>
      </c>
      <c r="AC57">
        <v>4.1551960797793344E-2</v>
      </c>
      <c r="AD57">
        <v>-4.5703641489415733E-2</v>
      </c>
      <c r="AE57">
        <v>2.435047647415456E-3</v>
      </c>
      <c r="AF57">
        <v>3.5047430676909213E-3</v>
      </c>
      <c r="AG57">
        <v>1.641101963045117E-3</v>
      </c>
      <c r="AH57">
        <v>-5.3944539852995496E-4</v>
      </c>
      <c r="AI57">
        <v>2.8297117254612474E-3</v>
      </c>
      <c r="AJ57">
        <v>1.7423814993743091E-2</v>
      </c>
      <c r="AK57">
        <v>9.4444471731179591E-3</v>
      </c>
      <c r="AL57">
        <v>3.2833510465897567E-2</v>
      </c>
      <c r="AM57">
        <v>1.605624655527197E-2</v>
      </c>
      <c r="AN57">
        <v>4.8956657693187154E-2</v>
      </c>
      <c r="AO57">
        <f>VARP('252 Day Average Returns No Cons'!$AM$2:$AM$9)</f>
        <v>3.9483777912665698E-2</v>
      </c>
    </row>
    <row r="58" spans="1:44" x14ac:dyDescent="0.2">
      <c r="A58" s="18"/>
      <c r="B58" cm="1">
        <f t="array" ref="B58">SUMPRODUCT(E58:AR58,TRANSPOSE('No Limit Scenario'!$B$8:$B$47))</f>
        <v>2.2898803501528301E-3</v>
      </c>
      <c r="D58" t="s">
        <v>88</v>
      </c>
      <c r="E58">
        <v>2.8490906183993813E-2</v>
      </c>
      <c r="F58">
        <v>-9.893955963070921E-3</v>
      </c>
      <c r="G58">
        <v>3.4149991696202531E-2</v>
      </c>
      <c r="H58">
        <v>3.1993775058243121E-2</v>
      </c>
      <c r="I58">
        <v>2.9127637084948251E-2</v>
      </c>
      <c r="J58">
        <v>2.6881945985461238E-2</v>
      </c>
      <c r="K58">
        <v>9.1334677920760256E-3</v>
      </c>
      <c r="L58">
        <v>1.4877493881739354E-2</v>
      </c>
      <c r="M58">
        <v>-1.507584059976121E-4</v>
      </c>
      <c r="N58">
        <v>6.7329232403224477E-3</v>
      </c>
      <c r="O58">
        <v>2.0669241528795641E-2</v>
      </c>
      <c r="P58">
        <v>2.2905061057828142E-2</v>
      </c>
      <c r="Q58">
        <v>2.6669467908559733E-2</v>
      </c>
      <c r="R58">
        <v>-2.6868005260804366E-3</v>
      </c>
      <c r="S58">
        <v>7.4570849105730632E-3</v>
      </c>
      <c r="T58">
        <v>2.2590380404527266E-2</v>
      </c>
      <c r="U58">
        <v>4.1280904204825546E-2</v>
      </c>
      <c r="V58">
        <v>1.9694470050669124E-2</v>
      </c>
      <c r="W58">
        <v>3.5328607566668432E-2</v>
      </c>
      <c r="X58">
        <v>3.2386181522979528E-2</v>
      </c>
      <c r="Y58">
        <v>1.7067334507793686E-2</v>
      </c>
      <c r="Z58">
        <v>-1.4994096554545202E-3</v>
      </c>
      <c r="AA58">
        <v>-3.8563148368684999E-3</v>
      </c>
      <c r="AB58">
        <v>-3.84169414012134E-3</v>
      </c>
      <c r="AC58">
        <v>6.1480935336316878E-2</v>
      </c>
      <c r="AD58">
        <v>-2.8092715358627125E-2</v>
      </c>
      <c r="AE58">
        <v>8.6060476568496482E-4</v>
      </c>
      <c r="AF58">
        <v>1.6940279366063148E-2</v>
      </c>
      <c r="AG58">
        <v>1.0996367760968805E-2</v>
      </c>
      <c r="AH58">
        <v>6.6459608911064085E-3</v>
      </c>
      <c r="AI58">
        <v>1.2874601596873286E-2</v>
      </c>
      <c r="AJ58">
        <v>1.7320047981114837E-2</v>
      </c>
      <c r="AK58">
        <v>2.3240655431473908E-2</v>
      </c>
      <c r="AL58">
        <v>2.4079319168057674E-2</v>
      </c>
      <c r="AM58">
        <v>3.2494215386107882E-2</v>
      </c>
      <c r="AN58">
        <v>7.3856100425177179E-2</v>
      </c>
      <c r="AO58">
        <v>1.8210383427669369E-2</v>
      </c>
      <c r="AP58">
        <f>VARP('252 Day Average Returns No Cons'!$AN$2:$AN$9)</f>
        <v>2.7017957834679689E-2</v>
      </c>
    </row>
    <row r="59" spans="1:44" x14ac:dyDescent="0.2">
      <c r="B59" cm="1">
        <f t="array" ref="B59">SUMPRODUCT(E59:AR59,TRANSPOSE('No Limit Scenario'!$B$8:$B$47))</f>
        <v>3.4324182538522938E-3</v>
      </c>
      <c r="D59" t="s">
        <v>89</v>
      </c>
      <c r="E59">
        <v>1.7254955361519463E-2</v>
      </c>
      <c r="F59">
        <v>5.8100657137626797E-3</v>
      </c>
      <c r="G59">
        <v>4.4923568492972188E-2</v>
      </c>
      <c r="H59">
        <v>3.1850200314473165E-2</v>
      </c>
      <c r="I59">
        <v>7.5535786647942332E-2</v>
      </c>
      <c r="J59">
        <v>1.5425960082205053E-2</v>
      </c>
      <c r="K59">
        <v>8.4517882840422325E-3</v>
      </c>
      <c r="L59">
        <v>3.3329144378441214E-3</v>
      </c>
      <c r="M59">
        <v>1.2110173525288199E-3</v>
      </c>
      <c r="N59">
        <v>1.064826505791595E-2</v>
      </c>
      <c r="O59">
        <v>1.3265884378474299E-2</v>
      </c>
      <c r="P59">
        <v>9.4471605011718675E-3</v>
      </c>
      <c r="Q59">
        <v>4.2178345587425281E-2</v>
      </c>
      <c r="R59">
        <v>2.9873886149090361E-3</v>
      </c>
      <c r="S59">
        <v>4.9080655974317071E-3</v>
      </c>
      <c r="T59">
        <v>2.025224430729183E-2</v>
      </c>
      <c r="U59">
        <v>3.3719404079466574E-2</v>
      </c>
      <c r="V59">
        <v>2.5067558982160808E-2</v>
      </c>
      <c r="W59">
        <v>3.2260289220863776E-2</v>
      </c>
      <c r="X59">
        <v>3.3811268940352003E-2</v>
      </c>
      <c r="Y59">
        <v>2.8271134508811368E-2</v>
      </c>
      <c r="Z59">
        <v>2.8753648695334665E-3</v>
      </c>
      <c r="AA59">
        <v>5.770572980852119E-3</v>
      </c>
      <c r="AB59">
        <v>-4.7677650420154217E-3</v>
      </c>
      <c r="AC59">
        <v>2.1335487436311102E-2</v>
      </c>
      <c r="AD59">
        <v>-1.1430640660582215E-2</v>
      </c>
      <c r="AE59">
        <v>3.1858317198254307E-3</v>
      </c>
      <c r="AF59">
        <v>1.528481612917645E-2</v>
      </c>
      <c r="AG59">
        <v>1.6431733412565021E-2</v>
      </c>
      <c r="AH59">
        <v>5.3285597981792207E-2</v>
      </c>
      <c r="AI59">
        <v>1.0571249199547194E-2</v>
      </c>
      <c r="AJ59">
        <v>1.5697124598900748E-2</v>
      </c>
      <c r="AK59">
        <v>2.9906871399686823E-2</v>
      </c>
      <c r="AL59">
        <v>3.0600506606362963E-2</v>
      </c>
      <c r="AM59">
        <v>2.2768312459677548E-2</v>
      </c>
      <c r="AN59">
        <v>4.6473219964643334E-2</v>
      </c>
      <c r="AO59">
        <v>6.2125397199565505E-3</v>
      </c>
      <c r="AP59">
        <v>1.6480373861923886E-2</v>
      </c>
      <c r="AQ59">
        <f>VARP('252 Day Average Returns No Cons'!$AO$2:$AO$9)</f>
        <v>1.813071358581143E-2</v>
      </c>
    </row>
    <row r="60" spans="1:44" ht="16" thickBot="1" x14ac:dyDescent="0.25">
      <c r="B60" cm="1">
        <f t="array" ref="B60">SUMPRODUCT(E60:AR60,TRANSPOSE('No Limit Scenario'!$B$8:$B$47))</f>
        <v>8.271666422646335E-3</v>
      </c>
      <c r="C60" s="25"/>
      <c r="D60" s="25" t="s">
        <v>90</v>
      </c>
      <c r="E60" s="25">
        <v>0.17384010347864531</v>
      </c>
      <c r="F60" s="25">
        <v>4.4852994140524273E-2</v>
      </c>
      <c r="G60" s="25">
        <v>7.721505800679225E-2</v>
      </c>
      <c r="H60" s="25">
        <v>2.7172794330149349E-2</v>
      </c>
      <c r="I60" s="25">
        <v>0.17004199948786339</v>
      </c>
      <c r="J60" s="25">
        <v>4.426997059689735E-2</v>
      </c>
      <c r="K60" s="25">
        <v>4.8834783651149377E-2</v>
      </c>
      <c r="L60" s="25">
        <v>5.6867650581941979E-2</v>
      </c>
      <c r="M60" s="25">
        <v>3.2783135220136525E-2</v>
      </c>
      <c r="N60" s="25">
        <v>2.0687522866319828E-2</v>
      </c>
      <c r="O60" s="25">
        <v>6.4844226123663515E-2</v>
      </c>
      <c r="P60" s="25">
        <v>3.4273928309556577E-2</v>
      </c>
      <c r="Q60" s="25">
        <v>8.1944380991411631E-2</v>
      </c>
      <c r="R60" s="25">
        <v>-4.2931335225108586E-2</v>
      </c>
      <c r="S60" s="25">
        <v>2.9517733159776457E-2</v>
      </c>
      <c r="T60" s="25">
        <v>6.5272899100177001E-2</v>
      </c>
      <c r="U60" s="25">
        <v>8.0646224706136055E-2</v>
      </c>
      <c r="V60" s="25">
        <v>4.5825717643106688E-2</v>
      </c>
      <c r="W60" s="25">
        <v>5.6816105996884546E-2</v>
      </c>
      <c r="X60" s="25">
        <v>0.15255335487104901</v>
      </c>
      <c r="Y60" s="25">
        <v>0.18609460167628797</v>
      </c>
      <c r="Z60" s="25">
        <v>2.0232989694093707E-3</v>
      </c>
      <c r="AA60" s="25">
        <v>2.6955324563991693E-2</v>
      </c>
      <c r="AB60" s="25">
        <v>-2.6760288900879448E-2</v>
      </c>
      <c r="AC60" s="25">
        <v>0.13802234078986206</v>
      </c>
      <c r="AD60" s="25">
        <v>-9.4467662432525509E-2</v>
      </c>
      <c r="AE60" s="25">
        <v>-3.5391291575554047E-2</v>
      </c>
      <c r="AF60" s="25">
        <v>1.7636457765456907E-2</v>
      </c>
      <c r="AG60" s="25">
        <v>1.3649482448507564E-2</v>
      </c>
      <c r="AH60" s="25">
        <v>0.2995568968715247</v>
      </c>
      <c r="AI60" s="25">
        <v>1.7761564098227451E-2</v>
      </c>
      <c r="AJ60" s="25">
        <v>3.6100893588656112E-2</v>
      </c>
      <c r="AK60" s="25">
        <v>6.7912093532344772E-2</v>
      </c>
      <c r="AL60" s="25">
        <v>0.23962945657346144</v>
      </c>
      <c r="AM60" s="25">
        <v>9.1298880744031419E-2</v>
      </c>
      <c r="AN60" s="25">
        <v>0.23126465483293665</v>
      </c>
      <c r="AO60" s="25">
        <v>5.2982017815591025E-2</v>
      </c>
      <c r="AP60" s="25">
        <v>4.8176442705912897E-2</v>
      </c>
      <c r="AQ60" s="25">
        <v>5.2013121880954388E-2</v>
      </c>
      <c r="AR60" s="25">
        <f>VARP('252 Day Average Returns No Cons'!$AP$2:$AP$9)</f>
        <v>0.27334142858723226</v>
      </c>
    </row>
    <row r="62" spans="1:44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fe16ddf-dec1-4a04-9bf9-b02e42b572b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7A00E96AABF9479AB40B46F9C613DE" ma:contentTypeVersion="9" ma:contentTypeDescription="Create a new document." ma:contentTypeScope="" ma:versionID="943d1995c087d9cb1a973568b5e6fb87">
  <xsd:schema xmlns:xsd="http://www.w3.org/2001/XMLSchema" xmlns:xs="http://www.w3.org/2001/XMLSchema" xmlns:p="http://schemas.microsoft.com/office/2006/metadata/properties" xmlns:ns3="4fe16ddf-dec1-4a04-9bf9-b02e42b572be" xmlns:ns4="6a3b364e-edeb-4e0a-b3ac-3600446f3691" targetNamespace="http://schemas.microsoft.com/office/2006/metadata/properties" ma:root="true" ma:fieldsID="de52a5679abec9e5649139082dc9987e" ns3:_="" ns4:_="">
    <xsd:import namespace="4fe16ddf-dec1-4a04-9bf9-b02e42b572be"/>
    <xsd:import namespace="6a3b364e-edeb-4e0a-b3ac-3600446f36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16ddf-dec1-4a04-9bf9-b02e42b572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b364e-edeb-4e0a-b3ac-3600446f369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F0EC12-FE9F-4E92-8736-5CAD193F9904}">
  <ds:schemaRefs>
    <ds:schemaRef ds:uri="http://www.w3.org/XML/1998/namespace"/>
    <ds:schemaRef ds:uri="4fe16ddf-dec1-4a04-9bf9-b02e42b572b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6a3b364e-edeb-4e0a-b3ac-3600446f369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7D1D422-B2E9-4798-9935-18118AFB0C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E1FC61-A35D-4F97-A5B3-08DF85279F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e16ddf-dec1-4a04-9bf9-b02e42b572be"/>
    <ds:schemaRef ds:uri="6a3b364e-edeb-4e0a-b3ac-3600446f36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Retirement Account w. Inflation</vt:lpstr>
      <vt:lpstr>Retirement Account no inflation</vt:lpstr>
      <vt:lpstr>Problem Sheet (10%)</vt:lpstr>
      <vt:lpstr>15% Limit scenario</vt:lpstr>
      <vt:lpstr>20% Limit Scenario</vt:lpstr>
      <vt:lpstr>No Limit Scenario</vt:lpstr>
      <vt:lpstr>Sensitivity Report (IP)</vt:lpstr>
      <vt:lpstr>Answer Report (Initial Problem)</vt:lpstr>
      <vt:lpstr>Answer Report (15%)</vt:lpstr>
      <vt:lpstr>Answer Report (20%)</vt:lpstr>
      <vt:lpstr>Answer Report (No Lim)</vt:lpstr>
      <vt:lpstr>Stocks Data</vt:lpstr>
      <vt:lpstr>252 Day Average</vt:lpstr>
      <vt:lpstr>Pivot Table Adjusted Data</vt:lpstr>
      <vt:lpstr>10% 252 Day Average Returns</vt:lpstr>
      <vt:lpstr>No Lmt 252 Day Average Returns</vt:lpstr>
      <vt:lpstr>15% 252 Day Average Returns</vt:lpstr>
      <vt:lpstr>20% 252 Day Average Returns</vt:lpstr>
      <vt:lpstr>252 Day Average Returns 15%</vt:lpstr>
      <vt:lpstr>252 Day Average Returns 20%</vt:lpstr>
      <vt:lpstr>252 Day Average Returns No Cons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Moreano, Joaquin</dc:creator>
  <cp:keywords/>
  <dc:description/>
  <cp:lastModifiedBy>Bryant, Bradley  James</cp:lastModifiedBy>
  <cp:revision/>
  <dcterms:created xsi:type="dcterms:W3CDTF">2025-04-22T02:19:00Z</dcterms:created>
  <dcterms:modified xsi:type="dcterms:W3CDTF">2025-07-10T00:27:14Z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0x010100607A00E96AABF9479AB40B46F9C613DE</vt:lpwstr>
  </property>
</Properties>
</file>