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62025-BL-15_analysis.mqa\"/>
    </mc:Choice>
  </mc:AlternateContent>
  <xr:revisionPtr revIDLastSave="0" documentId="13_ncr:1_{F275DDAB-99AA-4B8F-B916-317D094BCA03}" xr6:coauthVersionLast="47" xr6:coauthVersionMax="47" xr10:uidLastSave="{00000000-0000-0000-0000-000000000000}"/>
  <bookViews>
    <workbookView xWindow="-120" yWindow="-120" windowWidth="29040" windowHeight="16440" activeTab="3" xr2:uid="{F039AD95-DFA8-4DD8-B926-DB2ABBF226F3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Coordination!$R$1130:$R$1133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S8" i="3"/>
  <c r="BR10" i="3"/>
  <c r="BR11" i="3"/>
  <c r="BS11" i="3"/>
  <c r="BR12" i="3"/>
  <c r="BS12" i="3"/>
  <c r="BR13" i="3"/>
  <c r="BS13" i="3"/>
  <c r="BR14" i="3"/>
  <c r="BS14" i="3"/>
  <c r="BR15" i="3"/>
  <c r="BS15" i="3"/>
  <c r="BR16" i="3"/>
  <c r="BS16" i="3"/>
  <c r="BS17" i="3"/>
  <c r="BS18" i="3"/>
  <c r="BR19" i="3"/>
  <c r="BR20" i="3"/>
  <c r="BR21" i="3"/>
  <c r="BS21" i="3"/>
  <c r="BR22" i="3"/>
  <c r="BS22" i="3"/>
  <c r="BR23" i="3"/>
  <c r="BS23" i="3"/>
  <c r="BR24" i="3"/>
  <c r="BS24" i="3"/>
  <c r="BR25" i="3"/>
  <c r="BS25" i="3"/>
  <c r="BS26" i="3"/>
  <c r="BS27" i="3"/>
  <c r="BR28" i="3"/>
  <c r="BS28" i="3"/>
  <c r="BR29" i="3"/>
  <c r="BR30" i="3"/>
  <c r="BR31" i="3"/>
  <c r="BS31" i="3"/>
  <c r="BR32" i="3"/>
  <c r="BS32" i="3"/>
  <c r="BR33" i="3"/>
  <c r="BS33" i="3"/>
  <c r="BS34" i="3"/>
  <c r="BS35" i="3"/>
  <c r="BS36" i="3"/>
  <c r="CB47" i="4"/>
  <c r="CA47" i="4"/>
  <c r="BZ47" i="4"/>
  <c r="CB46" i="4"/>
  <c r="CA46" i="4"/>
  <c r="BZ46" i="4"/>
  <c r="CB45" i="4"/>
  <c r="CA45" i="4"/>
  <c r="BZ45" i="4"/>
  <c r="CB44" i="4"/>
  <c r="CA44" i="4"/>
  <c r="BZ44" i="4"/>
  <c r="CB43" i="4"/>
  <c r="CA43" i="4"/>
  <c r="BZ43" i="4"/>
  <c r="CB42" i="4"/>
  <c r="CA42" i="4"/>
  <c r="BZ42" i="4"/>
  <c r="CB41" i="4"/>
  <c r="CA41" i="4"/>
  <c r="BZ41" i="4"/>
  <c r="BX47" i="4"/>
  <c r="BW47" i="4"/>
  <c r="BY47" i="4"/>
  <c r="BX46" i="4"/>
  <c r="BW46" i="4"/>
  <c r="BY46" i="4"/>
  <c r="BX45" i="4"/>
  <c r="BW45" i="4"/>
  <c r="BY45" i="4"/>
  <c r="BX44" i="4"/>
  <c r="BW44" i="4"/>
  <c r="BY44" i="4"/>
  <c r="BX43" i="4"/>
  <c r="BW43" i="4"/>
  <c r="BY43" i="4"/>
  <c r="BX42" i="4"/>
  <c r="BW42" i="4"/>
  <c r="BY42" i="4"/>
  <c r="BX41" i="4"/>
  <c r="BW41" i="4"/>
  <c r="BY41" i="4"/>
  <c r="BT48" i="4"/>
  <c r="BV48" i="4"/>
  <c r="BU48" i="4"/>
  <c r="BT47" i="4"/>
  <c r="BV47" i="4"/>
  <c r="BU47" i="4"/>
  <c r="BT46" i="4"/>
  <c r="BV46" i="4"/>
  <c r="BU46" i="4"/>
  <c r="BT45" i="4"/>
  <c r="BV45" i="4"/>
  <c r="BU45" i="4"/>
  <c r="BT44" i="4"/>
  <c r="BV44" i="4"/>
  <c r="BU44" i="4"/>
  <c r="BT43" i="4"/>
  <c r="BV43" i="4"/>
  <c r="BU43" i="4"/>
  <c r="BT42" i="4"/>
  <c r="BV42" i="4"/>
  <c r="BU42" i="4"/>
  <c r="BT41" i="4"/>
  <c r="BV41" i="4"/>
  <c r="BU41" i="4"/>
  <c r="BS47" i="4"/>
  <c r="BR47" i="4"/>
  <c r="BQ47" i="4"/>
  <c r="BS46" i="4"/>
  <c r="BR46" i="4"/>
  <c r="BQ46" i="4"/>
  <c r="BS45" i="4"/>
  <c r="BR45" i="4"/>
  <c r="BQ45" i="4"/>
  <c r="BS44" i="4"/>
  <c r="BR44" i="4"/>
  <c r="BQ44" i="4"/>
  <c r="BS43" i="4"/>
  <c r="BR43" i="4"/>
  <c r="BQ43" i="4"/>
  <c r="BS42" i="4"/>
  <c r="BR42" i="4"/>
  <c r="BQ42" i="4"/>
  <c r="BS41" i="4"/>
  <c r="BR41" i="4"/>
  <c r="BQ41" i="4"/>
  <c r="BZ38" i="4"/>
  <c r="CB37" i="4"/>
  <c r="CA37" i="4"/>
  <c r="BZ37" i="4"/>
  <c r="BZ36" i="4"/>
  <c r="CB36" i="4"/>
  <c r="CA36" i="4"/>
  <c r="CB35" i="4"/>
  <c r="CA35" i="4"/>
  <c r="BZ35" i="4"/>
  <c r="CB34" i="4"/>
  <c r="CA34" i="4"/>
  <c r="BZ34" i="4"/>
  <c r="BZ33" i="4"/>
  <c r="CB33" i="4"/>
  <c r="CA33" i="4"/>
  <c r="CB32" i="4"/>
  <c r="CA32" i="4"/>
  <c r="BZ32" i="4"/>
  <c r="BZ31" i="4"/>
  <c r="CB31" i="4"/>
  <c r="CA31" i="4"/>
  <c r="BZ30" i="4"/>
  <c r="CB30" i="4"/>
  <c r="CA30" i="4"/>
  <c r="BZ29" i="4"/>
  <c r="CB29" i="4"/>
  <c r="CA29" i="4"/>
  <c r="BW37" i="4"/>
  <c r="BY37" i="4"/>
  <c r="BX37" i="4"/>
  <c r="BX36" i="4"/>
  <c r="BW36" i="4"/>
  <c r="BY36" i="4"/>
  <c r="BX35" i="4"/>
  <c r="BW35" i="4"/>
  <c r="BY35" i="4"/>
  <c r="BW34" i="4"/>
  <c r="BY34" i="4"/>
  <c r="BX34" i="4"/>
  <c r="BW33" i="4"/>
  <c r="BY33" i="4"/>
  <c r="BX33" i="4"/>
  <c r="BX32" i="4"/>
  <c r="BW32" i="4"/>
  <c r="BY32" i="4"/>
  <c r="BW31" i="4"/>
  <c r="BY31" i="4"/>
  <c r="BX31" i="4"/>
  <c r="BW30" i="4"/>
  <c r="BY30" i="4"/>
  <c r="BX30" i="4"/>
  <c r="BW29" i="4"/>
  <c r="BY29" i="4"/>
  <c r="BX29" i="4"/>
  <c r="BT37" i="4"/>
  <c r="BV37" i="4"/>
  <c r="BU37" i="4"/>
  <c r="BT36" i="4"/>
  <c r="BV36" i="4"/>
  <c r="BU36" i="4"/>
  <c r="BT35" i="4"/>
  <c r="BV35" i="4"/>
  <c r="BU35" i="4"/>
  <c r="BT34" i="4"/>
  <c r="BV34" i="4"/>
  <c r="BU34" i="4"/>
  <c r="BT33" i="4"/>
  <c r="BV33" i="4"/>
  <c r="BT32" i="4"/>
  <c r="BV32" i="4"/>
  <c r="BU33" i="4"/>
  <c r="BU32" i="4"/>
  <c r="BT31" i="4"/>
  <c r="BV31" i="4"/>
  <c r="BU31" i="4"/>
  <c r="BT30" i="4"/>
  <c r="BV30" i="4"/>
  <c r="BU30" i="4"/>
  <c r="BT29" i="4"/>
  <c r="BV29" i="4"/>
  <c r="BU29" i="4"/>
  <c r="BS37" i="4"/>
  <c r="BR37" i="4"/>
  <c r="BQ37" i="4"/>
  <c r="BR36" i="4"/>
  <c r="BQ36" i="4"/>
  <c r="BS36" i="4"/>
  <c r="BS35" i="4"/>
  <c r="BR35" i="4"/>
  <c r="BQ35" i="4"/>
  <c r="BS34" i="4"/>
  <c r="BR34" i="4"/>
  <c r="BQ34" i="4"/>
  <c r="BR33" i="4"/>
  <c r="BQ33" i="4"/>
  <c r="BS33" i="4"/>
  <c r="BS32" i="4"/>
  <c r="BR32" i="4"/>
  <c r="BQ32" i="4"/>
  <c r="BS31" i="4"/>
  <c r="BR31" i="4"/>
  <c r="BQ31" i="4"/>
  <c r="BR30" i="4"/>
  <c r="BQ30" i="4"/>
  <c r="BS30" i="4"/>
  <c r="BS29" i="4"/>
  <c r="BR29" i="4"/>
  <c r="BQ29" i="4"/>
  <c r="CB26" i="4"/>
  <c r="BZ25" i="4"/>
  <c r="CA25" i="4"/>
  <c r="CB25" i="4"/>
  <c r="BZ24" i="4"/>
  <c r="CA24" i="4"/>
  <c r="CB24" i="4"/>
  <c r="BZ23" i="4"/>
  <c r="CA23" i="4"/>
  <c r="CB23" i="4"/>
  <c r="BZ22" i="4"/>
  <c r="CA22" i="4"/>
  <c r="CB22" i="4"/>
  <c r="BZ21" i="4"/>
  <c r="CB21" i="4"/>
  <c r="CA21" i="4"/>
  <c r="BZ20" i="4"/>
  <c r="CB20" i="4"/>
  <c r="CA20" i="4"/>
  <c r="BZ19" i="4"/>
  <c r="CA19" i="4"/>
  <c r="CB19" i="4"/>
  <c r="BZ18" i="4"/>
  <c r="CB18" i="4"/>
  <c r="CA18" i="4"/>
  <c r="BZ17" i="4"/>
  <c r="CB17" i="4"/>
  <c r="CA17" i="4"/>
  <c r="BZ16" i="4"/>
  <c r="CB16" i="4"/>
  <c r="CA16" i="4"/>
  <c r="BW25" i="4"/>
  <c r="BY25" i="4"/>
  <c r="BX25" i="4"/>
  <c r="BW24" i="4"/>
  <c r="BY24" i="4"/>
  <c r="BX24" i="4"/>
  <c r="BW23" i="4"/>
  <c r="BY23" i="4"/>
  <c r="BX23" i="4"/>
  <c r="BW22" i="4"/>
  <c r="BY22" i="4"/>
  <c r="BX22" i="4"/>
  <c r="BW21" i="4"/>
  <c r="BY21" i="4"/>
  <c r="BX21" i="4"/>
  <c r="BW20" i="4"/>
  <c r="BY20" i="4"/>
  <c r="BX20" i="4"/>
  <c r="BW19" i="4"/>
  <c r="BY19" i="4"/>
  <c r="BX19" i="4"/>
  <c r="BW18" i="4"/>
  <c r="BY18" i="4"/>
  <c r="BX18" i="4"/>
  <c r="BW17" i="4"/>
  <c r="BY17" i="4"/>
  <c r="BX17" i="4"/>
  <c r="BW16" i="4"/>
  <c r="BY16" i="4"/>
  <c r="BX16" i="4"/>
  <c r="BT25" i="4"/>
  <c r="BV25" i="4"/>
  <c r="BU25" i="4"/>
  <c r="BT24" i="4"/>
  <c r="BV24" i="4"/>
  <c r="BU24" i="4"/>
  <c r="BT23" i="4"/>
  <c r="BV23" i="4"/>
  <c r="BU23" i="4"/>
  <c r="BT22" i="4"/>
  <c r="BV22" i="4"/>
  <c r="BU22" i="4"/>
  <c r="BT21" i="4"/>
  <c r="BV21" i="4"/>
  <c r="BU21" i="4"/>
  <c r="BT20" i="4"/>
  <c r="BV20" i="4"/>
  <c r="BU20" i="4"/>
  <c r="BT19" i="4"/>
  <c r="BV19" i="4"/>
  <c r="BU19" i="4"/>
  <c r="BT18" i="4"/>
  <c r="BV18" i="4"/>
  <c r="BU18" i="4"/>
  <c r="BT17" i="4"/>
  <c r="BV17" i="4"/>
  <c r="BU17" i="4"/>
  <c r="BT16" i="4"/>
  <c r="BV16" i="4"/>
  <c r="BU16" i="4"/>
  <c r="BS25" i="4"/>
  <c r="BR25" i="4"/>
  <c r="BQ25" i="4"/>
  <c r="BS24" i="4"/>
  <c r="BR24" i="4"/>
  <c r="BQ24" i="4"/>
  <c r="BS23" i="4"/>
  <c r="BR23" i="4"/>
  <c r="BQ23" i="4"/>
  <c r="BS22" i="4"/>
  <c r="BR22" i="4"/>
  <c r="BQ22" i="4"/>
  <c r="BS21" i="4"/>
  <c r="BR21" i="4"/>
  <c r="BQ21" i="4"/>
  <c r="BS20" i="4"/>
  <c r="BR20" i="4"/>
  <c r="BQ20" i="4"/>
  <c r="BS19" i="4"/>
  <c r="BR19" i="4"/>
  <c r="BQ19" i="4"/>
  <c r="BS18" i="4"/>
  <c r="BR18" i="4"/>
  <c r="BQ18" i="4"/>
  <c r="BS17" i="4"/>
  <c r="BR17" i="4"/>
  <c r="BQ17" i="4"/>
  <c r="BS16" i="4"/>
  <c r="BR16" i="4"/>
  <c r="BQ16" i="4"/>
  <c r="BZ13" i="4"/>
  <c r="CB13" i="4"/>
  <c r="CA12" i="4"/>
  <c r="BZ12" i="4"/>
  <c r="CB12" i="4"/>
  <c r="CA11" i="4"/>
  <c r="BZ11" i="4"/>
  <c r="CB11" i="4"/>
  <c r="CA10" i="4"/>
  <c r="BZ10" i="4"/>
  <c r="CB10" i="4"/>
  <c r="CA9" i="4"/>
  <c r="BZ9" i="4"/>
  <c r="CB9" i="4"/>
  <c r="CA8" i="4"/>
  <c r="BZ8" i="4"/>
  <c r="CB8" i="4"/>
  <c r="CA7" i="4"/>
  <c r="BZ7" i="4"/>
  <c r="CB7" i="4"/>
  <c r="CA6" i="4"/>
  <c r="BZ6" i="4"/>
  <c r="CB6" i="4"/>
  <c r="CA5" i="4"/>
  <c r="BZ5" i="4"/>
  <c r="CB5" i="4"/>
  <c r="CA4" i="4"/>
  <c r="BZ4" i="4"/>
  <c r="AV2" i="2" s="1"/>
  <c r="CB4" i="4"/>
  <c r="AV4" i="2" s="1"/>
  <c r="CA3" i="4"/>
  <c r="AV3" i="2" s="1"/>
  <c r="BZ3" i="4"/>
  <c r="CB3" i="4"/>
  <c r="AU4" i="2" s="1"/>
  <c r="CA2" i="4"/>
  <c r="BZ2" i="4"/>
  <c r="CB2" i="4"/>
  <c r="BX12" i="4"/>
  <c r="BW12" i="4"/>
  <c r="BY11" i="4"/>
  <c r="BX11" i="4"/>
  <c r="BW11" i="4"/>
  <c r="BY10" i="4"/>
  <c r="BX10" i="4"/>
  <c r="BW10" i="4"/>
  <c r="BY9" i="4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AR3" i="2" s="1"/>
  <c r="BW5" i="4"/>
  <c r="BY4" i="4"/>
  <c r="BX4" i="4"/>
  <c r="BW4" i="4"/>
  <c r="BY3" i="4"/>
  <c r="AS4" i="2" s="1"/>
  <c r="BX3" i="4"/>
  <c r="BW3" i="4"/>
  <c r="AS2" i="2" s="1"/>
  <c r="BY2" i="4"/>
  <c r="BX2" i="4"/>
  <c r="AS3" i="2" s="1"/>
  <c r="BW2" i="4"/>
  <c r="AR2" i="2" s="1"/>
  <c r="BT13" i="4"/>
  <c r="BV12" i="4"/>
  <c r="BU12" i="4"/>
  <c r="BT12" i="4"/>
  <c r="BV11" i="4"/>
  <c r="BU11" i="4"/>
  <c r="BT11" i="4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AP3" i="2" s="1"/>
  <c r="BT6" i="4"/>
  <c r="BV5" i="4"/>
  <c r="BU5" i="4"/>
  <c r="AO3" i="2" s="1"/>
  <c r="BT5" i="4"/>
  <c r="BV4" i="4"/>
  <c r="BU4" i="4"/>
  <c r="BT4" i="4"/>
  <c r="AP2" i="2" s="1"/>
  <c r="BV3" i="4"/>
  <c r="BU3" i="4"/>
  <c r="BT3" i="4"/>
  <c r="BV2" i="4"/>
  <c r="AO4" i="2" s="1"/>
  <c r="BU2" i="4"/>
  <c r="BT2" i="4"/>
  <c r="AO2" i="2" s="1"/>
  <c r="BR13" i="4"/>
  <c r="BQ12" i="4"/>
  <c r="BS12" i="4"/>
  <c r="BR12" i="4"/>
  <c r="BQ11" i="4"/>
  <c r="BS11" i="4"/>
  <c r="BR11" i="4"/>
  <c r="BQ10" i="4"/>
  <c r="BS10" i="4"/>
  <c r="BR10" i="4"/>
  <c r="BQ9" i="4"/>
  <c r="BS9" i="4"/>
  <c r="BR9" i="4"/>
  <c r="BQ8" i="4"/>
  <c r="BS8" i="4"/>
  <c r="BR8" i="4"/>
  <c r="BQ7" i="4"/>
  <c r="BS7" i="4"/>
  <c r="BR7" i="4"/>
  <c r="BQ6" i="4"/>
  <c r="BS6" i="4"/>
  <c r="BR6" i="4"/>
  <c r="BQ5" i="4"/>
  <c r="BS5" i="4"/>
  <c r="BR5" i="4"/>
  <c r="BQ4" i="4"/>
  <c r="BS4" i="4"/>
  <c r="BR4" i="4"/>
  <c r="BQ3" i="4"/>
  <c r="BS3" i="4"/>
  <c r="AL4" i="2" s="1"/>
  <c r="BR3" i="4"/>
  <c r="BQ2" i="4"/>
  <c r="AM2" i="2" s="1"/>
  <c r="BS2" i="4"/>
  <c r="AM4" i="2" s="1"/>
  <c r="BR2" i="4"/>
  <c r="AM3" i="2" s="1"/>
  <c r="BE47" i="4"/>
  <c r="BD47" i="4"/>
  <c r="BC47" i="4"/>
  <c r="BE46" i="4"/>
  <c r="BD46" i="4"/>
  <c r="BC46" i="4"/>
  <c r="BE45" i="4"/>
  <c r="BD45" i="4"/>
  <c r="BC45" i="4"/>
  <c r="BE44" i="4"/>
  <c r="BD44" i="4"/>
  <c r="BC44" i="4"/>
  <c r="BE43" i="4"/>
  <c r="BD43" i="4"/>
  <c r="BC43" i="4"/>
  <c r="BE42" i="4"/>
  <c r="BD42" i="4"/>
  <c r="BC42" i="4"/>
  <c r="BE41" i="4"/>
  <c r="BD41" i="4"/>
  <c r="BC41" i="4"/>
  <c r="BA47" i="4"/>
  <c r="AZ47" i="4"/>
  <c r="BB47" i="4"/>
  <c r="BA46" i="4"/>
  <c r="AZ46" i="4"/>
  <c r="BB46" i="4"/>
  <c r="BA45" i="4"/>
  <c r="AZ45" i="4"/>
  <c r="BB45" i="4"/>
  <c r="BA44" i="4"/>
  <c r="AZ44" i="4"/>
  <c r="BB44" i="4"/>
  <c r="BA43" i="4"/>
  <c r="AZ43" i="4"/>
  <c r="BB43" i="4"/>
  <c r="BA42" i="4"/>
  <c r="AZ42" i="4"/>
  <c r="BB42" i="4"/>
  <c r="BA41" i="4"/>
  <c r="AZ41" i="4"/>
  <c r="BB41" i="4"/>
  <c r="AW48" i="4"/>
  <c r="AY48" i="4"/>
  <c r="AX48" i="4"/>
  <c r="AW47" i="4"/>
  <c r="AY47" i="4"/>
  <c r="AX47" i="4"/>
  <c r="AW46" i="4"/>
  <c r="AY46" i="4"/>
  <c r="AX46" i="4"/>
  <c r="AW45" i="4"/>
  <c r="AY45" i="4"/>
  <c r="AX45" i="4"/>
  <c r="AW44" i="4"/>
  <c r="AY44" i="4"/>
  <c r="AX44" i="4"/>
  <c r="AW43" i="4"/>
  <c r="AY43" i="4"/>
  <c r="AX43" i="4"/>
  <c r="AW42" i="4"/>
  <c r="AY42" i="4"/>
  <c r="AX42" i="4"/>
  <c r="AW41" i="4"/>
  <c r="AY41" i="4"/>
  <c r="AX41" i="4"/>
  <c r="AV47" i="4"/>
  <c r="AU47" i="4"/>
  <c r="AT47" i="4"/>
  <c r="AV46" i="4"/>
  <c r="AU46" i="4"/>
  <c r="AT46" i="4"/>
  <c r="AV45" i="4"/>
  <c r="AU45" i="4"/>
  <c r="AT45" i="4"/>
  <c r="AV44" i="4"/>
  <c r="AU44" i="4"/>
  <c r="AT44" i="4"/>
  <c r="AV43" i="4"/>
  <c r="AU43" i="4"/>
  <c r="AT43" i="4"/>
  <c r="AV42" i="4"/>
  <c r="AU42" i="4"/>
  <c r="AT42" i="4"/>
  <c r="AV41" i="4"/>
  <c r="AU41" i="4"/>
  <c r="AT41" i="4"/>
  <c r="BC38" i="4"/>
  <c r="BE37" i="4"/>
  <c r="BD37" i="4"/>
  <c r="BC37" i="4"/>
  <c r="BC36" i="4"/>
  <c r="BE36" i="4"/>
  <c r="BD36" i="4"/>
  <c r="BE35" i="4"/>
  <c r="BD35" i="4"/>
  <c r="BC35" i="4"/>
  <c r="BE34" i="4"/>
  <c r="BD34" i="4"/>
  <c r="BC34" i="4"/>
  <c r="BC33" i="4"/>
  <c r="BE33" i="4"/>
  <c r="BD33" i="4"/>
  <c r="BE32" i="4"/>
  <c r="BD32" i="4"/>
  <c r="BC32" i="4"/>
  <c r="BC31" i="4"/>
  <c r="BE31" i="4"/>
  <c r="BD31" i="4"/>
  <c r="BC30" i="4"/>
  <c r="BE30" i="4"/>
  <c r="BD30" i="4"/>
  <c r="BC29" i="4"/>
  <c r="BE29" i="4"/>
  <c r="BD29" i="4"/>
  <c r="AZ37" i="4"/>
  <c r="BB37" i="4"/>
  <c r="BA37" i="4"/>
  <c r="BA36" i="4"/>
  <c r="AZ36" i="4"/>
  <c r="BB36" i="4"/>
  <c r="BA35" i="4"/>
  <c r="AZ35" i="4"/>
  <c r="BB35" i="4"/>
  <c r="AZ34" i="4"/>
  <c r="BB34" i="4"/>
  <c r="BA34" i="4"/>
  <c r="AZ33" i="4"/>
  <c r="BB33" i="4"/>
  <c r="BA33" i="4"/>
  <c r="BA32" i="4"/>
  <c r="AZ32" i="4"/>
  <c r="BB32" i="4"/>
  <c r="AZ31" i="4"/>
  <c r="BB31" i="4"/>
  <c r="BA31" i="4"/>
  <c r="AZ30" i="4"/>
  <c r="BB30" i="4"/>
  <c r="BA30" i="4"/>
  <c r="AZ29" i="4"/>
  <c r="BB29" i="4"/>
  <c r="BA29" i="4"/>
  <c r="AW37" i="4"/>
  <c r="AY37" i="4"/>
  <c r="AX37" i="4"/>
  <c r="AW36" i="4"/>
  <c r="AY36" i="4"/>
  <c r="AX36" i="4"/>
  <c r="AW35" i="4"/>
  <c r="AY35" i="4"/>
  <c r="AX35" i="4"/>
  <c r="AW34" i="4"/>
  <c r="AY34" i="4"/>
  <c r="AX34" i="4"/>
  <c r="AW33" i="4"/>
  <c r="AY33" i="4"/>
  <c r="AW32" i="4"/>
  <c r="AY32" i="4"/>
  <c r="AX33" i="4"/>
  <c r="AX32" i="4"/>
  <c r="AW31" i="4"/>
  <c r="AY31" i="4"/>
  <c r="AX31" i="4"/>
  <c r="AW30" i="4"/>
  <c r="AY30" i="4"/>
  <c r="AX30" i="4"/>
  <c r="AW29" i="4"/>
  <c r="AY29" i="4"/>
  <c r="AX29" i="4"/>
  <c r="AV37" i="4"/>
  <c r="AU37" i="4"/>
  <c r="AT37" i="4"/>
  <c r="AU36" i="4"/>
  <c r="AT36" i="4"/>
  <c r="AV36" i="4"/>
  <c r="AV35" i="4"/>
  <c r="AU35" i="4"/>
  <c r="AT35" i="4"/>
  <c r="AV34" i="4"/>
  <c r="AU34" i="4"/>
  <c r="AT34" i="4"/>
  <c r="AU33" i="4"/>
  <c r="AT33" i="4"/>
  <c r="AV33" i="4"/>
  <c r="AV32" i="4"/>
  <c r="AU32" i="4"/>
  <c r="AT32" i="4"/>
  <c r="AV31" i="4"/>
  <c r="AU31" i="4"/>
  <c r="AT31" i="4"/>
  <c r="AU30" i="4"/>
  <c r="AT30" i="4"/>
  <c r="AV30" i="4"/>
  <c r="AV29" i="4"/>
  <c r="AU29" i="4"/>
  <c r="AT29" i="4"/>
  <c r="BE26" i="4"/>
  <c r="BC25" i="4"/>
  <c r="BD25" i="4"/>
  <c r="BE25" i="4"/>
  <c r="BC24" i="4"/>
  <c r="BD24" i="4"/>
  <c r="BE24" i="4"/>
  <c r="BC23" i="4"/>
  <c r="BD23" i="4"/>
  <c r="BE23" i="4"/>
  <c r="BC22" i="4"/>
  <c r="BD22" i="4"/>
  <c r="BE22" i="4"/>
  <c r="BC21" i="4"/>
  <c r="BE21" i="4"/>
  <c r="BD21" i="4"/>
  <c r="BC20" i="4"/>
  <c r="BE20" i="4"/>
  <c r="BD20" i="4"/>
  <c r="BC19" i="4"/>
  <c r="BD19" i="4"/>
  <c r="BE19" i="4"/>
  <c r="BC18" i="4"/>
  <c r="BE18" i="4"/>
  <c r="BD18" i="4"/>
  <c r="BC17" i="4"/>
  <c r="BE17" i="4"/>
  <c r="BD17" i="4"/>
  <c r="BC16" i="4"/>
  <c r="BE16" i="4"/>
  <c r="BD16" i="4"/>
  <c r="AZ25" i="4"/>
  <c r="BB25" i="4"/>
  <c r="BA25" i="4"/>
  <c r="AZ24" i="4"/>
  <c r="BB24" i="4"/>
  <c r="BA24" i="4"/>
  <c r="AZ23" i="4"/>
  <c r="BB23" i="4"/>
  <c r="BA23" i="4"/>
  <c r="AZ22" i="4"/>
  <c r="BB22" i="4"/>
  <c r="BA22" i="4"/>
  <c r="AZ21" i="4"/>
  <c r="BB21" i="4"/>
  <c r="BA21" i="4"/>
  <c r="AZ20" i="4"/>
  <c r="BB20" i="4"/>
  <c r="BA20" i="4"/>
  <c r="AZ19" i="4"/>
  <c r="BB19" i="4"/>
  <c r="BA19" i="4"/>
  <c r="AZ18" i="4"/>
  <c r="BB18" i="4"/>
  <c r="BA18" i="4"/>
  <c r="AZ17" i="4"/>
  <c r="BB17" i="4"/>
  <c r="BA17" i="4"/>
  <c r="AZ16" i="4"/>
  <c r="BB16" i="4"/>
  <c r="BA16" i="4"/>
  <c r="AW25" i="4"/>
  <c r="AY25" i="4"/>
  <c r="AX25" i="4"/>
  <c r="AW24" i="4"/>
  <c r="AY24" i="4"/>
  <c r="AX24" i="4"/>
  <c r="AW23" i="4"/>
  <c r="AY23" i="4"/>
  <c r="AX23" i="4"/>
  <c r="AW22" i="4"/>
  <c r="AY22" i="4"/>
  <c r="AX22" i="4"/>
  <c r="AW21" i="4"/>
  <c r="AY21" i="4"/>
  <c r="AX21" i="4"/>
  <c r="AW20" i="4"/>
  <c r="AY20" i="4"/>
  <c r="AX20" i="4"/>
  <c r="AW19" i="4"/>
  <c r="AY19" i="4"/>
  <c r="AX19" i="4"/>
  <c r="AW18" i="4"/>
  <c r="AY18" i="4"/>
  <c r="AX18" i="4"/>
  <c r="AW17" i="4"/>
  <c r="AY17" i="4"/>
  <c r="AX17" i="4"/>
  <c r="AW16" i="4"/>
  <c r="AY16" i="4"/>
  <c r="AX16" i="4"/>
  <c r="AV25" i="4"/>
  <c r="AU25" i="4"/>
  <c r="AT25" i="4"/>
  <c r="AV24" i="4"/>
  <c r="AU24" i="4"/>
  <c r="AT24" i="4"/>
  <c r="AV23" i="4"/>
  <c r="AU23" i="4"/>
  <c r="AT23" i="4"/>
  <c r="AV22" i="4"/>
  <c r="AU22" i="4"/>
  <c r="AT22" i="4"/>
  <c r="AV21" i="4"/>
  <c r="AU21" i="4"/>
  <c r="AT21" i="4"/>
  <c r="AV20" i="4"/>
  <c r="AU20" i="4"/>
  <c r="AT20" i="4"/>
  <c r="AV19" i="4"/>
  <c r="AU19" i="4"/>
  <c r="AT19" i="4"/>
  <c r="AV18" i="4"/>
  <c r="AU18" i="4"/>
  <c r="AT18" i="4"/>
  <c r="AV17" i="4"/>
  <c r="AU17" i="4"/>
  <c r="AT17" i="4"/>
  <c r="AV16" i="4"/>
  <c r="AU16" i="4"/>
  <c r="AT16" i="4"/>
  <c r="BC13" i="4"/>
  <c r="BE13" i="4"/>
  <c r="BD12" i="4"/>
  <c r="BC12" i="4"/>
  <c r="BE12" i="4"/>
  <c r="BD11" i="4"/>
  <c r="BC11" i="4"/>
  <c r="BE11" i="4"/>
  <c r="BD10" i="4"/>
  <c r="BC10" i="4"/>
  <c r="BE10" i="4"/>
  <c r="BD9" i="4"/>
  <c r="BC9" i="4"/>
  <c r="BE9" i="4"/>
  <c r="BD8" i="4"/>
  <c r="BC8" i="4"/>
  <c r="BE8" i="4"/>
  <c r="BD7" i="4"/>
  <c r="BC7" i="4"/>
  <c r="BE7" i="4"/>
  <c r="BD6" i="4"/>
  <c r="BC6" i="4"/>
  <c r="BE6" i="4"/>
  <c r="BD5" i="4"/>
  <c r="BC5" i="4"/>
  <c r="BE5" i="4"/>
  <c r="BD4" i="4"/>
  <c r="BC4" i="4"/>
  <c r="AH2" i="2" s="1"/>
  <c r="BE4" i="4"/>
  <c r="AH4" i="2" s="1"/>
  <c r="BD3" i="4"/>
  <c r="BC3" i="4"/>
  <c r="BE3" i="4"/>
  <c r="BD2" i="4"/>
  <c r="AG3" i="2" s="1"/>
  <c r="BC2" i="4"/>
  <c r="BE2" i="4"/>
  <c r="BA12" i="4"/>
  <c r="AZ12" i="4"/>
  <c r="BB11" i="4"/>
  <c r="BA11" i="4"/>
  <c r="AZ11" i="4"/>
  <c r="BB10" i="4"/>
  <c r="BA10" i="4"/>
  <c r="AZ10" i="4"/>
  <c r="BB9" i="4"/>
  <c r="BA9" i="4"/>
  <c r="AZ9" i="4"/>
  <c r="BB8" i="4"/>
  <c r="BA8" i="4"/>
  <c r="AZ8" i="4"/>
  <c r="BB7" i="4"/>
  <c r="BA7" i="4"/>
  <c r="AZ7" i="4"/>
  <c r="BB6" i="4"/>
  <c r="BA6" i="4"/>
  <c r="AZ6" i="4"/>
  <c r="BB5" i="4"/>
  <c r="BA5" i="4"/>
  <c r="AZ5" i="4"/>
  <c r="BB4" i="4"/>
  <c r="BA4" i="4"/>
  <c r="AZ4" i="4"/>
  <c r="BB3" i="4"/>
  <c r="AE4" i="2" s="1"/>
  <c r="BA3" i="4"/>
  <c r="AZ3" i="4"/>
  <c r="AE2" i="2" s="1"/>
  <c r="BB2" i="4"/>
  <c r="AD4" i="2" s="1"/>
  <c r="BA2" i="4"/>
  <c r="AE3" i="2" s="1"/>
  <c r="AZ2" i="4"/>
  <c r="AW13" i="4"/>
  <c r="AY12" i="4"/>
  <c r="AX12" i="4"/>
  <c r="AW12" i="4"/>
  <c r="AY11" i="4"/>
  <c r="AX11" i="4"/>
  <c r="AW11" i="4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B2" i="2" s="1"/>
  <c r="AY3" i="4"/>
  <c r="AB4" i="2" s="1"/>
  <c r="AX3" i="4"/>
  <c r="AW3" i="4"/>
  <c r="AA2" i="2" s="1"/>
  <c r="AY2" i="4"/>
  <c r="AX2" i="4"/>
  <c r="AB3" i="2" s="1"/>
  <c r="AW2" i="4"/>
  <c r="AU13" i="4"/>
  <c r="AT12" i="4"/>
  <c r="AV12" i="4"/>
  <c r="AU12" i="4"/>
  <c r="AT11" i="4"/>
  <c r="AV11" i="4"/>
  <c r="AU11" i="4"/>
  <c r="AT10" i="4"/>
  <c r="AV10" i="4"/>
  <c r="AU10" i="4"/>
  <c r="AT9" i="4"/>
  <c r="AV9" i="4"/>
  <c r="AU9" i="4"/>
  <c r="AT8" i="4"/>
  <c r="AV8" i="4"/>
  <c r="AU8" i="4"/>
  <c r="AT7" i="4"/>
  <c r="AV7" i="4"/>
  <c r="AU7" i="4"/>
  <c r="AT6" i="4"/>
  <c r="AV6" i="4"/>
  <c r="AU6" i="4"/>
  <c r="X3" i="2" s="1"/>
  <c r="AT5" i="4"/>
  <c r="AV5" i="4"/>
  <c r="AU5" i="4"/>
  <c r="AT4" i="4"/>
  <c r="AV4" i="4"/>
  <c r="Y4" i="2" s="1"/>
  <c r="AU4" i="4"/>
  <c r="AT3" i="4"/>
  <c r="Y2" i="2" s="1"/>
  <c r="AV3" i="4"/>
  <c r="X4" i="2" s="1"/>
  <c r="AU3" i="4"/>
  <c r="AT2" i="4"/>
  <c r="AV2" i="4"/>
  <c r="AU2" i="4"/>
  <c r="Y3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2" i="4" s="1"/>
  <c r="AF6" i="4"/>
  <c r="BK4" i="4"/>
  <c r="BN2" i="4" s="1"/>
  <c r="BK2" i="4"/>
  <c r="BJ5" i="4"/>
  <c r="BJ4" i="4"/>
  <c r="BJ3" i="4"/>
  <c r="BJ2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M3" i="4" s="1"/>
  <c r="BI2" i="4"/>
  <c r="BM2" i="4" s="1"/>
  <c r="AC170" i="4"/>
  <c r="AC166" i="4"/>
  <c r="AC162" i="4"/>
  <c r="AC158" i="4"/>
  <c r="AC154" i="4"/>
  <c r="AC150" i="4"/>
  <c r="AC146" i="4"/>
  <c r="AC142" i="4"/>
  <c r="AC136" i="4"/>
  <c r="AC132" i="4"/>
  <c r="AC128" i="4"/>
  <c r="AC124" i="4"/>
  <c r="AC120" i="4"/>
  <c r="AC116" i="4"/>
  <c r="AC112" i="4"/>
  <c r="AC108" i="4"/>
  <c r="AC104" i="4"/>
  <c r="AC100" i="4"/>
  <c r="AC94" i="4"/>
  <c r="AC90" i="4"/>
  <c r="AC86" i="4"/>
  <c r="AC82" i="4"/>
  <c r="AC78" i="4"/>
  <c r="AC74" i="4"/>
  <c r="AC70" i="4"/>
  <c r="AC66" i="4"/>
  <c r="AC62" i="4"/>
  <c r="AC58" i="4"/>
  <c r="AC54" i="4"/>
  <c r="AC48" i="4"/>
  <c r="AC43" i="4"/>
  <c r="AC39" i="4"/>
  <c r="AC35" i="4"/>
  <c r="AC31" i="4"/>
  <c r="AC27" i="4"/>
  <c r="AC23" i="4"/>
  <c r="AC19" i="4"/>
  <c r="AC15" i="4"/>
  <c r="AC11" i="4"/>
  <c r="AC7" i="4"/>
  <c r="AC3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CV2" i="2" s="1"/>
  <c r="EA4" i="3"/>
  <c r="CV4" i="2" s="1"/>
  <c r="DZ4" i="3"/>
  <c r="CU3" i="2" s="1"/>
  <c r="DY4" i="3"/>
  <c r="CU2" i="2" s="1"/>
  <c r="EA3" i="3"/>
  <c r="DZ3" i="3"/>
  <c r="DY3" i="3"/>
  <c r="EA2" i="3"/>
  <c r="DZ2" i="3"/>
  <c r="CV3" i="2" s="1"/>
  <c r="DY2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3" i="3"/>
  <c r="DW13" i="3"/>
  <c r="DV13" i="3"/>
  <c r="DX12" i="3"/>
  <c r="DW12" i="3"/>
  <c r="DV12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CS4" i="2" s="1"/>
  <c r="DW3" i="3"/>
  <c r="DV3" i="3"/>
  <c r="DX2" i="3"/>
  <c r="DW2" i="3"/>
  <c r="CS3" i="2" s="1"/>
  <c r="DV2" i="3"/>
  <c r="CS2" i="2" s="1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3" i="3"/>
  <c r="DT13" i="3"/>
  <c r="DS13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DS3" i="3"/>
  <c r="DU2" i="3"/>
  <c r="CP4" i="2" s="1"/>
  <c r="DT2" i="3"/>
  <c r="CP3" i="2" s="1"/>
  <c r="DS2" i="3"/>
  <c r="CP2" i="2" s="1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CM3" i="2" s="1"/>
  <c r="DP19" i="3"/>
  <c r="DR18" i="3"/>
  <c r="DQ18" i="3"/>
  <c r="DP18" i="3"/>
  <c r="DR17" i="3"/>
  <c r="DQ17" i="3"/>
  <c r="DP17" i="3"/>
  <c r="DR16" i="3"/>
  <c r="DQ16" i="3"/>
  <c r="DP16" i="3"/>
  <c r="DR13" i="3"/>
  <c r="DQ13" i="3"/>
  <c r="DP13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CL3" i="2" s="1"/>
  <c r="DP6" i="3"/>
  <c r="DR5" i="3"/>
  <c r="DQ5" i="3"/>
  <c r="DP5" i="3"/>
  <c r="DR4" i="3"/>
  <c r="DQ4" i="3"/>
  <c r="DP4" i="3"/>
  <c r="DR3" i="3"/>
  <c r="DQ3" i="3"/>
  <c r="DP3" i="3"/>
  <c r="DR2" i="3"/>
  <c r="CM4" i="2" s="1"/>
  <c r="DQ2" i="3"/>
  <c r="DP2" i="3"/>
  <c r="CM2" i="2" s="1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2" i="3"/>
  <c r="DM12" i="3"/>
  <c r="DL12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2" i="3"/>
  <c r="DJ12" i="3"/>
  <c r="DI12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CF4" i="2" s="1"/>
  <c r="DJ5" i="3"/>
  <c r="DI5" i="3"/>
  <c r="DK4" i="3"/>
  <c r="DJ4" i="3"/>
  <c r="DI4" i="3"/>
  <c r="DK3" i="3"/>
  <c r="DJ3" i="3"/>
  <c r="DI3" i="3"/>
  <c r="DK2" i="3"/>
  <c r="DJ2" i="3"/>
  <c r="CF3" i="2" s="1"/>
  <c r="DI2" i="3"/>
  <c r="CF2" i="2" s="1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2" i="3"/>
  <c r="DG12" i="3"/>
  <c r="DF12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DH2" i="3"/>
  <c r="CC4" i="2" s="1"/>
  <c r="DG2" i="3"/>
  <c r="CC3" i="2" s="1"/>
  <c r="DF2" i="3"/>
  <c r="CC2" i="2" s="1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3" i="3"/>
  <c r="DD13" i="3"/>
  <c r="DC13" i="3"/>
  <c r="DE12" i="3"/>
  <c r="BY4" i="2" s="1"/>
  <c r="DD12" i="3"/>
  <c r="DC12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DC3" i="3"/>
  <c r="DE2" i="3"/>
  <c r="DD2" i="3"/>
  <c r="BZ3" i="2" s="1"/>
  <c r="DC2" i="3"/>
  <c r="BY2" i="2" s="1"/>
  <c r="BI10" i="2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6" i="3"/>
  <c r="AY36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5" i="3"/>
  <c r="AY25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2" i="3"/>
  <c r="AY12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H10" i="2" s="1"/>
  <c r="BD4" i="3"/>
  <c r="AY4" i="3"/>
  <c r="BD3" i="3"/>
  <c r="BH11" i="2" s="1"/>
  <c r="AY3" i="3"/>
  <c r="BD2" i="3"/>
  <c r="BI11" i="2" s="1"/>
  <c r="AY2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6" i="3"/>
  <c r="AX36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5" i="3"/>
  <c r="AX25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2" i="3"/>
  <c r="AX12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E10" i="2" s="1"/>
  <c r="BC3" i="3"/>
  <c r="AX3" i="3"/>
  <c r="BC2" i="3"/>
  <c r="BE11" i="2" s="1"/>
  <c r="AX2" i="3"/>
  <c r="BF10" i="2" s="1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6" i="3"/>
  <c r="AW36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5" i="3"/>
  <c r="AW25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2" i="3"/>
  <c r="AW12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BB11" i="2" s="1"/>
  <c r="AW3" i="3"/>
  <c r="BB2" i="3"/>
  <c r="AW2" i="3"/>
  <c r="BB10" i="2" s="1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6" i="3"/>
  <c r="AV36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5" i="3"/>
  <c r="AV25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3" i="3"/>
  <c r="AV13" i="3"/>
  <c r="BA12" i="3"/>
  <c r="AV12" i="3"/>
  <c r="BA11" i="3"/>
  <c r="AV11" i="3"/>
  <c r="BA10" i="3"/>
  <c r="AV10" i="3"/>
  <c r="BA9" i="3"/>
  <c r="AV9" i="3"/>
  <c r="BA8" i="3"/>
  <c r="AV8" i="3"/>
  <c r="BA7" i="3"/>
  <c r="AY11" i="2" s="1"/>
  <c r="AV7" i="3"/>
  <c r="BA6" i="3"/>
  <c r="AV6" i="3"/>
  <c r="BA5" i="3"/>
  <c r="AV5" i="3"/>
  <c r="BA4" i="3"/>
  <c r="AV4" i="3"/>
  <c r="BA3" i="3"/>
  <c r="AV3" i="3"/>
  <c r="BA2" i="3"/>
  <c r="AV2" i="3"/>
  <c r="AZ10" i="2" s="1"/>
  <c r="AM45" i="3"/>
  <c r="AM44" i="3"/>
  <c r="AM43" i="3"/>
  <c r="AM42" i="3"/>
  <c r="AM41" i="3"/>
  <c r="AM40" i="3"/>
  <c r="AM39" i="3"/>
  <c r="AM36" i="3"/>
  <c r="AM35" i="3"/>
  <c r="AM34" i="3"/>
  <c r="AM33" i="3"/>
  <c r="AM32" i="3"/>
  <c r="AM31" i="3"/>
  <c r="AM30" i="3"/>
  <c r="AM29" i="3"/>
  <c r="AM28" i="3"/>
  <c r="AM25" i="3"/>
  <c r="AM24" i="3"/>
  <c r="AM23" i="3"/>
  <c r="AM22" i="3"/>
  <c r="AM21" i="3"/>
  <c r="AM20" i="3"/>
  <c r="AM19" i="3"/>
  <c r="AM18" i="3"/>
  <c r="AM17" i="3"/>
  <c r="AM16" i="3"/>
  <c r="AM12" i="3"/>
  <c r="AM11" i="3"/>
  <c r="AM10" i="3"/>
  <c r="AM9" i="3"/>
  <c r="AM8" i="3"/>
  <c r="BH8" i="2" s="1"/>
  <c r="AM7" i="3"/>
  <c r="AM6" i="3"/>
  <c r="BI8" i="2" s="1"/>
  <c r="AM5" i="3"/>
  <c r="AM4" i="3"/>
  <c r="AM3" i="3"/>
  <c r="AM2" i="3"/>
  <c r="AL45" i="3"/>
  <c r="AL44" i="3"/>
  <c r="AL43" i="3"/>
  <c r="AL42" i="3"/>
  <c r="AL41" i="3"/>
  <c r="AL40" i="3"/>
  <c r="AL39" i="3"/>
  <c r="AL36" i="3"/>
  <c r="AL35" i="3"/>
  <c r="AL34" i="3"/>
  <c r="AL33" i="3"/>
  <c r="AL32" i="3"/>
  <c r="AL31" i="3"/>
  <c r="AL30" i="3"/>
  <c r="AL29" i="3"/>
  <c r="AL28" i="3"/>
  <c r="AL25" i="3"/>
  <c r="AL24" i="3"/>
  <c r="AL23" i="3"/>
  <c r="AL22" i="3"/>
  <c r="AL21" i="3"/>
  <c r="AL20" i="3"/>
  <c r="AL19" i="3"/>
  <c r="AL18" i="3"/>
  <c r="BE8" i="2" s="1"/>
  <c r="AL17" i="3"/>
  <c r="AL16" i="3"/>
  <c r="AL12" i="3"/>
  <c r="AL11" i="3"/>
  <c r="AL10" i="3"/>
  <c r="AL9" i="3"/>
  <c r="AL8" i="3"/>
  <c r="AL7" i="3"/>
  <c r="AL6" i="3"/>
  <c r="AL5" i="3"/>
  <c r="AL4" i="3"/>
  <c r="AL3" i="3"/>
  <c r="BF8" i="2" s="1"/>
  <c r="AL2" i="3"/>
  <c r="AK46" i="3"/>
  <c r="AK45" i="3"/>
  <c r="AK44" i="3"/>
  <c r="AK43" i="3"/>
  <c r="AK42" i="3"/>
  <c r="AK41" i="3"/>
  <c r="AK40" i="3"/>
  <c r="AK39" i="3"/>
  <c r="AK36" i="3"/>
  <c r="AK35" i="3"/>
  <c r="AK34" i="3"/>
  <c r="AK33" i="3"/>
  <c r="AK32" i="3"/>
  <c r="AK31" i="3"/>
  <c r="AK30" i="3"/>
  <c r="AK29" i="3"/>
  <c r="AK28" i="3"/>
  <c r="AK25" i="3"/>
  <c r="AK24" i="3"/>
  <c r="AK23" i="3"/>
  <c r="AK22" i="3"/>
  <c r="AK21" i="3"/>
  <c r="AK20" i="3"/>
  <c r="AK19" i="3"/>
  <c r="AK18" i="3"/>
  <c r="AK17" i="3"/>
  <c r="AK16" i="3"/>
  <c r="AK12" i="3"/>
  <c r="AK11" i="3"/>
  <c r="AK10" i="3"/>
  <c r="AK9" i="3"/>
  <c r="AK8" i="3"/>
  <c r="AK7" i="3"/>
  <c r="AK6" i="3"/>
  <c r="BC8" i="2" s="1"/>
  <c r="AK5" i="3"/>
  <c r="AK4" i="3"/>
  <c r="AK3" i="3"/>
  <c r="AK2" i="3"/>
  <c r="BB8" i="2" s="1"/>
  <c r="AJ45" i="3"/>
  <c r="AJ44" i="3"/>
  <c r="AJ43" i="3"/>
  <c r="AJ42" i="3"/>
  <c r="AJ41" i="3"/>
  <c r="AJ40" i="3"/>
  <c r="AJ39" i="3"/>
  <c r="AJ36" i="3"/>
  <c r="AJ35" i="3"/>
  <c r="AJ34" i="3"/>
  <c r="AJ33" i="3"/>
  <c r="AJ32" i="3"/>
  <c r="AJ31" i="3"/>
  <c r="AJ30" i="3"/>
  <c r="AJ29" i="3"/>
  <c r="AJ28" i="3"/>
  <c r="AJ25" i="3"/>
  <c r="AJ24" i="3"/>
  <c r="AJ23" i="3"/>
  <c r="AJ22" i="3"/>
  <c r="AJ21" i="3"/>
  <c r="AJ20" i="3"/>
  <c r="AJ19" i="3"/>
  <c r="AJ18" i="3"/>
  <c r="AJ17" i="3"/>
  <c r="AJ16" i="3"/>
  <c r="AJ13" i="3"/>
  <c r="AJ12" i="3"/>
  <c r="AJ11" i="3"/>
  <c r="AY8" i="2" s="1"/>
  <c r="AJ10" i="3"/>
  <c r="AJ9" i="3"/>
  <c r="AJ8" i="3"/>
  <c r="AJ7" i="3"/>
  <c r="AJ6" i="3"/>
  <c r="AZ8" i="2" s="1"/>
  <c r="AJ5" i="3"/>
  <c r="AJ4" i="3"/>
  <c r="AJ3" i="3"/>
  <c r="AJ2" i="3"/>
  <c r="AZ6" i="2"/>
  <c r="X45" i="3"/>
  <c r="X44" i="3"/>
  <c r="X43" i="3"/>
  <c r="X42" i="3"/>
  <c r="X41" i="3"/>
  <c r="X40" i="3"/>
  <c r="X39" i="3"/>
  <c r="X36" i="3"/>
  <c r="X35" i="3"/>
  <c r="X34" i="3"/>
  <c r="X33" i="3"/>
  <c r="X32" i="3"/>
  <c r="X31" i="3"/>
  <c r="X30" i="3"/>
  <c r="X29" i="3"/>
  <c r="X28" i="3"/>
  <c r="X25" i="3"/>
  <c r="X24" i="3"/>
  <c r="X23" i="3"/>
  <c r="X22" i="3"/>
  <c r="X21" i="3"/>
  <c r="X20" i="3"/>
  <c r="X19" i="3"/>
  <c r="X18" i="3"/>
  <c r="X17" i="3"/>
  <c r="X16" i="3"/>
  <c r="X12" i="3"/>
  <c r="X11" i="3"/>
  <c r="X10" i="3"/>
  <c r="X9" i="3"/>
  <c r="X8" i="3"/>
  <c r="X7" i="3"/>
  <c r="X6" i="3"/>
  <c r="X5" i="3"/>
  <c r="X4" i="3"/>
  <c r="X3" i="3"/>
  <c r="X2" i="3"/>
  <c r="AH2" i="3" s="1"/>
  <c r="W45" i="3"/>
  <c r="W44" i="3"/>
  <c r="W43" i="3"/>
  <c r="W42" i="3"/>
  <c r="W41" i="3"/>
  <c r="W40" i="3"/>
  <c r="W39" i="3"/>
  <c r="W36" i="3"/>
  <c r="W35" i="3"/>
  <c r="W34" i="3"/>
  <c r="W33" i="3"/>
  <c r="W32" i="3"/>
  <c r="W31" i="3"/>
  <c r="W30" i="3"/>
  <c r="W29" i="3"/>
  <c r="W28" i="3"/>
  <c r="W25" i="3"/>
  <c r="W24" i="3"/>
  <c r="W23" i="3"/>
  <c r="W22" i="3"/>
  <c r="W21" i="3"/>
  <c r="W20" i="3"/>
  <c r="W19" i="3"/>
  <c r="W18" i="3"/>
  <c r="W17" i="3"/>
  <c r="W16" i="3"/>
  <c r="W12" i="3"/>
  <c r="W11" i="3"/>
  <c r="W10" i="3"/>
  <c r="W9" i="3"/>
  <c r="W8" i="3"/>
  <c r="W7" i="3"/>
  <c r="W6" i="3"/>
  <c r="W5" i="3"/>
  <c r="W4" i="3"/>
  <c r="W3" i="3"/>
  <c r="W2" i="3"/>
  <c r="AG2" i="3" s="1"/>
  <c r="V46" i="3"/>
  <c r="V45" i="3"/>
  <c r="V44" i="3"/>
  <c r="V43" i="3"/>
  <c r="V42" i="3"/>
  <c r="V41" i="3"/>
  <c r="V40" i="3"/>
  <c r="V39" i="3"/>
  <c r="V36" i="3"/>
  <c r="V35" i="3"/>
  <c r="V34" i="3"/>
  <c r="V33" i="3"/>
  <c r="V32" i="3"/>
  <c r="V31" i="3"/>
  <c r="V30" i="3"/>
  <c r="V29" i="3"/>
  <c r="V28" i="3"/>
  <c r="V25" i="3"/>
  <c r="V24" i="3"/>
  <c r="V23" i="3"/>
  <c r="V22" i="3"/>
  <c r="V21" i="3"/>
  <c r="V20" i="3"/>
  <c r="V19" i="3"/>
  <c r="V18" i="3"/>
  <c r="V17" i="3"/>
  <c r="V16" i="3"/>
  <c r="V12" i="3"/>
  <c r="V11" i="3"/>
  <c r="V10" i="3"/>
  <c r="V9" i="3"/>
  <c r="V8" i="3"/>
  <c r="V7" i="3"/>
  <c r="AF2" i="3" s="1"/>
  <c r="V6" i="3"/>
  <c r="BC6" i="2" s="1"/>
  <c r="V5" i="3"/>
  <c r="V4" i="3"/>
  <c r="V3" i="3"/>
  <c r="V2" i="3"/>
  <c r="U45" i="3"/>
  <c r="U44" i="3"/>
  <c r="U43" i="3"/>
  <c r="U42" i="3"/>
  <c r="U41" i="3"/>
  <c r="U40" i="3"/>
  <c r="U39" i="3"/>
  <c r="U36" i="3"/>
  <c r="U35" i="3"/>
  <c r="U34" i="3"/>
  <c r="U33" i="3"/>
  <c r="U32" i="3"/>
  <c r="U31" i="3"/>
  <c r="U30" i="3"/>
  <c r="U29" i="3"/>
  <c r="U28" i="3"/>
  <c r="U25" i="3"/>
  <c r="U24" i="3"/>
  <c r="U23" i="3"/>
  <c r="U22" i="3"/>
  <c r="U21" i="3"/>
  <c r="U20" i="3"/>
  <c r="U19" i="3"/>
  <c r="U18" i="3"/>
  <c r="U17" i="3"/>
  <c r="U16" i="3"/>
  <c r="U13" i="3"/>
  <c r="U12" i="3"/>
  <c r="U11" i="3"/>
  <c r="U10" i="3"/>
  <c r="U9" i="3"/>
  <c r="U8" i="3"/>
  <c r="U7" i="3"/>
  <c r="U6" i="3"/>
  <c r="U5" i="3"/>
  <c r="U4" i="3"/>
  <c r="U3" i="3"/>
  <c r="U2" i="3"/>
  <c r="AE2" i="3" s="1"/>
  <c r="BC5" i="2"/>
  <c r="S46" i="3"/>
  <c r="S45" i="3"/>
  <c r="S44" i="3"/>
  <c r="S43" i="3"/>
  <c r="S42" i="3"/>
  <c r="S41" i="3"/>
  <c r="S40" i="3"/>
  <c r="S39" i="3"/>
  <c r="S37" i="3"/>
  <c r="S36" i="3"/>
  <c r="S35" i="3"/>
  <c r="S34" i="3"/>
  <c r="S33" i="3"/>
  <c r="S32" i="3"/>
  <c r="S31" i="3"/>
  <c r="S30" i="3"/>
  <c r="S29" i="3"/>
  <c r="S28" i="3"/>
  <c r="S26" i="3"/>
  <c r="S25" i="3"/>
  <c r="S24" i="3"/>
  <c r="S23" i="3"/>
  <c r="S22" i="3"/>
  <c r="S21" i="3"/>
  <c r="S20" i="3"/>
  <c r="S19" i="3"/>
  <c r="S18" i="3"/>
  <c r="S17" i="3"/>
  <c r="S16" i="3"/>
  <c r="S12" i="3"/>
  <c r="S11" i="3"/>
  <c r="S10" i="3"/>
  <c r="S9" i="3"/>
  <c r="S8" i="3"/>
  <c r="S7" i="3"/>
  <c r="S6" i="3"/>
  <c r="S5" i="3"/>
  <c r="S4" i="3"/>
  <c r="S3" i="3"/>
  <c r="S2" i="3"/>
  <c r="BH5" i="2" s="1"/>
  <c r="R46" i="3"/>
  <c r="R45" i="3"/>
  <c r="R44" i="3"/>
  <c r="R43" i="3"/>
  <c r="R42" i="3"/>
  <c r="R41" i="3"/>
  <c r="R40" i="3"/>
  <c r="R39" i="3"/>
  <c r="R36" i="3"/>
  <c r="R35" i="3"/>
  <c r="R34" i="3"/>
  <c r="R33" i="3"/>
  <c r="R32" i="3"/>
  <c r="R31" i="3"/>
  <c r="R30" i="3"/>
  <c r="R29" i="3"/>
  <c r="R28" i="3"/>
  <c r="R26" i="3"/>
  <c r="R25" i="3"/>
  <c r="R24" i="3"/>
  <c r="R23" i="3"/>
  <c r="R22" i="3"/>
  <c r="R21" i="3"/>
  <c r="R20" i="3"/>
  <c r="R19" i="3"/>
  <c r="R18" i="3"/>
  <c r="R17" i="3"/>
  <c r="R16" i="3"/>
  <c r="R13" i="3"/>
  <c r="R12" i="3"/>
  <c r="R11" i="3"/>
  <c r="R10" i="3"/>
  <c r="R9" i="3"/>
  <c r="R8" i="3"/>
  <c r="R7" i="3"/>
  <c r="R6" i="3"/>
  <c r="R5" i="3"/>
  <c r="BE5" i="2" s="1"/>
  <c r="R4" i="3"/>
  <c r="BF5" i="2" s="1"/>
  <c r="R3" i="3"/>
  <c r="R2" i="3"/>
  <c r="Q46" i="3"/>
  <c r="Q45" i="3"/>
  <c r="Q44" i="3"/>
  <c r="Q43" i="3"/>
  <c r="Q42" i="3"/>
  <c r="Q41" i="3"/>
  <c r="Q40" i="3"/>
  <c r="Q39" i="3"/>
  <c r="Q36" i="3"/>
  <c r="Q35" i="3"/>
  <c r="Q34" i="3"/>
  <c r="Q33" i="3"/>
  <c r="Q32" i="3"/>
  <c r="Q31" i="3"/>
  <c r="Q30" i="3"/>
  <c r="Q29" i="3"/>
  <c r="Q28" i="3"/>
  <c r="Q25" i="3"/>
  <c r="Q24" i="3"/>
  <c r="Q23" i="3"/>
  <c r="Q22" i="3"/>
  <c r="Q21" i="3"/>
  <c r="Q20" i="3"/>
  <c r="Q19" i="3"/>
  <c r="Q18" i="3"/>
  <c r="Q17" i="3"/>
  <c r="Q16" i="3"/>
  <c r="Q13" i="3"/>
  <c r="Q12" i="3"/>
  <c r="Q11" i="3"/>
  <c r="Q10" i="3"/>
  <c r="Q9" i="3"/>
  <c r="Q8" i="3"/>
  <c r="Q7" i="3"/>
  <c r="Q6" i="3"/>
  <c r="Q5" i="3"/>
  <c r="Q4" i="3"/>
  <c r="Q3" i="3"/>
  <c r="Q2" i="3"/>
  <c r="BB5" i="2" s="1"/>
  <c r="P45" i="3"/>
  <c r="P44" i="3"/>
  <c r="P43" i="3"/>
  <c r="P42" i="3"/>
  <c r="P41" i="3"/>
  <c r="P40" i="3"/>
  <c r="P39" i="3"/>
  <c r="P37" i="3"/>
  <c r="P36" i="3"/>
  <c r="P35" i="3"/>
  <c r="P34" i="3"/>
  <c r="P33" i="3"/>
  <c r="P32" i="3"/>
  <c r="P31" i="3"/>
  <c r="P30" i="3"/>
  <c r="P29" i="3"/>
  <c r="P28" i="3"/>
  <c r="P26" i="3"/>
  <c r="P25" i="3"/>
  <c r="P24" i="3"/>
  <c r="P23" i="3"/>
  <c r="P22" i="3"/>
  <c r="P21" i="3"/>
  <c r="P20" i="3"/>
  <c r="P19" i="3"/>
  <c r="P18" i="3"/>
  <c r="P17" i="3"/>
  <c r="P16" i="3"/>
  <c r="P13" i="3"/>
  <c r="P12" i="3"/>
  <c r="P11" i="3"/>
  <c r="P10" i="3"/>
  <c r="P9" i="3"/>
  <c r="P8" i="3"/>
  <c r="P7" i="3"/>
  <c r="P6" i="3"/>
  <c r="P5" i="3"/>
  <c r="P4" i="3"/>
  <c r="AY5" i="2" s="1"/>
  <c r="P3" i="3"/>
  <c r="P2" i="3"/>
  <c r="AZ5" i="2" s="1"/>
  <c r="N45" i="3"/>
  <c r="N44" i="3"/>
  <c r="N43" i="3"/>
  <c r="N42" i="3"/>
  <c r="N41" i="3"/>
  <c r="N40" i="3"/>
  <c r="N39" i="3"/>
  <c r="N36" i="3"/>
  <c r="N35" i="3"/>
  <c r="N34" i="3"/>
  <c r="N33" i="3"/>
  <c r="N32" i="3"/>
  <c r="N31" i="3"/>
  <c r="N30" i="3"/>
  <c r="N29" i="3"/>
  <c r="N28" i="3"/>
  <c r="N25" i="3"/>
  <c r="N24" i="3"/>
  <c r="N23" i="3"/>
  <c r="N22" i="3"/>
  <c r="N21" i="3"/>
  <c r="N20" i="3"/>
  <c r="N19" i="3"/>
  <c r="N18" i="3"/>
  <c r="N17" i="3"/>
  <c r="N16" i="3"/>
  <c r="N12" i="3"/>
  <c r="N11" i="3"/>
  <c r="N10" i="3"/>
  <c r="N9" i="3"/>
  <c r="N8" i="3"/>
  <c r="N7" i="3"/>
  <c r="N6" i="3"/>
  <c r="N5" i="3"/>
  <c r="N4" i="3"/>
  <c r="N3" i="3"/>
  <c r="N2" i="3"/>
  <c r="BH4" i="2" s="1"/>
  <c r="M45" i="3"/>
  <c r="M44" i="3"/>
  <c r="M43" i="3"/>
  <c r="M42" i="3"/>
  <c r="M41" i="3"/>
  <c r="M40" i="3"/>
  <c r="M39" i="3"/>
  <c r="M36" i="3"/>
  <c r="M35" i="3"/>
  <c r="M34" i="3"/>
  <c r="M33" i="3"/>
  <c r="M32" i="3"/>
  <c r="M31" i="3"/>
  <c r="M30" i="3"/>
  <c r="M29" i="3"/>
  <c r="M28" i="3"/>
  <c r="M25" i="3"/>
  <c r="M24" i="3"/>
  <c r="M23" i="3"/>
  <c r="M22" i="3"/>
  <c r="M21" i="3"/>
  <c r="M20" i="3"/>
  <c r="M19" i="3"/>
  <c r="M18" i="3"/>
  <c r="M17" i="3"/>
  <c r="M16" i="3"/>
  <c r="M12" i="3"/>
  <c r="M11" i="3"/>
  <c r="M10" i="3"/>
  <c r="M9" i="3"/>
  <c r="M8" i="3"/>
  <c r="M7" i="3"/>
  <c r="M6" i="3"/>
  <c r="M5" i="3"/>
  <c r="M4" i="3"/>
  <c r="M3" i="3"/>
  <c r="M2" i="3"/>
  <c r="BE4" i="2" s="1"/>
  <c r="L46" i="3"/>
  <c r="L45" i="3"/>
  <c r="L44" i="3"/>
  <c r="L43" i="3"/>
  <c r="L42" i="3"/>
  <c r="L41" i="3"/>
  <c r="L40" i="3"/>
  <c r="L39" i="3"/>
  <c r="L36" i="3"/>
  <c r="L35" i="3"/>
  <c r="L34" i="3"/>
  <c r="L33" i="3"/>
  <c r="L32" i="3"/>
  <c r="L31" i="3"/>
  <c r="L30" i="3"/>
  <c r="L29" i="3"/>
  <c r="L28" i="3"/>
  <c r="L25" i="3"/>
  <c r="L24" i="3"/>
  <c r="L23" i="3"/>
  <c r="L22" i="3"/>
  <c r="L21" i="3"/>
  <c r="L20" i="3"/>
  <c r="L19" i="3"/>
  <c r="L18" i="3"/>
  <c r="L17" i="3"/>
  <c r="L16" i="3"/>
  <c r="L12" i="3"/>
  <c r="L11" i="3"/>
  <c r="L10" i="3"/>
  <c r="L9" i="3"/>
  <c r="L8" i="3"/>
  <c r="L7" i="3"/>
  <c r="L6" i="3"/>
  <c r="L5" i="3"/>
  <c r="L4" i="3"/>
  <c r="L3" i="3"/>
  <c r="L2" i="3"/>
  <c r="BB4" i="2" s="1"/>
  <c r="K45" i="3"/>
  <c r="K44" i="3"/>
  <c r="K43" i="3"/>
  <c r="K42" i="3"/>
  <c r="K41" i="3"/>
  <c r="K40" i="3"/>
  <c r="K39" i="3"/>
  <c r="K36" i="3"/>
  <c r="K35" i="3"/>
  <c r="K34" i="3"/>
  <c r="K33" i="3"/>
  <c r="K32" i="3"/>
  <c r="K31" i="3"/>
  <c r="K30" i="3"/>
  <c r="K29" i="3"/>
  <c r="K28" i="3"/>
  <c r="K25" i="3"/>
  <c r="K24" i="3"/>
  <c r="K23" i="3"/>
  <c r="K22" i="3"/>
  <c r="K21" i="3"/>
  <c r="K20" i="3"/>
  <c r="K19" i="3"/>
  <c r="K18" i="3"/>
  <c r="K17" i="3"/>
  <c r="K16" i="3"/>
  <c r="K13" i="3"/>
  <c r="K12" i="3"/>
  <c r="K11" i="3"/>
  <c r="K10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46" i="3"/>
  <c r="BM46" i="3"/>
  <c r="BG46" i="3"/>
  <c r="BF46" i="3"/>
  <c r="AA46" i="3"/>
  <c r="AP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7" i="3"/>
  <c r="BO37" i="3"/>
  <c r="BG37" i="3"/>
  <c r="BF37" i="3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G26" i="3"/>
  <c r="BF26" i="3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3" i="3"/>
  <c r="BO13" i="3"/>
  <c r="BL13" i="3"/>
  <c r="BG13" i="3"/>
  <c r="BF13" i="3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P3" i="2" s="1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BQ2" i="2" s="1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F2" i="3"/>
  <c r="BP2" i="2" s="1"/>
  <c r="AC2" i="3"/>
  <c r="AR2" i="3" s="1"/>
  <c r="AB2" i="3"/>
  <c r="BE7" i="2" s="1"/>
  <c r="AA2" i="3"/>
  <c r="AP2" i="3" s="1"/>
  <c r="Z2" i="3"/>
  <c r="AY7" i="2" s="1"/>
  <c r="BI7" i="2" l="1"/>
  <c r="BQ9" i="2"/>
  <c r="BF4" i="2"/>
  <c r="AY10" i="2"/>
  <c r="BY3" i="2"/>
  <c r="CL2" i="2"/>
  <c r="CL4" i="2"/>
  <c r="AF4" i="4"/>
  <c r="AH3" i="2"/>
  <c r="AP4" i="2"/>
  <c r="BH7" i="2"/>
  <c r="AQ2" i="3"/>
  <c r="X2" i="2"/>
  <c r="AR4" i="2"/>
  <c r="BF7" i="2"/>
  <c r="BQ8" i="2"/>
  <c r="BC4" i="2"/>
  <c r="CB3" i="2"/>
  <c r="CO2" i="2"/>
  <c r="CO4" i="2"/>
  <c r="AT4" i="3"/>
  <c r="BZ2" i="2"/>
  <c r="BI6" i="2"/>
  <c r="BF11" i="2"/>
  <c r="AT6" i="3"/>
  <c r="AA4" i="2"/>
  <c r="AU2" i="2"/>
  <c r="BC7" i="2"/>
  <c r="BQ15" i="2"/>
  <c r="AZ4" i="2"/>
  <c r="BH6" i="2"/>
  <c r="CE3" i="2"/>
  <c r="CR2" i="2"/>
  <c r="CR4" i="2"/>
  <c r="BB7" i="2"/>
  <c r="BI5" i="2"/>
  <c r="BF6" i="2"/>
  <c r="BC11" i="2"/>
  <c r="AO2" i="3"/>
  <c r="AD2" i="2"/>
  <c r="AL3" i="2"/>
  <c r="AZ7" i="2"/>
  <c r="BQ14" i="2"/>
  <c r="BE6" i="2"/>
  <c r="CH3" i="2"/>
  <c r="CU4" i="2"/>
  <c r="BZ4" i="2"/>
  <c r="AZ11" i="2"/>
  <c r="AG2" i="2"/>
  <c r="AG4" i="2"/>
  <c r="BQ3" i="2"/>
  <c r="BB6" i="2"/>
  <c r="AY6" i="2"/>
  <c r="CB2" i="2"/>
  <c r="CB4" i="2"/>
  <c r="CO3" i="2"/>
  <c r="AA3" i="2"/>
  <c r="AU3" i="2"/>
  <c r="CE2" i="2"/>
  <c r="CE4" i="2"/>
  <c r="CR3" i="2"/>
  <c r="BQ12" i="2"/>
  <c r="BC10" i="2"/>
  <c r="AD3" i="2"/>
  <c r="AL2" i="2"/>
  <c r="BI4" i="2"/>
  <c r="CH2" i="2"/>
  <c r="CH4" i="2"/>
  <c r="BQ11" i="2"/>
  <c r="BM2" i="2" l="1"/>
  <c r="BL2" i="2"/>
  <c r="AT2" i="3"/>
</calcChain>
</file>

<file path=xl/sharedStrings.xml><?xml version="1.0" encoding="utf-8"?>
<sst xmlns="http://schemas.openxmlformats.org/spreadsheetml/2006/main" count="898" uniqueCount="329">
  <si>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</si>
  <si>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</si>
  <si>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</si>
  <si>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</si>
  <si>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</si>
  <si>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</si>
  <si>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</si>
  <si>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</si>
  <si>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</si>
  <si>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</si>
  <si>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</si>
  <si>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</si>
  <si>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</si>
  <si>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</si>
  <si>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</si>
  <si>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</si>
  <si>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</si>
  <si>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</si>
  <si>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</si>
  <si>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</si>
  <si>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</si>
  <si>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</si>
  <si>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</si>
  <si>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</si>
  <si>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</si>
  <si>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</si>
  <si>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</si>
  <si>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</si>
  <si>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</si>
  <si>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</si>
  <si>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</si>
  <si>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</si>
  <si>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</si>
  <si>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</si>
  <si>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</si>
  <si>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</si>
  <si>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</si>
  <si>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</si>
  <si>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</si>
  <si>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</si>
  <si>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</si>
  <si>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</si>
  <si>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</si>
  <si>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</si>
  <si>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</si>
  <si>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</si>
  <si>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</si>
  <si>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</si>
  <si>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</si>
  <si>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</si>
  <si>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</si>
  <si>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</si>
  <si>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</si>
  <si>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</si>
  <si>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</si>
  <si>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</si>
  <si>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</si>
  <si>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</si>
  <si>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</si>
  <si>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</si>
  <si>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</si>
  <si>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</si>
  <si>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</si>
  <si>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</si>
  <si>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</si>
  <si>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</si>
  <si>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</si>
  <si>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</si>
  <si>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</si>
  <si>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</si>
  <si>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</si>
  <si>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</si>
  <si>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</si>
  <si>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</si>
  <si>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</si>
  <si>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</si>
  <si>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</si>
  <si>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</si>
  <si>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</si>
  <si>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</si>
  <si>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</si>
  <si>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</si>
  <si>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</si>
  <si>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</si>
  <si>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</si>
  <si>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</si>
  <si>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</si>
  <si>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</si>
  <si>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</si>
  <si>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</si>
  <si>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</si>
  <si>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</si>
  <si>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</si>
  <si>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</si>
  <si>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</si>
  <si>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</si>
  <si>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</si>
  <si>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</si>
  <si>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</si>
  <si>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</si>
  <si>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</si>
  <si>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</si>
  <si>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</si>
  <si>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</si>
  <si>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</si>
  <si>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</si>
  <si>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</si>
  <si>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</si>
  <si>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</si>
  <si>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</si>
  <si>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</si>
  <si>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</si>
  <si>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</si>
  <si>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</si>
  <si>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</si>
  <si>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</si>
  <si>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</si>
  <si>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</si>
  <si>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</si>
  <si>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</si>
  <si>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</si>
  <si>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</si>
  <si>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</si>
  <si>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</si>
  <si>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</si>
  <si>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</si>
  <si>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</si>
  <si>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</si>
  <si>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</si>
  <si>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</si>
  <si>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</si>
  <si>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</si>
  <si>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</si>
  <si>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</si>
  <si>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</si>
  <si>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</si>
  <si>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</si>
  <si>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</si>
  <si>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</si>
  <si>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</si>
  <si>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</si>
  <si>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</si>
  <si>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</si>
  <si>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</si>
  <si>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</si>
  <si>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</si>
  <si>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</si>
  <si>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</si>
  <si>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</si>
  <si>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</si>
  <si>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</si>
  <si>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</si>
  <si>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</si>
  <si>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</si>
  <si>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</si>
  <si>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</si>
  <si>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</si>
  <si>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</si>
  <si>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</si>
  <si>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</si>
  <si>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</si>
  <si>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</si>
  <si>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</si>
  <si>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</si>
  <si>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</si>
  <si>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</si>
  <si>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</si>
  <si>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</si>
  <si>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</si>
  <si>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</si>
  <si>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</si>
  <si>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</si>
  <si>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</si>
  <si>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</si>
  <si>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</si>
  <si>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</si>
  <si>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</si>
  <si>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</si>
  <si>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</si>
  <si>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</si>
  <si>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</si>
  <si>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</si>
  <si>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</si>
  <si>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</si>
  <si>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</si>
  <si>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</si>
  <si>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</si>
  <si>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</si>
  <si>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</si>
  <si>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</si>
  <si>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</si>
  <si>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</si>
  <si>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</si>
  <si>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</si>
  <si>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</si>
  <si>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</si>
  <si>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</si>
  <si>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</si>
  <si>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</si>
  <si>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</si>
  <si>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</si>
  <si>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</si>
  <si>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</si>
  <si>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</si>
  <si>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</si>
  <si>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</si>
  <si>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</si>
  <si>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</si>
  <si>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</si>
  <si>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</si>
  <si>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</si>
  <si>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</si>
  <si>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</si>
  <si>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</si>
  <si>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</si>
  <si>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</si>
  <si>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</si>
  <si>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</si>
  <si>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</si>
  <si>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</si>
  <si>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</si>
  <si>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</si>
  <si>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</si>
  <si>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</si>
  <si>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</si>
  <si>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</si>
  <si>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</si>
  <si>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</si>
  <si>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</si>
  <si>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</si>
  <si>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</si>
  <si>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</si>
  <si>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</si>
  <si>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</si>
  <si>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</si>
  <si>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</si>
  <si>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</si>
  <si>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</si>
  <si>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</si>
  <si>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</si>
  <si>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</si>
  <si>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</si>
  <si>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</si>
  <si>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</si>
  <si>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</si>
  <si>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</si>
  <si>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</si>
  <si>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</si>
  <si>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</si>
  <si>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</si>
  <si>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</si>
  <si>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</si>
  <si>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</si>
  <si>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</si>
  <si>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</si>
  <si>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</si>
  <si>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</si>
  <si>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</si>
  <si>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</si>
  <si>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2143</t>
  </si>
  <si>
    <t>1432</t>
  </si>
  <si>
    <t>4321</t>
  </si>
  <si>
    <t>3214</t>
  </si>
  <si>
    <t>3213</t>
  </si>
  <si>
    <t>2134</t>
  </si>
  <si>
    <t>1342</t>
  </si>
  <si>
    <t>3421</t>
  </si>
  <si>
    <t>4214</t>
  </si>
  <si>
    <t>1341</t>
  </si>
  <si>
    <t>3412</t>
  </si>
  <si>
    <t>4123</t>
  </si>
  <si>
    <t>1234</t>
  </si>
  <si>
    <t>2341</t>
  </si>
  <si>
    <t>1231</t>
  </si>
  <si>
    <t>2314</t>
  </si>
  <si>
    <t>1423</t>
  </si>
  <si>
    <t>4234</t>
  </si>
  <si>
    <t>3142</t>
  </si>
  <si>
    <t>4231</t>
  </si>
  <si>
    <t>3413</t>
  </si>
  <si>
    <t>4132</t>
  </si>
  <si>
    <t>1321</t>
  </si>
  <si>
    <t>2142</t>
  </si>
  <si>
    <t>Cb</t>
  </si>
  <si>
    <t>Other</t>
  </si>
  <si>
    <t>Rb</t>
  </si>
  <si>
    <t>Ca</t>
  </si>
  <si>
    <t>Ab</t>
  </si>
  <si>
    <t>Aa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</si>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</sst>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Graph!$A$5:$A$335</c:f>
              <c:numCache>
                <c:formatCode>General</c:formatCode>
                <c:ptCount val="3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</c:numCache>
            </c:numRef>
          </c:xVal>
          <c:yVal>
            <c:numRef>
              <c:f>Graph!$D$6:$D$334</c:f>
              <c:numCache>
                <c:formatCode>General</c:formatCode>
                <c:ptCount val="329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2-4367-B859-DE35A4B28E1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Graph!$A$5:$A$335</c:f>
              <c:numCache>
                <c:formatCode>General</c:formatCode>
                <c:ptCount val="3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</c:numCache>
            </c:numRef>
          </c:xVal>
          <c:yVal>
            <c:numRef>
              <c:f>Graph!$B$6:$B$334</c:f>
              <c:numCache>
                <c:formatCode>General</c:formatCode>
                <c:ptCount val="329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2-4367-B859-DE35A4B28E1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Graph!$A$5:$A$335</c:f>
              <c:numCache>
                <c:formatCode>General</c:formatCode>
                <c:ptCount val="3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</c:numCache>
            </c:numRef>
          </c:xVal>
          <c:yVal>
            <c:numRef>
              <c:f>Graph!$C$6:$C$334</c:f>
              <c:numCache>
                <c:formatCode>General</c:formatCode>
                <c:ptCount val="3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12-4367-B859-DE35A4B28E1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Graph!$A$5:$A$335</c:f>
              <c:numCache>
                <c:formatCode>General</c:formatCode>
                <c:ptCount val="3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</c:numCache>
            </c:numRef>
          </c:xVal>
          <c:yVal>
            <c:numRef>
              <c:f>Graph!$E$6:$E$334</c:f>
              <c:numCache>
                <c:formatCode>General</c:formatCode>
                <c:ptCount val="329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12-4367-B859-DE35A4B28E1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Graph!$A$5:$A$335</c:f>
              <c:numCache>
                <c:formatCode>General</c:formatCode>
                <c:ptCount val="3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</c:numCache>
            </c:numRef>
          </c:xVal>
          <c:yVal>
            <c:numRef>
              <c:f>Graph!$G$6:$G$334</c:f>
              <c:numCache>
                <c:formatCode>General</c:formatCode>
                <c:ptCount val="3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12-4367-B859-DE35A4B28E1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Graph!$A$5:$A$335</c:f>
              <c:numCache>
                <c:formatCode>General</c:formatCode>
                <c:ptCount val="33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</c:numCache>
            </c:numRef>
          </c:xVal>
          <c:yVal>
            <c:numRef>
              <c:f>Graph!$H$6:$H$334</c:f>
              <c:numCache>
                <c:formatCode>General</c:formatCode>
                <c:ptCount val="3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12-4367-B859-DE35A4B2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08048"/>
        <c:axId val="2124509968"/>
      </c:scatterChart>
      <c:valAx>
        <c:axId val="2124508048"/>
        <c:scaling>
          <c:orientation val="minMax"/>
          <c:max val="336"/>
          <c:min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2124509968"/>
        <c:crosses val="autoZero"/>
        <c:crossBetween val="midCat"/>
      </c:valAx>
      <c:valAx>
        <c:axId val="2124509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4508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Graph!$A$338:$A$633</c:f>
              <c:numCache>
                <c:formatCode>General</c:formatCode>
                <c:ptCount val="296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</c:numCache>
            </c:numRef>
          </c:xVal>
          <c:yVal>
            <c:numRef>
              <c:f>Graph!$D$339:$D$632</c:f>
              <c:numCache>
                <c:formatCode>General</c:formatCode>
                <c:ptCount val="294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D-41E6-8EC3-ABC709999E8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Graph!$A$338:$A$633</c:f>
              <c:numCache>
                <c:formatCode>General</c:formatCode>
                <c:ptCount val="296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</c:numCache>
            </c:numRef>
          </c:xVal>
          <c:yVal>
            <c:numRef>
              <c:f>Graph!$B$339:$B$632</c:f>
              <c:numCache>
                <c:formatCode>General</c:formatCode>
                <c:ptCount val="294"/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ED-41E6-8EC3-ABC709999E8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Graph!$A$338:$A$633</c:f>
              <c:numCache>
                <c:formatCode>General</c:formatCode>
                <c:ptCount val="296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</c:numCache>
            </c:numRef>
          </c:xVal>
          <c:yVal>
            <c:numRef>
              <c:f>Graph!$C$339:$C$632</c:f>
              <c:numCache>
                <c:formatCode>General</c:formatCode>
                <c:ptCount val="294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ED-41E6-8EC3-ABC709999E8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Graph!$A$338:$A$633</c:f>
              <c:numCache>
                <c:formatCode>General</c:formatCode>
                <c:ptCount val="296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</c:numCache>
            </c:numRef>
          </c:xVal>
          <c:yVal>
            <c:numRef>
              <c:f>Graph!$E$339:$E$632</c:f>
              <c:numCache>
                <c:formatCode>General</c:formatCode>
                <c:ptCount val="294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ED-41E6-8EC3-ABC709999E8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Graph!$A$338:$A$633</c:f>
              <c:numCache>
                <c:formatCode>General</c:formatCode>
                <c:ptCount val="296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</c:numCache>
            </c:numRef>
          </c:xVal>
          <c:yVal>
            <c:numRef>
              <c:f>Graph!$G$339:$G$632</c:f>
              <c:numCache>
                <c:formatCode>General</c:formatCode>
                <c:ptCount val="29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ED-41E6-8EC3-ABC709999E8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Graph!$A$338:$A$633</c:f>
              <c:numCache>
                <c:formatCode>General</c:formatCode>
                <c:ptCount val="296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</c:numCache>
            </c:numRef>
          </c:xVal>
          <c:yVal>
            <c:numRef>
              <c:f>Graph!$H$339:$H$632</c:f>
              <c:numCache>
                <c:formatCode>General</c:formatCode>
                <c:ptCount val="29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ED-41E6-8EC3-ABC70999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38128"/>
        <c:axId val="2080038608"/>
      </c:scatterChart>
      <c:valAx>
        <c:axId val="2080038128"/>
        <c:scaling>
          <c:orientation val="minMax"/>
          <c:max val="641"/>
          <c:min val="346"/>
        </c:scaling>
        <c:delete val="0"/>
        <c:axPos val="b"/>
        <c:numFmt formatCode="General" sourceLinked="1"/>
        <c:majorTickMark val="out"/>
        <c:minorTickMark val="none"/>
        <c:tickLblPos val="nextTo"/>
        <c:crossAx val="2080038608"/>
        <c:crosses val="autoZero"/>
        <c:crossBetween val="midCat"/>
      </c:valAx>
      <c:valAx>
        <c:axId val="2080038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0038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Graph!$A$636:$A$931</c:f>
              <c:numCache>
                <c:formatCode>General</c:formatCode>
                <c:ptCount val="296"/>
                <c:pt idx="0">
                  <c:v>653</c:v>
                </c:pt>
                <c:pt idx="1">
                  <c:v>654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659</c:v>
                </c:pt>
                <c:pt idx="7">
                  <c:v>660</c:v>
                </c:pt>
                <c:pt idx="8">
                  <c:v>661</c:v>
                </c:pt>
                <c:pt idx="9">
                  <c:v>662</c:v>
                </c:pt>
                <c:pt idx="10">
                  <c:v>663</c:v>
                </c:pt>
                <c:pt idx="11">
                  <c:v>664</c:v>
                </c:pt>
                <c:pt idx="12">
                  <c:v>665</c:v>
                </c:pt>
                <c:pt idx="13">
                  <c:v>666</c:v>
                </c:pt>
                <c:pt idx="14">
                  <c:v>667</c:v>
                </c:pt>
                <c:pt idx="15">
                  <c:v>668</c:v>
                </c:pt>
                <c:pt idx="16">
                  <c:v>669</c:v>
                </c:pt>
                <c:pt idx="17">
                  <c:v>670</c:v>
                </c:pt>
                <c:pt idx="18">
                  <c:v>671</c:v>
                </c:pt>
                <c:pt idx="19">
                  <c:v>672</c:v>
                </c:pt>
                <c:pt idx="20">
                  <c:v>673</c:v>
                </c:pt>
                <c:pt idx="21">
                  <c:v>674</c:v>
                </c:pt>
                <c:pt idx="22">
                  <c:v>675</c:v>
                </c:pt>
                <c:pt idx="23">
                  <c:v>676</c:v>
                </c:pt>
                <c:pt idx="24">
                  <c:v>677</c:v>
                </c:pt>
                <c:pt idx="25">
                  <c:v>678</c:v>
                </c:pt>
                <c:pt idx="26">
                  <c:v>679</c:v>
                </c:pt>
                <c:pt idx="27">
                  <c:v>680</c:v>
                </c:pt>
                <c:pt idx="28">
                  <c:v>681</c:v>
                </c:pt>
                <c:pt idx="29">
                  <c:v>682</c:v>
                </c:pt>
                <c:pt idx="30">
                  <c:v>683</c:v>
                </c:pt>
                <c:pt idx="31">
                  <c:v>684</c:v>
                </c:pt>
                <c:pt idx="32">
                  <c:v>685</c:v>
                </c:pt>
                <c:pt idx="33">
                  <c:v>686</c:v>
                </c:pt>
                <c:pt idx="34">
                  <c:v>687</c:v>
                </c:pt>
                <c:pt idx="35">
                  <c:v>688</c:v>
                </c:pt>
                <c:pt idx="36">
                  <c:v>689</c:v>
                </c:pt>
                <c:pt idx="37">
                  <c:v>690</c:v>
                </c:pt>
                <c:pt idx="38">
                  <c:v>691</c:v>
                </c:pt>
                <c:pt idx="39">
                  <c:v>692</c:v>
                </c:pt>
                <c:pt idx="40">
                  <c:v>693</c:v>
                </c:pt>
                <c:pt idx="41">
                  <c:v>694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699</c:v>
                </c:pt>
                <c:pt idx="47">
                  <c:v>700</c:v>
                </c:pt>
                <c:pt idx="48">
                  <c:v>701</c:v>
                </c:pt>
                <c:pt idx="49">
                  <c:v>702</c:v>
                </c:pt>
                <c:pt idx="50">
                  <c:v>703</c:v>
                </c:pt>
                <c:pt idx="51">
                  <c:v>704</c:v>
                </c:pt>
                <c:pt idx="52">
                  <c:v>705</c:v>
                </c:pt>
                <c:pt idx="53">
                  <c:v>706</c:v>
                </c:pt>
                <c:pt idx="54">
                  <c:v>707</c:v>
                </c:pt>
                <c:pt idx="55">
                  <c:v>708</c:v>
                </c:pt>
                <c:pt idx="56">
                  <c:v>709</c:v>
                </c:pt>
                <c:pt idx="57">
                  <c:v>710</c:v>
                </c:pt>
                <c:pt idx="58">
                  <c:v>711</c:v>
                </c:pt>
                <c:pt idx="59">
                  <c:v>712</c:v>
                </c:pt>
                <c:pt idx="60">
                  <c:v>713</c:v>
                </c:pt>
                <c:pt idx="61">
                  <c:v>714</c:v>
                </c:pt>
                <c:pt idx="62">
                  <c:v>715</c:v>
                </c:pt>
                <c:pt idx="63">
                  <c:v>716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721</c:v>
                </c:pt>
                <c:pt idx="69">
                  <c:v>722</c:v>
                </c:pt>
                <c:pt idx="70">
                  <c:v>723</c:v>
                </c:pt>
                <c:pt idx="71">
                  <c:v>724</c:v>
                </c:pt>
                <c:pt idx="72">
                  <c:v>725</c:v>
                </c:pt>
                <c:pt idx="73">
                  <c:v>726</c:v>
                </c:pt>
                <c:pt idx="74">
                  <c:v>727</c:v>
                </c:pt>
                <c:pt idx="75">
                  <c:v>728</c:v>
                </c:pt>
                <c:pt idx="76">
                  <c:v>729</c:v>
                </c:pt>
                <c:pt idx="77">
                  <c:v>730</c:v>
                </c:pt>
                <c:pt idx="78">
                  <c:v>731</c:v>
                </c:pt>
                <c:pt idx="79">
                  <c:v>732</c:v>
                </c:pt>
                <c:pt idx="80">
                  <c:v>733</c:v>
                </c:pt>
                <c:pt idx="81">
                  <c:v>734</c:v>
                </c:pt>
                <c:pt idx="82">
                  <c:v>735</c:v>
                </c:pt>
                <c:pt idx="83">
                  <c:v>736</c:v>
                </c:pt>
                <c:pt idx="84">
                  <c:v>737</c:v>
                </c:pt>
                <c:pt idx="85">
                  <c:v>738</c:v>
                </c:pt>
                <c:pt idx="86">
                  <c:v>739</c:v>
                </c:pt>
                <c:pt idx="87">
                  <c:v>740</c:v>
                </c:pt>
                <c:pt idx="88">
                  <c:v>741</c:v>
                </c:pt>
                <c:pt idx="89">
                  <c:v>742</c:v>
                </c:pt>
                <c:pt idx="90">
                  <c:v>743</c:v>
                </c:pt>
                <c:pt idx="91">
                  <c:v>744</c:v>
                </c:pt>
                <c:pt idx="92">
                  <c:v>745</c:v>
                </c:pt>
                <c:pt idx="93">
                  <c:v>746</c:v>
                </c:pt>
                <c:pt idx="94">
                  <c:v>747</c:v>
                </c:pt>
                <c:pt idx="95">
                  <c:v>748</c:v>
                </c:pt>
                <c:pt idx="96">
                  <c:v>749</c:v>
                </c:pt>
                <c:pt idx="97">
                  <c:v>750</c:v>
                </c:pt>
                <c:pt idx="98">
                  <c:v>751</c:v>
                </c:pt>
                <c:pt idx="99">
                  <c:v>752</c:v>
                </c:pt>
                <c:pt idx="100">
                  <c:v>753</c:v>
                </c:pt>
                <c:pt idx="101">
                  <c:v>754</c:v>
                </c:pt>
                <c:pt idx="102">
                  <c:v>755</c:v>
                </c:pt>
                <c:pt idx="103">
                  <c:v>756</c:v>
                </c:pt>
                <c:pt idx="104">
                  <c:v>757</c:v>
                </c:pt>
                <c:pt idx="105">
                  <c:v>758</c:v>
                </c:pt>
                <c:pt idx="106">
                  <c:v>759</c:v>
                </c:pt>
                <c:pt idx="107">
                  <c:v>760</c:v>
                </c:pt>
                <c:pt idx="108">
                  <c:v>761</c:v>
                </c:pt>
                <c:pt idx="109">
                  <c:v>762</c:v>
                </c:pt>
                <c:pt idx="110">
                  <c:v>763</c:v>
                </c:pt>
                <c:pt idx="111">
                  <c:v>764</c:v>
                </c:pt>
                <c:pt idx="112">
                  <c:v>765</c:v>
                </c:pt>
                <c:pt idx="113">
                  <c:v>766</c:v>
                </c:pt>
                <c:pt idx="114">
                  <c:v>767</c:v>
                </c:pt>
                <c:pt idx="115">
                  <c:v>768</c:v>
                </c:pt>
                <c:pt idx="116">
                  <c:v>769</c:v>
                </c:pt>
                <c:pt idx="117">
                  <c:v>770</c:v>
                </c:pt>
                <c:pt idx="118">
                  <c:v>771</c:v>
                </c:pt>
                <c:pt idx="119">
                  <c:v>772</c:v>
                </c:pt>
                <c:pt idx="120">
                  <c:v>773</c:v>
                </c:pt>
                <c:pt idx="121">
                  <c:v>774</c:v>
                </c:pt>
                <c:pt idx="122">
                  <c:v>775</c:v>
                </c:pt>
                <c:pt idx="123">
                  <c:v>776</c:v>
                </c:pt>
                <c:pt idx="124">
                  <c:v>777</c:v>
                </c:pt>
                <c:pt idx="125">
                  <c:v>778</c:v>
                </c:pt>
                <c:pt idx="126">
                  <c:v>779</c:v>
                </c:pt>
                <c:pt idx="127">
                  <c:v>780</c:v>
                </c:pt>
                <c:pt idx="128">
                  <c:v>781</c:v>
                </c:pt>
                <c:pt idx="129">
                  <c:v>782</c:v>
                </c:pt>
                <c:pt idx="130">
                  <c:v>783</c:v>
                </c:pt>
                <c:pt idx="131">
                  <c:v>784</c:v>
                </c:pt>
                <c:pt idx="132">
                  <c:v>785</c:v>
                </c:pt>
                <c:pt idx="133">
                  <c:v>786</c:v>
                </c:pt>
                <c:pt idx="134">
                  <c:v>787</c:v>
                </c:pt>
                <c:pt idx="135">
                  <c:v>788</c:v>
                </c:pt>
                <c:pt idx="136">
                  <c:v>789</c:v>
                </c:pt>
                <c:pt idx="137">
                  <c:v>790</c:v>
                </c:pt>
                <c:pt idx="138">
                  <c:v>791</c:v>
                </c:pt>
                <c:pt idx="139">
                  <c:v>792</c:v>
                </c:pt>
                <c:pt idx="140">
                  <c:v>793</c:v>
                </c:pt>
                <c:pt idx="141">
                  <c:v>794</c:v>
                </c:pt>
                <c:pt idx="142">
                  <c:v>795</c:v>
                </c:pt>
                <c:pt idx="143">
                  <c:v>796</c:v>
                </c:pt>
                <c:pt idx="144">
                  <c:v>797</c:v>
                </c:pt>
                <c:pt idx="145">
                  <c:v>798</c:v>
                </c:pt>
                <c:pt idx="146">
                  <c:v>799</c:v>
                </c:pt>
                <c:pt idx="147">
                  <c:v>800</c:v>
                </c:pt>
                <c:pt idx="148">
                  <c:v>801</c:v>
                </c:pt>
                <c:pt idx="149">
                  <c:v>802</c:v>
                </c:pt>
                <c:pt idx="150">
                  <c:v>803</c:v>
                </c:pt>
                <c:pt idx="151">
                  <c:v>804</c:v>
                </c:pt>
                <c:pt idx="152">
                  <c:v>805</c:v>
                </c:pt>
                <c:pt idx="153">
                  <c:v>806</c:v>
                </c:pt>
                <c:pt idx="154">
                  <c:v>807</c:v>
                </c:pt>
                <c:pt idx="155">
                  <c:v>808</c:v>
                </c:pt>
                <c:pt idx="156">
                  <c:v>809</c:v>
                </c:pt>
                <c:pt idx="157">
                  <c:v>810</c:v>
                </c:pt>
                <c:pt idx="158">
                  <c:v>811</c:v>
                </c:pt>
                <c:pt idx="159">
                  <c:v>812</c:v>
                </c:pt>
                <c:pt idx="160">
                  <c:v>813</c:v>
                </c:pt>
                <c:pt idx="161">
                  <c:v>814</c:v>
                </c:pt>
                <c:pt idx="162">
                  <c:v>815</c:v>
                </c:pt>
                <c:pt idx="163">
                  <c:v>816</c:v>
                </c:pt>
                <c:pt idx="164">
                  <c:v>817</c:v>
                </c:pt>
                <c:pt idx="165">
                  <c:v>818</c:v>
                </c:pt>
                <c:pt idx="166">
                  <c:v>819</c:v>
                </c:pt>
                <c:pt idx="167">
                  <c:v>820</c:v>
                </c:pt>
                <c:pt idx="168">
                  <c:v>821</c:v>
                </c:pt>
                <c:pt idx="169">
                  <c:v>822</c:v>
                </c:pt>
                <c:pt idx="170">
                  <c:v>823</c:v>
                </c:pt>
                <c:pt idx="171">
                  <c:v>824</c:v>
                </c:pt>
                <c:pt idx="172">
                  <c:v>825</c:v>
                </c:pt>
                <c:pt idx="173">
                  <c:v>826</c:v>
                </c:pt>
                <c:pt idx="174">
                  <c:v>827</c:v>
                </c:pt>
                <c:pt idx="175">
                  <c:v>828</c:v>
                </c:pt>
                <c:pt idx="176">
                  <c:v>829</c:v>
                </c:pt>
                <c:pt idx="177">
                  <c:v>830</c:v>
                </c:pt>
                <c:pt idx="178">
                  <c:v>831</c:v>
                </c:pt>
                <c:pt idx="179">
                  <c:v>832</c:v>
                </c:pt>
                <c:pt idx="180">
                  <c:v>833</c:v>
                </c:pt>
                <c:pt idx="181">
                  <c:v>834</c:v>
                </c:pt>
                <c:pt idx="182">
                  <c:v>835</c:v>
                </c:pt>
                <c:pt idx="183">
                  <c:v>836</c:v>
                </c:pt>
                <c:pt idx="184">
                  <c:v>837</c:v>
                </c:pt>
                <c:pt idx="185">
                  <c:v>838</c:v>
                </c:pt>
                <c:pt idx="186">
                  <c:v>839</c:v>
                </c:pt>
                <c:pt idx="187">
                  <c:v>840</c:v>
                </c:pt>
                <c:pt idx="188">
                  <c:v>841</c:v>
                </c:pt>
                <c:pt idx="189">
                  <c:v>842</c:v>
                </c:pt>
                <c:pt idx="190">
                  <c:v>843</c:v>
                </c:pt>
                <c:pt idx="191">
                  <c:v>844</c:v>
                </c:pt>
                <c:pt idx="192">
                  <c:v>845</c:v>
                </c:pt>
                <c:pt idx="193">
                  <c:v>846</c:v>
                </c:pt>
                <c:pt idx="194">
                  <c:v>847</c:v>
                </c:pt>
                <c:pt idx="195">
                  <c:v>848</c:v>
                </c:pt>
                <c:pt idx="196">
                  <c:v>849</c:v>
                </c:pt>
                <c:pt idx="197">
                  <c:v>850</c:v>
                </c:pt>
                <c:pt idx="198">
                  <c:v>851</c:v>
                </c:pt>
                <c:pt idx="199">
                  <c:v>852</c:v>
                </c:pt>
                <c:pt idx="200">
                  <c:v>853</c:v>
                </c:pt>
                <c:pt idx="201">
                  <c:v>854</c:v>
                </c:pt>
                <c:pt idx="202">
                  <c:v>855</c:v>
                </c:pt>
                <c:pt idx="203">
                  <c:v>856</c:v>
                </c:pt>
                <c:pt idx="204">
                  <c:v>857</c:v>
                </c:pt>
                <c:pt idx="205">
                  <c:v>858</c:v>
                </c:pt>
                <c:pt idx="206">
                  <c:v>859</c:v>
                </c:pt>
                <c:pt idx="207">
                  <c:v>860</c:v>
                </c:pt>
                <c:pt idx="208">
                  <c:v>861</c:v>
                </c:pt>
                <c:pt idx="209">
                  <c:v>862</c:v>
                </c:pt>
                <c:pt idx="210">
                  <c:v>863</c:v>
                </c:pt>
                <c:pt idx="211">
                  <c:v>864</c:v>
                </c:pt>
                <c:pt idx="212">
                  <c:v>865</c:v>
                </c:pt>
                <c:pt idx="213">
                  <c:v>866</c:v>
                </c:pt>
                <c:pt idx="214">
                  <c:v>867</c:v>
                </c:pt>
                <c:pt idx="215">
                  <c:v>868</c:v>
                </c:pt>
                <c:pt idx="216">
                  <c:v>869</c:v>
                </c:pt>
                <c:pt idx="217">
                  <c:v>870</c:v>
                </c:pt>
                <c:pt idx="218">
                  <c:v>871</c:v>
                </c:pt>
                <c:pt idx="219">
                  <c:v>872</c:v>
                </c:pt>
                <c:pt idx="220">
                  <c:v>873</c:v>
                </c:pt>
                <c:pt idx="221">
                  <c:v>874</c:v>
                </c:pt>
                <c:pt idx="222">
                  <c:v>875</c:v>
                </c:pt>
                <c:pt idx="223">
                  <c:v>876</c:v>
                </c:pt>
                <c:pt idx="224">
                  <c:v>877</c:v>
                </c:pt>
                <c:pt idx="225">
                  <c:v>878</c:v>
                </c:pt>
                <c:pt idx="226">
                  <c:v>879</c:v>
                </c:pt>
                <c:pt idx="227">
                  <c:v>880</c:v>
                </c:pt>
                <c:pt idx="228">
                  <c:v>881</c:v>
                </c:pt>
                <c:pt idx="229">
                  <c:v>882</c:v>
                </c:pt>
                <c:pt idx="230">
                  <c:v>883</c:v>
                </c:pt>
                <c:pt idx="231">
                  <c:v>884</c:v>
                </c:pt>
                <c:pt idx="232">
                  <c:v>885</c:v>
                </c:pt>
                <c:pt idx="233">
                  <c:v>886</c:v>
                </c:pt>
                <c:pt idx="234">
                  <c:v>887</c:v>
                </c:pt>
                <c:pt idx="235">
                  <c:v>888</c:v>
                </c:pt>
                <c:pt idx="236">
                  <c:v>889</c:v>
                </c:pt>
                <c:pt idx="237">
                  <c:v>890</c:v>
                </c:pt>
                <c:pt idx="238">
                  <c:v>891</c:v>
                </c:pt>
                <c:pt idx="239">
                  <c:v>892</c:v>
                </c:pt>
                <c:pt idx="240">
                  <c:v>893</c:v>
                </c:pt>
                <c:pt idx="241">
                  <c:v>894</c:v>
                </c:pt>
                <c:pt idx="242">
                  <c:v>895</c:v>
                </c:pt>
                <c:pt idx="243">
                  <c:v>896</c:v>
                </c:pt>
                <c:pt idx="244">
                  <c:v>897</c:v>
                </c:pt>
                <c:pt idx="245">
                  <c:v>898</c:v>
                </c:pt>
                <c:pt idx="246">
                  <c:v>899</c:v>
                </c:pt>
                <c:pt idx="247">
                  <c:v>900</c:v>
                </c:pt>
                <c:pt idx="248">
                  <c:v>901</c:v>
                </c:pt>
                <c:pt idx="249">
                  <c:v>902</c:v>
                </c:pt>
                <c:pt idx="250">
                  <c:v>903</c:v>
                </c:pt>
                <c:pt idx="251">
                  <c:v>904</c:v>
                </c:pt>
                <c:pt idx="252">
                  <c:v>905</c:v>
                </c:pt>
                <c:pt idx="253">
                  <c:v>906</c:v>
                </c:pt>
                <c:pt idx="254">
                  <c:v>907</c:v>
                </c:pt>
                <c:pt idx="255">
                  <c:v>908</c:v>
                </c:pt>
                <c:pt idx="256">
                  <c:v>909</c:v>
                </c:pt>
                <c:pt idx="257">
                  <c:v>910</c:v>
                </c:pt>
                <c:pt idx="258">
                  <c:v>911</c:v>
                </c:pt>
                <c:pt idx="259">
                  <c:v>912</c:v>
                </c:pt>
                <c:pt idx="260">
                  <c:v>913</c:v>
                </c:pt>
                <c:pt idx="261">
                  <c:v>914</c:v>
                </c:pt>
                <c:pt idx="262">
                  <c:v>915</c:v>
                </c:pt>
                <c:pt idx="263">
                  <c:v>916</c:v>
                </c:pt>
                <c:pt idx="264">
                  <c:v>917</c:v>
                </c:pt>
                <c:pt idx="265">
                  <c:v>918</c:v>
                </c:pt>
                <c:pt idx="266">
                  <c:v>919</c:v>
                </c:pt>
                <c:pt idx="267">
                  <c:v>920</c:v>
                </c:pt>
                <c:pt idx="268">
                  <c:v>921</c:v>
                </c:pt>
                <c:pt idx="269">
                  <c:v>922</c:v>
                </c:pt>
                <c:pt idx="270">
                  <c:v>923</c:v>
                </c:pt>
                <c:pt idx="271">
                  <c:v>924</c:v>
                </c:pt>
                <c:pt idx="272">
                  <c:v>925</c:v>
                </c:pt>
                <c:pt idx="273">
                  <c:v>926</c:v>
                </c:pt>
                <c:pt idx="274">
                  <c:v>927</c:v>
                </c:pt>
                <c:pt idx="275">
                  <c:v>928</c:v>
                </c:pt>
                <c:pt idx="276">
                  <c:v>929</c:v>
                </c:pt>
                <c:pt idx="277">
                  <c:v>930</c:v>
                </c:pt>
                <c:pt idx="278">
                  <c:v>931</c:v>
                </c:pt>
                <c:pt idx="279">
                  <c:v>932</c:v>
                </c:pt>
                <c:pt idx="280">
                  <c:v>933</c:v>
                </c:pt>
                <c:pt idx="281">
                  <c:v>934</c:v>
                </c:pt>
                <c:pt idx="282">
                  <c:v>935</c:v>
                </c:pt>
                <c:pt idx="283">
                  <c:v>936</c:v>
                </c:pt>
                <c:pt idx="284">
                  <c:v>937</c:v>
                </c:pt>
                <c:pt idx="285">
                  <c:v>938</c:v>
                </c:pt>
                <c:pt idx="286">
                  <c:v>939</c:v>
                </c:pt>
                <c:pt idx="287">
                  <c:v>940</c:v>
                </c:pt>
                <c:pt idx="288">
                  <c:v>941</c:v>
                </c:pt>
                <c:pt idx="289">
                  <c:v>942</c:v>
                </c:pt>
                <c:pt idx="290">
                  <c:v>943</c:v>
                </c:pt>
                <c:pt idx="291">
                  <c:v>944</c:v>
                </c:pt>
                <c:pt idx="292">
                  <c:v>945</c:v>
                </c:pt>
                <c:pt idx="293">
                  <c:v>946</c:v>
                </c:pt>
                <c:pt idx="294">
                  <c:v>947</c:v>
                </c:pt>
                <c:pt idx="295">
                  <c:v>948</c:v>
                </c:pt>
              </c:numCache>
            </c:numRef>
          </c:xVal>
          <c:yVal>
            <c:numRef>
              <c:f>Graph!$D$637:$D$930</c:f>
              <c:numCache>
                <c:formatCode>General</c:formatCode>
                <c:ptCount val="294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92">
                  <c:v>3</c:v>
                </c:pt>
                <c:pt idx="29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9-45E4-8274-A467D0A5916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Graph!$A$636:$A$931</c:f>
              <c:numCache>
                <c:formatCode>General</c:formatCode>
                <c:ptCount val="296"/>
                <c:pt idx="0">
                  <c:v>653</c:v>
                </c:pt>
                <c:pt idx="1">
                  <c:v>654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659</c:v>
                </c:pt>
                <c:pt idx="7">
                  <c:v>660</c:v>
                </c:pt>
                <c:pt idx="8">
                  <c:v>661</c:v>
                </c:pt>
                <c:pt idx="9">
                  <c:v>662</c:v>
                </c:pt>
                <c:pt idx="10">
                  <c:v>663</c:v>
                </c:pt>
                <c:pt idx="11">
                  <c:v>664</c:v>
                </c:pt>
                <c:pt idx="12">
                  <c:v>665</c:v>
                </c:pt>
                <c:pt idx="13">
                  <c:v>666</c:v>
                </c:pt>
                <c:pt idx="14">
                  <c:v>667</c:v>
                </c:pt>
                <c:pt idx="15">
                  <c:v>668</c:v>
                </c:pt>
                <c:pt idx="16">
                  <c:v>669</c:v>
                </c:pt>
                <c:pt idx="17">
                  <c:v>670</c:v>
                </c:pt>
                <c:pt idx="18">
                  <c:v>671</c:v>
                </c:pt>
                <c:pt idx="19">
                  <c:v>672</c:v>
                </c:pt>
                <c:pt idx="20">
                  <c:v>673</c:v>
                </c:pt>
                <c:pt idx="21">
                  <c:v>674</c:v>
                </c:pt>
                <c:pt idx="22">
                  <c:v>675</c:v>
                </c:pt>
                <c:pt idx="23">
                  <c:v>676</c:v>
                </c:pt>
                <c:pt idx="24">
                  <c:v>677</c:v>
                </c:pt>
                <c:pt idx="25">
                  <c:v>678</c:v>
                </c:pt>
                <c:pt idx="26">
                  <c:v>679</c:v>
                </c:pt>
                <c:pt idx="27">
                  <c:v>680</c:v>
                </c:pt>
                <c:pt idx="28">
                  <c:v>681</c:v>
                </c:pt>
                <c:pt idx="29">
                  <c:v>682</c:v>
                </c:pt>
                <c:pt idx="30">
                  <c:v>683</c:v>
                </c:pt>
                <c:pt idx="31">
                  <c:v>684</c:v>
                </c:pt>
                <c:pt idx="32">
                  <c:v>685</c:v>
                </c:pt>
                <c:pt idx="33">
                  <c:v>686</c:v>
                </c:pt>
                <c:pt idx="34">
                  <c:v>687</c:v>
                </c:pt>
                <c:pt idx="35">
                  <c:v>688</c:v>
                </c:pt>
                <c:pt idx="36">
                  <c:v>689</c:v>
                </c:pt>
                <c:pt idx="37">
                  <c:v>690</c:v>
                </c:pt>
                <c:pt idx="38">
                  <c:v>691</c:v>
                </c:pt>
                <c:pt idx="39">
                  <c:v>692</c:v>
                </c:pt>
                <c:pt idx="40">
                  <c:v>693</c:v>
                </c:pt>
                <c:pt idx="41">
                  <c:v>694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699</c:v>
                </c:pt>
                <c:pt idx="47">
                  <c:v>700</c:v>
                </c:pt>
                <c:pt idx="48">
                  <c:v>701</c:v>
                </c:pt>
                <c:pt idx="49">
                  <c:v>702</c:v>
                </c:pt>
                <c:pt idx="50">
                  <c:v>703</c:v>
                </c:pt>
                <c:pt idx="51">
                  <c:v>704</c:v>
                </c:pt>
                <c:pt idx="52">
                  <c:v>705</c:v>
                </c:pt>
                <c:pt idx="53">
                  <c:v>706</c:v>
                </c:pt>
                <c:pt idx="54">
                  <c:v>707</c:v>
                </c:pt>
                <c:pt idx="55">
                  <c:v>708</c:v>
                </c:pt>
                <c:pt idx="56">
                  <c:v>709</c:v>
                </c:pt>
                <c:pt idx="57">
                  <c:v>710</c:v>
                </c:pt>
                <c:pt idx="58">
                  <c:v>711</c:v>
                </c:pt>
                <c:pt idx="59">
                  <c:v>712</c:v>
                </c:pt>
                <c:pt idx="60">
                  <c:v>713</c:v>
                </c:pt>
                <c:pt idx="61">
                  <c:v>714</c:v>
                </c:pt>
                <c:pt idx="62">
                  <c:v>715</c:v>
                </c:pt>
                <c:pt idx="63">
                  <c:v>716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721</c:v>
                </c:pt>
                <c:pt idx="69">
                  <c:v>722</c:v>
                </c:pt>
                <c:pt idx="70">
                  <c:v>723</c:v>
                </c:pt>
                <c:pt idx="71">
                  <c:v>724</c:v>
                </c:pt>
                <c:pt idx="72">
                  <c:v>725</c:v>
                </c:pt>
                <c:pt idx="73">
                  <c:v>726</c:v>
                </c:pt>
                <c:pt idx="74">
                  <c:v>727</c:v>
                </c:pt>
                <c:pt idx="75">
                  <c:v>728</c:v>
                </c:pt>
                <c:pt idx="76">
                  <c:v>729</c:v>
                </c:pt>
                <c:pt idx="77">
                  <c:v>730</c:v>
                </c:pt>
                <c:pt idx="78">
                  <c:v>731</c:v>
                </c:pt>
                <c:pt idx="79">
                  <c:v>732</c:v>
                </c:pt>
                <c:pt idx="80">
                  <c:v>733</c:v>
                </c:pt>
                <c:pt idx="81">
                  <c:v>734</c:v>
                </c:pt>
                <c:pt idx="82">
                  <c:v>735</c:v>
                </c:pt>
                <c:pt idx="83">
                  <c:v>736</c:v>
                </c:pt>
                <c:pt idx="84">
                  <c:v>737</c:v>
                </c:pt>
                <c:pt idx="85">
                  <c:v>738</c:v>
                </c:pt>
                <c:pt idx="86">
                  <c:v>739</c:v>
                </c:pt>
                <c:pt idx="87">
                  <c:v>740</c:v>
                </c:pt>
                <c:pt idx="88">
                  <c:v>741</c:v>
                </c:pt>
                <c:pt idx="89">
                  <c:v>742</c:v>
                </c:pt>
                <c:pt idx="90">
                  <c:v>743</c:v>
                </c:pt>
                <c:pt idx="91">
                  <c:v>744</c:v>
                </c:pt>
                <c:pt idx="92">
                  <c:v>745</c:v>
                </c:pt>
                <c:pt idx="93">
                  <c:v>746</c:v>
                </c:pt>
                <c:pt idx="94">
                  <c:v>747</c:v>
                </c:pt>
                <c:pt idx="95">
                  <c:v>748</c:v>
                </c:pt>
                <c:pt idx="96">
                  <c:v>749</c:v>
                </c:pt>
                <c:pt idx="97">
                  <c:v>750</c:v>
                </c:pt>
                <c:pt idx="98">
                  <c:v>751</c:v>
                </c:pt>
                <c:pt idx="99">
                  <c:v>752</c:v>
                </c:pt>
                <c:pt idx="100">
                  <c:v>753</c:v>
                </c:pt>
                <c:pt idx="101">
                  <c:v>754</c:v>
                </c:pt>
                <c:pt idx="102">
                  <c:v>755</c:v>
                </c:pt>
                <c:pt idx="103">
                  <c:v>756</c:v>
                </c:pt>
                <c:pt idx="104">
                  <c:v>757</c:v>
                </c:pt>
                <c:pt idx="105">
                  <c:v>758</c:v>
                </c:pt>
                <c:pt idx="106">
                  <c:v>759</c:v>
                </c:pt>
                <c:pt idx="107">
                  <c:v>760</c:v>
                </c:pt>
                <c:pt idx="108">
                  <c:v>761</c:v>
                </c:pt>
                <c:pt idx="109">
                  <c:v>762</c:v>
                </c:pt>
                <c:pt idx="110">
                  <c:v>763</c:v>
                </c:pt>
                <c:pt idx="111">
                  <c:v>764</c:v>
                </c:pt>
                <c:pt idx="112">
                  <c:v>765</c:v>
                </c:pt>
                <c:pt idx="113">
                  <c:v>766</c:v>
                </c:pt>
                <c:pt idx="114">
                  <c:v>767</c:v>
                </c:pt>
                <c:pt idx="115">
                  <c:v>768</c:v>
                </c:pt>
                <c:pt idx="116">
                  <c:v>769</c:v>
                </c:pt>
                <c:pt idx="117">
                  <c:v>770</c:v>
                </c:pt>
                <c:pt idx="118">
                  <c:v>771</c:v>
                </c:pt>
                <c:pt idx="119">
                  <c:v>772</c:v>
                </c:pt>
                <c:pt idx="120">
                  <c:v>773</c:v>
                </c:pt>
                <c:pt idx="121">
                  <c:v>774</c:v>
                </c:pt>
                <c:pt idx="122">
                  <c:v>775</c:v>
                </c:pt>
                <c:pt idx="123">
                  <c:v>776</c:v>
                </c:pt>
                <c:pt idx="124">
                  <c:v>777</c:v>
                </c:pt>
                <c:pt idx="125">
                  <c:v>778</c:v>
                </c:pt>
                <c:pt idx="126">
                  <c:v>779</c:v>
                </c:pt>
                <c:pt idx="127">
                  <c:v>780</c:v>
                </c:pt>
                <c:pt idx="128">
                  <c:v>781</c:v>
                </c:pt>
                <c:pt idx="129">
                  <c:v>782</c:v>
                </c:pt>
                <c:pt idx="130">
                  <c:v>783</c:v>
                </c:pt>
                <c:pt idx="131">
                  <c:v>784</c:v>
                </c:pt>
                <c:pt idx="132">
                  <c:v>785</c:v>
                </c:pt>
                <c:pt idx="133">
                  <c:v>786</c:v>
                </c:pt>
                <c:pt idx="134">
                  <c:v>787</c:v>
                </c:pt>
                <c:pt idx="135">
                  <c:v>788</c:v>
                </c:pt>
                <c:pt idx="136">
                  <c:v>789</c:v>
                </c:pt>
                <c:pt idx="137">
                  <c:v>790</c:v>
                </c:pt>
                <c:pt idx="138">
                  <c:v>791</c:v>
                </c:pt>
                <c:pt idx="139">
                  <c:v>792</c:v>
                </c:pt>
                <c:pt idx="140">
                  <c:v>793</c:v>
                </c:pt>
                <c:pt idx="141">
                  <c:v>794</c:v>
                </c:pt>
                <c:pt idx="142">
                  <c:v>795</c:v>
                </c:pt>
                <c:pt idx="143">
                  <c:v>796</c:v>
                </c:pt>
                <c:pt idx="144">
                  <c:v>797</c:v>
                </c:pt>
                <c:pt idx="145">
                  <c:v>798</c:v>
                </c:pt>
                <c:pt idx="146">
                  <c:v>799</c:v>
                </c:pt>
                <c:pt idx="147">
                  <c:v>800</c:v>
                </c:pt>
                <c:pt idx="148">
                  <c:v>801</c:v>
                </c:pt>
                <c:pt idx="149">
                  <c:v>802</c:v>
                </c:pt>
                <c:pt idx="150">
                  <c:v>803</c:v>
                </c:pt>
                <c:pt idx="151">
                  <c:v>804</c:v>
                </c:pt>
                <c:pt idx="152">
                  <c:v>805</c:v>
                </c:pt>
                <c:pt idx="153">
                  <c:v>806</c:v>
                </c:pt>
                <c:pt idx="154">
                  <c:v>807</c:v>
                </c:pt>
                <c:pt idx="155">
                  <c:v>808</c:v>
                </c:pt>
                <c:pt idx="156">
                  <c:v>809</c:v>
                </c:pt>
                <c:pt idx="157">
                  <c:v>810</c:v>
                </c:pt>
                <c:pt idx="158">
                  <c:v>811</c:v>
                </c:pt>
                <c:pt idx="159">
                  <c:v>812</c:v>
                </c:pt>
                <c:pt idx="160">
                  <c:v>813</c:v>
                </c:pt>
                <c:pt idx="161">
                  <c:v>814</c:v>
                </c:pt>
                <c:pt idx="162">
                  <c:v>815</c:v>
                </c:pt>
                <c:pt idx="163">
                  <c:v>816</c:v>
                </c:pt>
                <c:pt idx="164">
                  <c:v>817</c:v>
                </c:pt>
                <c:pt idx="165">
                  <c:v>818</c:v>
                </c:pt>
                <c:pt idx="166">
                  <c:v>819</c:v>
                </c:pt>
                <c:pt idx="167">
                  <c:v>820</c:v>
                </c:pt>
                <c:pt idx="168">
                  <c:v>821</c:v>
                </c:pt>
                <c:pt idx="169">
                  <c:v>822</c:v>
                </c:pt>
                <c:pt idx="170">
                  <c:v>823</c:v>
                </c:pt>
                <c:pt idx="171">
                  <c:v>824</c:v>
                </c:pt>
                <c:pt idx="172">
                  <c:v>825</c:v>
                </c:pt>
                <c:pt idx="173">
                  <c:v>826</c:v>
                </c:pt>
                <c:pt idx="174">
                  <c:v>827</c:v>
                </c:pt>
                <c:pt idx="175">
                  <c:v>828</c:v>
                </c:pt>
                <c:pt idx="176">
                  <c:v>829</c:v>
                </c:pt>
                <c:pt idx="177">
                  <c:v>830</c:v>
                </c:pt>
                <c:pt idx="178">
                  <c:v>831</c:v>
                </c:pt>
                <c:pt idx="179">
                  <c:v>832</c:v>
                </c:pt>
                <c:pt idx="180">
                  <c:v>833</c:v>
                </c:pt>
                <c:pt idx="181">
                  <c:v>834</c:v>
                </c:pt>
                <c:pt idx="182">
                  <c:v>835</c:v>
                </c:pt>
                <c:pt idx="183">
                  <c:v>836</c:v>
                </c:pt>
                <c:pt idx="184">
                  <c:v>837</c:v>
                </c:pt>
                <c:pt idx="185">
                  <c:v>838</c:v>
                </c:pt>
                <c:pt idx="186">
                  <c:v>839</c:v>
                </c:pt>
                <c:pt idx="187">
                  <c:v>840</c:v>
                </c:pt>
                <c:pt idx="188">
                  <c:v>841</c:v>
                </c:pt>
                <c:pt idx="189">
                  <c:v>842</c:v>
                </c:pt>
                <c:pt idx="190">
                  <c:v>843</c:v>
                </c:pt>
                <c:pt idx="191">
                  <c:v>844</c:v>
                </c:pt>
                <c:pt idx="192">
                  <c:v>845</c:v>
                </c:pt>
                <c:pt idx="193">
                  <c:v>846</c:v>
                </c:pt>
                <c:pt idx="194">
                  <c:v>847</c:v>
                </c:pt>
                <c:pt idx="195">
                  <c:v>848</c:v>
                </c:pt>
                <c:pt idx="196">
                  <c:v>849</c:v>
                </c:pt>
                <c:pt idx="197">
                  <c:v>850</c:v>
                </c:pt>
                <c:pt idx="198">
                  <c:v>851</c:v>
                </c:pt>
                <c:pt idx="199">
                  <c:v>852</c:v>
                </c:pt>
                <c:pt idx="200">
                  <c:v>853</c:v>
                </c:pt>
                <c:pt idx="201">
                  <c:v>854</c:v>
                </c:pt>
                <c:pt idx="202">
                  <c:v>855</c:v>
                </c:pt>
                <c:pt idx="203">
                  <c:v>856</c:v>
                </c:pt>
                <c:pt idx="204">
                  <c:v>857</c:v>
                </c:pt>
                <c:pt idx="205">
                  <c:v>858</c:v>
                </c:pt>
                <c:pt idx="206">
                  <c:v>859</c:v>
                </c:pt>
                <c:pt idx="207">
                  <c:v>860</c:v>
                </c:pt>
                <c:pt idx="208">
                  <c:v>861</c:v>
                </c:pt>
                <c:pt idx="209">
                  <c:v>862</c:v>
                </c:pt>
                <c:pt idx="210">
                  <c:v>863</c:v>
                </c:pt>
                <c:pt idx="211">
                  <c:v>864</c:v>
                </c:pt>
                <c:pt idx="212">
                  <c:v>865</c:v>
                </c:pt>
                <c:pt idx="213">
                  <c:v>866</c:v>
                </c:pt>
                <c:pt idx="214">
                  <c:v>867</c:v>
                </c:pt>
                <c:pt idx="215">
                  <c:v>868</c:v>
                </c:pt>
                <c:pt idx="216">
                  <c:v>869</c:v>
                </c:pt>
                <c:pt idx="217">
                  <c:v>870</c:v>
                </c:pt>
                <c:pt idx="218">
                  <c:v>871</c:v>
                </c:pt>
                <c:pt idx="219">
                  <c:v>872</c:v>
                </c:pt>
                <c:pt idx="220">
                  <c:v>873</c:v>
                </c:pt>
                <c:pt idx="221">
                  <c:v>874</c:v>
                </c:pt>
                <c:pt idx="222">
                  <c:v>875</c:v>
                </c:pt>
                <c:pt idx="223">
                  <c:v>876</c:v>
                </c:pt>
                <c:pt idx="224">
                  <c:v>877</c:v>
                </c:pt>
                <c:pt idx="225">
                  <c:v>878</c:v>
                </c:pt>
                <c:pt idx="226">
                  <c:v>879</c:v>
                </c:pt>
                <c:pt idx="227">
                  <c:v>880</c:v>
                </c:pt>
                <c:pt idx="228">
                  <c:v>881</c:v>
                </c:pt>
                <c:pt idx="229">
                  <c:v>882</c:v>
                </c:pt>
                <c:pt idx="230">
                  <c:v>883</c:v>
                </c:pt>
                <c:pt idx="231">
                  <c:v>884</c:v>
                </c:pt>
                <c:pt idx="232">
                  <c:v>885</c:v>
                </c:pt>
                <c:pt idx="233">
                  <c:v>886</c:v>
                </c:pt>
                <c:pt idx="234">
                  <c:v>887</c:v>
                </c:pt>
                <c:pt idx="235">
                  <c:v>888</c:v>
                </c:pt>
                <c:pt idx="236">
                  <c:v>889</c:v>
                </c:pt>
                <c:pt idx="237">
                  <c:v>890</c:v>
                </c:pt>
                <c:pt idx="238">
                  <c:v>891</c:v>
                </c:pt>
                <c:pt idx="239">
                  <c:v>892</c:v>
                </c:pt>
                <c:pt idx="240">
                  <c:v>893</c:v>
                </c:pt>
                <c:pt idx="241">
                  <c:v>894</c:v>
                </c:pt>
                <c:pt idx="242">
                  <c:v>895</c:v>
                </c:pt>
                <c:pt idx="243">
                  <c:v>896</c:v>
                </c:pt>
                <c:pt idx="244">
                  <c:v>897</c:v>
                </c:pt>
                <c:pt idx="245">
                  <c:v>898</c:v>
                </c:pt>
                <c:pt idx="246">
                  <c:v>899</c:v>
                </c:pt>
                <c:pt idx="247">
                  <c:v>900</c:v>
                </c:pt>
                <c:pt idx="248">
                  <c:v>901</c:v>
                </c:pt>
                <c:pt idx="249">
                  <c:v>902</c:v>
                </c:pt>
                <c:pt idx="250">
                  <c:v>903</c:v>
                </c:pt>
                <c:pt idx="251">
                  <c:v>904</c:v>
                </c:pt>
                <c:pt idx="252">
                  <c:v>905</c:v>
                </c:pt>
                <c:pt idx="253">
                  <c:v>906</c:v>
                </c:pt>
                <c:pt idx="254">
                  <c:v>907</c:v>
                </c:pt>
                <c:pt idx="255">
                  <c:v>908</c:v>
                </c:pt>
                <c:pt idx="256">
                  <c:v>909</c:v>
                </c:pt>
                <c:pt idx="257">
                  <c:v>910</c:v>
                </c:pt>
                <c:pt idx="258">
                  <c:v>911</c:v>
                </c:pt>
                <c:pt idx="259">
                  <c:v>912</c:v>
                </c:pt>
                <c:pt idx="260">
                  <c:v>913</c:v>
                </c:pt>
                <c:pt idx="261">
                  <c:v>914</c:v>
                </c:pt>
                <c:pt idx="262">
                  <c:v>915</c:v>
                </c:pt>
                <c:pt idx="263">
                  <c:v>916</c:v>
                </c:pt>
                <c:pt idx="264">
                  <c:v>917</c:v>
                </c:pt>
                <c:pt idx="265">
                  <c:v>918</c:v>
                </c:pt>
                <c:pt idx="266">
                  <c:v>919</c:v>
                </c:pt>
                <c:pt idx="267">
                  <c:v>920</c:v>
                </c:pt>
                <c:pt idx="268">
                  <c:v>921</c:v>
                </c:pt>
                <c:pt idx="269">
                  <c:v>922</c:v>
                </c:pt>
                <c:pt idx="270">
                  <c:v>923</c:v>
                </c:pt>
                <c:pt idx="271">
                  <c:v>924</c:v>
                </c:pt>
                <c:pt idx="272">
                  <c:v>925</c:v>
                </c:pt>
                <c:pt idx="273">
                  <c:v>926</c:v>
                </c:pt>
                <c:pt idx="274">
                  <c:v>927</c:v>
                </c:pt>
                <c:pt idx="275">
                  <c:v>928</c:v>
                </c:pt>
                <c:pt idx="276">
                  <c:v>929</c:v>
                </c:pt>
                <c:pt idx="277">
                  <c:v>930</c:v>
                </c:pt>
                <c:pt idx="278">
                  <c:v>931</c:v>
                </c:pt>
                <c:pt idx="279">
                  <c:v>932</c:v>
                </c:pt>
                <c:pt idx="280">
                  <c:v>933</c:v>
                </c:pt>
                <c:pt idx="281">
                  <c:v>934</c:v>
                </c:pt>
                <c:pt idx="282">
                  <c:v>935</c:v>
                </c:pt>
                <c:pt idx="283">
                  <c:v>936</c:v>
                </c:pt>
                <c:pt idx="284">
                  <c:v>937</c:v>
                </c:pt>
                <c:pt idx="285">
                  <c:v>938</c:v>
                </c:pt>
                <c:pt idx="286">
                  <c:v>939</c:v>
                </c:pt>
                <c:pt idx="287">
                  <c:v>940</c:v>
                </c:pt>
                <c:pt idx="288">
                  <c:v>941</c:v>
                </c:pt>
                <c:pt idx="289">
                  <c:v>942</c:v>
                </c:pt>
                <c:pt idx="290">
                  <c:v>943</c:v>
                </c:pt>
                <c:pt idx="291">
                  <c:v>944</c:v>
                </c:pt>
                <c:pt idx="292">
                  <c:v>945</c:v>
                </c:pt>
                <c:pt idx="293">
                  <c:v>946</c:v>
                </c:pt>
                <c:pt idx="294">
                  <c:v>947</c:v>
                </c:pt>
                <c:pt idx="295">
                  <c:v>948</c:v>
                </c:pt>
              </c:numCache>
            </c:numRef>
          </c:xVal>
          <c:yVal>
            <c:numRef>
              <c:f>Graph!$B$637:$B$930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79-45E4-8274-A467D0A5916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Graph!$A$636:$A$931</c:f>
              <c:numCache>
                <c:formatCode>General</c:formatCode>
                <c:ptCount val="296"/>
                <c:pt idx="0">
                  <c:v>653</c:v>
                </c:pt>
                <c:pt idx="1">
                  <c:v>654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659</c:v>
                </c:pt>
                <c:pt idx="7">
                  <c:v>660</c:v>
                </c:pt>
                <c:pt idx="8">
                  <c:v>661</c:v>
                </c:pt>
                <c:pt idx="9">
                  <c:v>662</c:v>
                </c:pt>
                <c:pt idx="10">
                  <c:v>663</c:v>
                </c:pt>
                <c:pt idx="11">
                  <c:v>664</c:v>
                </c:pt>
                <c:pt idx="12">
                  <c:v>665</c:v>
                </c:pt>
                <c:pt idx="13">
                  <c:v>666</c:v>
                </c:pt>
                <c:pt idx="14">
                  <c:v>667</c:v>
                </c:pt>
                <c:pt idx="15">
                  <c:v>668</c:v>
                </c:pt>
                <c:pt idx="16">
                  <c:v>669</c:v>
                </c:pt>
                <c:pt idx="17">
                  <c:v>670</c:v>
                </c:pt>
                <c:pt idx="18">
                  <c:v>671</c:v>
                </c:pt>
                <c:pt idx="19">
                  <c:v>672</c:v>
                </c:pt>
                <c:pt idx="20">
                  <c:v>673</c:v>
                </c:pt>
                <c:pt idx="21">
                  <c:v>674</c:v>
                </c:pt>
                <c:pt idx="22">
                  <c:v>675</c:v>
                </c:pt>
                <c:pt idx="23">
                  <c:v>676</c:v>
                </c:pt>
                <c:pt idx="24">
                  <c:v>677</c:v>
                </c:pt>
                <c:pt idx="25">
                  <c:v>678</c:v>
                </c:pt>
                <c:pt idx="26">
                  <c:v>679</c:v>
                </c:pt>
                <c:pt idx="27">
                  <c:v>680</c:v>
                </c:pt>
                <c:pt idx="28">
                  <c:v>681</c:v>
                </c:pt>
                <c:pt idx="29">
                  <c:v>682</c:v>
                </c:pt>
                <c:pt idx="30">
                  <c:v>683</c:v>
                </c:pt>
                <c:pt idx="31">
                  <c:v>684</c:v>
                </c:pt>
                <c:pt idx="32">
                  <c:v>685</c:v>
                </c:pt>
                <c:pt idx="33">
                  <c:v>686</c:v>
                </c:pt>
                <c:pt idx="34">
                  <c:v>687</c:v>
                </c:pt>
                <c:pt idx="35">
                  <c:v>688</c:v>
                </c:pt>
                <c:pt idx="36">
                  <c:v>689</c:v>
                </c:pt>
                <c:pt idx="37">
                  <c:v>690</c:v>
                </c:pt>
                <c:pt idx="38">
                  <c:v>691</c:v>
                </c:pt>
                <c:pt idx="39">
                  <c:v>692</c:v>
                </c:pt>
                <c:pt idx="40">
                  <c:v>693</c:v>
                </c:pt>
                <c:pt idx="41">
                  <c:v>694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699</c:v>
                </c:pt>
                <c:pt idx="47">
                  <c:v>700</c:v>
                </c:pt>
                <c:pt idx="48">
                  <c:v>701</c:v>
                </c:pt>
                <c:pt idx="49">
                  <c:v>702</c:v>
                </c:pt>
                <c:pt idx="50">
                  <c:v>703</c:v>
                </c:pt>
                <c:pt idx="51">
                  <c:v>704</c:v>
                </c:pt>
                <c:pt idx="52">
                  <c:v>705</c:v>
                </c:pt>
                <c:pt idx="53">
                  <c:v>706</c:v>
                </c:pt>
                <c:pt idx="54">
                  <c:v>707</c:v>
                </c:pt>
                <c:pt idx="55">
                  <c:v>708</c:v>
                </c:pt>
                <c:pt idx="56">
                  <c:v>709</c:v>
                </c:pt>
                <c:pt idx="57">
                  <c:v>710</c:v>
                </c:pt>
                <c:pt idx="58">
                  <c:v>711</c:v>
                </c:pt>
                <c:pt idx="59">
                  <c:v>712</c:v>
                </c:pt>
                <c:pt idx="60">
                  <c:v>713</c:v>
                </c:pt>
                <c:pt idx="61">
                  <c:v>714</c:v>
                </c:pt>
                <c:pt idx="62">
                  <c:v>715</c:v>
                </c:pt>
                <c:pt idx="63">
                  <c:v>716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721</c:v>
                </c:pt>
                <c:pt idx="69">
                  <c:v>722</c:v>
                </c:pt>
                <c:pt idx="70">
                  <c:v>723</c:v>
                </c:pt>
                <c:pt idx="71">
                  <c:v>724</c:v>
                </c:pt>
                <c:pt idx="72">
                  <c:v>725</c:v>
                </c:pt>
                <c:pt idx="73">
                  <c:v>726</c:v>
                </c:pt>
                <c:pt idx="74">
                  <c:v>727</c:v>
                </c:pt>
                <c:pt idx="75">
                  <c:v>728</c:v>
                </c:pt>
                <c:pt idx="76">
                  <c:v>729</c:v>
                </c:pt>
                <c:pt idx="77">
                  <c:v>730</c:v>
                </c:pt>
                <c:pt idx="78">
                  <c:v>731</c:v>
                </c:pt>
                <c:pt idx="79">
                  <c:v>732</c:v>
                </c:pt>
                <c:pt idx="80">
                  <c:v>733</c:v>
                </c:pt>
                <c:pt idx="81">
                  <c:v>734</c:v>
                </c:pt>
                <c:pt idx="82">
                  <c:v>735</c:v>
                </c:pt>
                <c:pt idx="83">
                  <c:v>736</c:v>
                </c:pt>
                <c:pt idx="84">
                  <c:v>737</c:v>
                </c:pt>
                <c:pt idx="85">
                  <c:v>738</c:v>
                </c:pt>
                <c:pt idx="86">
                  <c:v>739</c:v>
                </c:pt>
                <c:pt idx="87">
                  <c:v>740</c:v>
                </c:pt>
                <c:pt idx="88">
                  <c:v>741</c:v>
                </c:pt>
                <c:pt idx="89">
                  <c:v>742</c:v>
                </c:pt>
                <c:pt idx="90">
                  <c:v>743</c:v>
                </c:pt>
                <c:pt idx="91">
                  <c:v>744</c:v>
                </c:pt>
                <c:pt idx="92">
                  <c:v>745</c:v>
                </c:pt>
                <c:pt idx="93">
                  <c:v>746</c:v>
                </c:pt>
                <c:pt idx="94">
                  <c:v>747</c:v>
                </c:pt>
                <c:pt idx="95">
                  <c:v>748</c:v>
                </c:pt>
                <c:pt idx="96">
                  <c:v>749</c:v>
                </c:pt>
                <c:pt idx="97">
                  <c:v>750</c:v>
                </c:pt>
                <c:pt idx="98">
                  <c:v>751</c:v>
                </c:pt>
                <c:pt idx="99">
                  <c:v>752</c:v>
                </c:pt>
                <c:pt idx="100">
                  <c:v>753</c:v>
                </c:pt>
                <c:pt idx="101">
                  <c:v>754</c:v>
                </c:pt>
                <c:pt idx="102">
                  <c:v>755</c:v>
                </c:pt>
                <c:pt idx="103">
                  <c:v>756</c:v>
                </c:pt>
                <c:pt idx="104">
                  <c:v>757</c:v>
                </c:pt>
                <c:pt idx="105">
                  <c:v>758</c:v>
                </c:pt>
                <c:pt idx="106">
                  <c:v>759</c:v>
                </c:pt>
                <c:pt idx="107">
                  <c:v>760</c:v>
                </c:pt>
                <c:pt idx="108">
                  <c:v>761</c:v>
                </c:pt>
                <c:pt idx="109">
                  <c:v>762</c:v>
                </c:pt>
                <c:pt idx="110">
                  <c:v>763</c:v>
                </c:pt>
                <c:pt idx="111">
                  <c:v>764</c:v>
                </c:pt>
                <c:pt idx="112">
                  <c:v>765</c:v>
                </c:pt>
                <c:pt idx="113">
                  <c:v>766</c:v>
                </c:pt>
                <c:pt idx="114">
                  <c:v>767</c:v>
                </c:pt>
                <c:pt idx="115">
                  <c:v>768</c:v>
                </c:pt>
                <c:pt idx="116">
                  <c:v>769</c:v>
                </c:pt>
                <c:pt idx="117">
                  <c:v>770</c:v>
                </c:pt>
                <c:pt idx="118">
                  <c:v>771</c:v>
                </c:pt>
                <c:pt idx="119">
                  <c:v>772</c:v>
                </c:pt>
                <c:pt idx="120">
                  <c:v>773</c:v>
                </c:pt>
                <c:pt idx="121">
                  <c:v>774</c:v>
                </c:pt>
                <c:pt idx="122">
                  <c:v>775</c:v>
                </c:pt>
                <c:pt idx="123">
                  <c:v>776</c:v>
                </c:pt>
                <c:pt idx="124">
                  <c:v>777</c:v>
                </c:pt>
                <c:pt idx="125">
                  <c:v>778</c:v>
                </c:pt>
                <c:pt idx="126">
                  <c:v>779</c:v>
                </c:pt>
                <c:pt idx="127">
                  <c:v>780</c:v>
                </c:pt>
                <c:pt idx="128">
                  <c:v>781</c:v>
                </c:pt>
                <c:pt idx="129">
                  <c:v>782</c:v>
                </c:pt>
                <c:pt idx="130">
                  <c:v>783</c:v>
                </c:pt>
                <c:pt idx="131">
                  <c:v>784</c:v>
                </c:pt>
                <c:pt idx="132">
                  <c:v>785</c:v>
                </c:pt>
                <c:pt idx="133">
                  <c:v>786</c:v>
                </c:pt>
                <c:pt idx="134">
                  <c:v>787</c:v>
                </c:pt>
                <c:pt idx="135">
                  <c:v>788</c:v>
                </c:pt>
                <c:pt idx="136">
                  <c:v>789</c:v>
                </c:pt>
                <c:pt idx="137">
                  <c:v>790</c:v>
                </c:pt>
                <c:pt idx="138">
                  <c:v>791</c:v>
                </c:pt>
                <c:pt idx="139">
                  <c:v>792</c:v>
                </c:pt>
                <c:pt idx="140">
                  <c:v>793</c:v>
                </c:pt>
                <c:pt idx="141">
                  <c:v>794</c:v>
                </c:pt>
                <c:pt idx="142">
                  <c:v>795</c:v>
                </c:pt>
                <c:pt idx="143">
                  <c:v>796</c:v>
                </c:pt>
                <c:pt idx="144">
                  <c:v>797</c:v>
                </c:pt>
                <c:pt idx="145">
                  <c:v>798</c:v>
                </c:pt>
                <c:pt idx="146">
                  <c:v>799</c:v>
                </c:pt>
                <c:pt idx="147">
                  <c:v>800</c:v>
                </c:pt>
                <c:pt idx="148">
                  <c:v>801</c:v>
                </c:pt>
                <c:pt idx="149">
                  <c:v>802</c:v>
                </c:pt>
                <c:pt idx="150">
                  <c:v>803</c:v>
                </c:pt>
                <c:pt idx="151">
                  <c:v>804</c:v>
                </c:pt>
                <c:pt idx="152">
                  <c:v>805</c:v>
                </c:pt>
                <c:pt idx="153">
                  <c:v>806</c:v>
                </c:pt>
                <c:pt idx="154">
                  <c:v>807</c:v>
                </c:pt>
                <c:pt idx="155">
                  <c:v>808</c:v>
                </c:pt>
                <c:pt idx="156">
                  <c:v>809</c:v>
                </c:pt>
                <c:pt idx="157">
                  <c:v>810</c:v>
                </c:pt>
                <c:pt idx="158">
                  <c:v>811</c:v>
                </c:pt>
                <c:pt idx="159">
                  <c:v>812</c:v>
                </c:pt>
                <c:pt idx="160">
                  <c:v>813</c:v>
                </c:pt>
                <c:pt idx="161">
                  <c:v>814</c:v>
                </c:pt>
                <c:pt idx="162">
                  <c:v>815</c:v>
                </c:pt>
                <c:pt idx="163">
                  <c:v>816</c:v>
                </c:pt>
                <c:pt idx="164">
                  <c:v>817</c:v>
                </c:pt>
                <c:pt idx="165">
                  <c:v>818</c:v>
                </c:pt>
                <c:pt idx="166">
                  <c:v>819</c:v>
                </c:pt>
                <c:pt idx="167">
                  <c:v>820</c:v>
                </c:pt>
                <c:pt idx="168">
                  <c:v>821</c:v>
                </c:pt>
                <c:pt idx="169">
                  <c:v>822</c:v>
                </c:pt>
                <c:pt idx="170">
                  <c:v>823</c:v>
                </c:pt>
                <c:pt idx="171">
                  <c:v>824</c:v>
                </c:pt>
                <c:pt idx="172">
                  <c:v>825</c:v>
                </c:pt>
                <c:pt idx="173">
                  <c:v>826</c:v>
                </c:pt>
                <c:pt idx="174">
                  <c:v>827</c:v>
                </c:pt>
                <c:pt idx="175">
                  <c:v>828</c:v>
                </c:pt>
                <c:pt idx="176">
                  <c:v>829</c:v>
                </c:pt>
                <c:pt idx="177">
                  <c:v>830</c:v>
                </c:pt>
                <c:pt idx="178">
                  <c:v>831</c:v>
                </c:pt>
                <c:pt idx="179">
                  <c:v>832</c:v>
                </c:pt>
                <c:pt idx="180">
                  <c:v>833</c:v>
                </c:pt>
                <c:pt idx="181">
                  <c:v>834</c:v>
                </c:pt>
                <c:pt idx="182">
                  <c:v>835</c:v>
                </c:pt>
                <c:pt idx="183">
                  <c:v>836</c:v>
                </c:pt>
                <c:pt idx="184">
                  <c:v>837</c:v>
                </c:pt>
                <c:pt idx="185">
                  <c:v>838</c:v>
                </c:pt>
                <c:pt idx="186">
                  <c:v>839</c:v>
                </c:pt>
                <c:pt idx="187">
                  <c:v>840</c:v>
                </c:pt>
                <c:pt idx="188">
                  <c:v>841</c:v>
                </c:pt>
                <c:pt idx="189">
                  <c:v>842</c:v>
                </c:pt>
                <c:pt idx="190">
                  <c:v>843</c:v>
                </c:pt>
                <c:pt idx="191">
                  <c:v>844</c:v>
                </c:pt>
                <c:pt idx="192">
                  <c:v>845</c:v>
                </c:pt>
                <c:pt idx="193">
                  <c:v>846</c:v>
                </c:pt>
                <c:pt idx="194">
                  <c:v>847</c:v>
                </c:pt>
                <c:pt idx="195">
                  <c:v>848</c:v>
                </c:pt>
                <c:pt idx="196">
                  <c:v>849</c:v>
                </c:pt>
                <c:pt idx="197">
                  <c:v>850</c:v>
                </c:pt>
                <c:pt idx="198">
                  <c:v>851</c:v>
                </c:pt>
                <c:pt idx="199">
                  <c:v>852</c:v>
                </c:pt>
                <c:pt idx="200">
                  <c:v>853</c:v>
                </c:pt>
                <c:pt idx="201">
                  <c:v>854</c:v>
                </c:pt>
                <c:pt idx="202">
                  <c:v>855</c:v>
                </c:pt>
                <c:pt idx="203">
                  <c:v>856</c:v>
                </c:pt>
                <c:pt idx="204">
                  <c:v>857</c:v>
                </c:pt>
                <c:pt idx="205">
                  <c:v>858</c:v>
                </c:pt>
                <c:pt idx="206">
                  <c:v>859</c:v>
                </c:pt>
                <c:pt idx="207">
                  <c:v>860</c:v>
                </c:pt>
                <c:pt idx="208">
                  <c:v>861</c:v>
                </c:pt>
                <c:pt idx="209">
                  <c:v>862</c:v>
                </c:pt>
                <c:pt idx="210">
                  <c:v>863</c:v>
                </c:pt>
                <c:pt idx="211">
                  <c:v>864</c:v>
                </c:pt>
                <c:pt idx="212">
                  <c:v>865</c:v>
                </c:pt>
                <c:pt idx="213">
                  <c:v>866</c:v>
                </c:pt>
                <c:pt idx="214">
                  <c:v>867</c:v>
                </c:pt>
                <c:pt idx="215">
                  <c:v>868</c:v>
                </c:pt>
                <c:pt idx="216">
                  <c:v>869</c:v>
                </c:pt>
                <c:pt idx="217">
                  <c:v>870</c:v>
                </c:pt>
                <c:pt idx="218">
                  <c:v>871</c:v>
                </c:pt>
                <c:pt idx="219">
                  <c:v>872</c:v>
                </c:pt>
                <c:pt idx="220">
                  <c:v>873</c:v>
                </c:pt>
                <c:pt idx="221">
                  <c:v>874</c:v>
                </c:pt>
                <c:pt idx="222">
                  <c:v>875</c:v>
                </c:pt>
                <c:pt idx="223">
                  <c:v>876</c:v>
                </c:pt>
                <c:pt idx="224">
                  <c:v>877</c:v>
                </c:pt>
                <c:pt idx="225">
                  <c:v>878</c:v>
                </c:pt>
                <c:pt idx="226">
                  <c:v>879</c:v>
                </c:pt>
                <c:pt idx="227">
                  <c:v>880</c:v>
                </c:pt>
                <c:pt idx="228">
                  <c:v>881</c:v>
                </c:pt>
                <c:pt idx="229">
                  <c:v>882</c:v>
                </c:pt>
                <c:pt idx="230">
                  <c:v>883</c:v>
                </c:pt>
                <c:pt idx="231">
                  <c:v>884</c:v>
                </c:pt>
                <c:pt idx="232">
                  <c:v>885</c:v>
                </c:pt>
                <c:pt idx="233">
                  <c:v>886</c:v>
                </c:pt>
                <c:pt idx="234">
                  <c:v>887</c:v>
                </c:pt>
                <c:pt idx="235">
                  <c:v>888</c:v>
                </c:pt>
                <c:pt idx="236">
                  <c:v>889</c:v>
                </c:pt>
                <c:pt idx="237">
                  <c:v>890</c:v>
                </c:pt>
                <c:pt idx="238">
                  <c:v>891</c:v>
                </c:pt>
                <c:pt idx="239">
                  <c:v>892</c:v>
                </c:pt>
                <c:pt idx="240">
                  <c:v>893</c:v>
                </c:pt>
                <c:pt idx="241">
                  <c:v>894</c:v>
                </c:pt>
                <c:pt idx="242">
                  <c:v>895</c:v>
                </c:pt>
                <c:pt idx="243">
                  <c:v>896</c:v>
                </c:pt>
                <c:pt idx="244">
                  <c:v>897</c:v>
                </c:pt>
                <c:pt idx="245">
                  <c:v>898</c:v>
                </c:pt>
                <c:pt idx="246">
                  <c:v>899</c:v>
                </c:pt>
                <c:pt idx="247">
                  <c:v>900</c:v>
                </c:pt>
                <c:pt idx="248">
                  <c:v>901</c:v>
                </c:pt>
                <c:pt idx="249">
                  <c:v>902</c:v>
                </c:pt>
                <c:pt idx="250">
                  <c:v>903</c:v>
                </c:pt>
                <c:pt idx="251">
                  <c:v>904</c:v>
                </c:pt>
                <c:pt idx="252">
                  <c:v>905</c:v>
                </c:pt>
                <c:pt idx="253">
                  <c:v>906</c:v>
                </c:pt>
                <c:pt idx="254">
                  <c:v>907</c:v>
                </c:pt>
                <c:pt idx="255">
                  <c:v>908</c:v>
                </c:pt>
                <c:pt idx="256">
                  <c:v>909</c:v>
                </c:pt>
                <c:pt idx="257">
                  <c:v>910</c:v>
                </c:pt>
                <c:pt idx="258">
                  <c:v>911</c:v>
                </c:pt>
                <c:pt idx="259">
                  <c:v>912</c:v>
                </c:pt>
                <c:pt idx="260">
                  <c:v>913</c:v>
                </c:pt>
                <c:pt idx="261">
                  <c:v>914</c:v>
                </c:pt>
                <c:pt idx="262">
                  <c:v>915</c:v>
                </c:pt>
                <c:pt idx="263">
                  <c:v>916</c:v>
                </c:pt>
                <c:pt idx="264">
                  <c:v>917</c:v>
                </c:pt>
                <c:pt idx="265">
                  <c:v>918</c:v>
                </c:pt>
                <c:pt idx="266">
                  <c:v>919</c:v>
                </c:pt>
                <c:pt idx="267">
                  <c:v>920</c:v>
                </c:pt>
                <c:pt idx="268">
                  <c:v>921</c:v>
                </c:pt>
                <c:pt idx="269">
                  <c:v>922</c:v>
                </c:pt>
                <c:pt idx="270">
                  <c:v>923</c:v>
                </c:pt>
                <c:pt idx="271">
                  <c:v>924</c:v>
                </c:pt>
                <c:pt idx="272">
                  <c:v>925</c:v>
                </c:pt>
                <c:pt idx="273">
                  <c:v>926</c:v>
                </c:pt>
                <c:pt idx="274">
                  <c:v>927</c:v>
                </c:pt>
                <c:pt idx="275">
                  <c:v>928</c:v>
                </c:pt>
                <c:pt idx="276">
                  <c:v>929</c:v>
                </c:pt>
                <c:pt idx="277">
                  <c:v>930</c:v>
                </c:pt>
                <c:pt idx="278">
                  <c:v>931</c:v>
                </c:pt>
                <c:pt idx="279">
                  <c:v>932</c:v>
                </c:pt>
                <c:pt idx="280">
                  <c:v>933</c:v>
                </c:pt>
                <c:pt idx="281">
                  <c:v>934</c:v>
                </c:pt>
                <c:pt idx="282">
                  <c:v>935</c:v>
                </c:pt>
                <c:pt idx="283">
                  <c:v>936</c:v>
                </c:pt>
                <c:pt idx="284">
                  <c:v>937</c:v>
                </c:pt>
                <c:pt idx="285">
                  <c:v>938</c:v>
                </c:pt>
                <c:pt idx="286">
                  <c:v>939</c:v>
                </c:pt>
                <c:pt idx="287">
                  <c:v>940</c:v>
                </c:pt>
                <c:pt idx="288">
                  <c:v>941</c:v>
                </c:pt>
                <c:pt idx="289">
                  <c:v>942</c:v>
                </c:pt>
                <c:pt idx="290">
                  <c:v>943</c:v>
                </c:pt>
                <c:pt idx="291">
                  <c:v>944</c:v>
                </c:pt>
                <c:pt idx="292">
                  <c:v>945</c:v>
                </c:pt>
                <c:pt idx="293">
                  <c:v>946</c:v>
                </c:pt>
                <c:pt idx="294">
                  <c:v>947</c:v>
                </c:pt>
                <c:pt idx="295">
                  <c:v>948</c:v>
                </c:pt>
              </c:numCache>
            </c:numRef>
          </c:xVal>
          <c:yVal>
            <c:numRef>
              <c:f>Graph!$C$637:$C$930</c:f>
              <c:numCache>
                <c:formatCode>General</c:formatCode>
                <c:ptCount val="294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79-45E4-8274-A467D0A5916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Graph!$A$636:$A$931</c:f>
              <c:numCache>
                <c:formatCode>General</c:formatCode>
                <c:ptCount val="296"/>
                <c:pt idx="0">
                  <c:v>653</c:v>
                </c:pt>
                <c:pt idx="1">
                  <c:v>654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659</c:v>
                </c:pt>
                <c:pt idx="7">
                  <c:v>660</c:v>
                </c:pt>
                <c:pt idx="8">
                  <c:v>661</c:v>
                </c:pt>
                <c:pt idx="9">
                  <c:v>662</c:v>
                </c:pt>
                <c:pt idx="10">
                  <c:v>663</c:v>
                </c:pt>
                <c:pt idx="11">
                  <c:v>664</c:v>
                </c:pt>
                <c:pt idx="12">
                  <c:v>665</c:v>
                </c:pt>
                <c:pt idx="13">
                  <c:v>666</c:v>
                </c:pt>
                <c:pt idx="14">
                  <c:v>667</c:v>
                </c:pt>
                <c:pt idx="15">
                  <c:v>668</c:v>
                </c:pt>
                <c:pt idx="16">
                  <c:v>669</c:v>
                </c:pt>
                <c:pt idx="17">
                  <c:v>670</c:v>
                </c:pt>
                <c:pt idx="18">
                  <c:v>671</c:v>
                </c:pt>
                <c:pt idx="19">
                  <c:v>672</c:v>
                </c:pt>
                <c:pt idx="20">
                  <c:v>673</c:v>
                </c:pt>
                <c:pt idx="21">
                  <c:v>674</c:v>
                </c:pt>
                <c:pt idx="22">
                  <c:v>675</c:v>
                </c:pt>
                <c:pt idx="23">
                  <c:v>676</c:v>
                </c:pt>
                <c:pt idx="24">
                  <c:v>677</c:v>
                </c:pt>
                <c:pt idx="25">
                  <c:v>678</c:v>
                </c:pt>
                <c:pt idx="26">
                  <c:v>679</c:v>
                </c:pt>
                <c:pt idx="27">
                  <c:v>680</c:v>
                </c:pt>
                <c:pt idx="28">
                  <c:v>681</c:v>
                </c:pt>
                <c:pt idx="29">
                  <c:v>682</c:v>
                </c:pt>
                <c:pt idx="30">
                  <c:v>683</c:v>
                </c:pt>
                <c:pt idx="31">
                  <c:v>684</c:v>
                </c:pt>
                <c:pt idx="32">
                  <c:v>685</c:v>
                </c:pt>
                <c:pt idx="33">
                  <c:v>686</c:v>
                </c:pt>
                <c:pt idx="34">
                  <c:v>687</c:v>
                </c:pt>
                <c:pt idx="35">
                  <c:v>688</c:v>
                </c:pt>
                <c:pt idx="36">
                  <c:v>689</c:v>
                </c:pt>
                <c:pt idx="37">
                  <c:v>690</c:v>
                </c:pt>
                <c:pt idx="38">
                  <c:v>691</c:v>
                </c:pt>
                <c:pt idx="39">
                  <c:v>692</c:v>
                </c:pt>
                <c:pt idx="40">
                  <c:v>693</c:v>
                </c:pt>
                <c:pt idx="41">
                  <c:v>694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699</c:v>
                </c:pt>
                <c:pt idx="47">
                  <c:v>700</c:v>
                </c:pt>
                <c:pt idx="48">
                  <c:v>701</c:v>
                </c:pt>
                <c:pt idx="49">
                  <c:v>702</c:v>
                </c:pt>
                <c:pt idx="50">
                  <c:v>703</c:v>
                </c:pt>
                <c:pt idx="51">
                  <c:v>704</c:v>
                </c:pt>
                <c:pt idx="52">
                  <c:v>705</c:v>
                </c:pt>
                <c:pt idx="53">
                  <c:v>706</c:v>
                </c:pt>
                <c:pt idx="54">
                  <c:v>707</c:v>
                </c:pt>
                <c:pt idx="55">
                  <c:v>708</c:v>
                </c:pt>
                <c:pt idx="56">
                  <c:v>709</c:v>
                </c:pt>
                <c:pt idx="57">
                  <c:v>710</c:v>
                </c:pt>
                <c:pt idx="58">
                  <c:v>711</c:v>
                </c:pt>
                <c:pt idx="59">
                  <c:v>712</c:v>
                </c:pt>
                <c:pt idx="60">
                  <c:v>713</c:v>
                </c:pt>
                <c:pt idx="61">
                  <c:v>714</c:v>
                </c:pt>
                <c:pt idx="62">
                  <c:v>715</c:v>
                </c:pt>
                <c:pt idx="63">
                  <c:v>716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721</c:v>
                </c:pt>
                <c:pt idx="69">
                  <c:v>722</c:v>
                </c:pt>
                <c:pt idx="70">
                  <c:v>723</c:v>
                </c:pt>
                <c:pt idx="71">
                  <c:v>724</c:v>
                </c:pt>
                <c:pt idx="72">
                  <c:v>725</c:v>
                </c:pt>
                <c:pt idx="73">
                  <c:v>726</c:v>
                </c:pt>
                <c:pt idx="74">
                  <c:v>727</c:v>
                </c:pt>
                <c:pt idx="75">
                  <c:v>728</c:v>
                </c:pt>
                <c:pt idx="76">
                  <c:v>729</c:v>
                </c:pt>
                <c:pt idx="77">
                  <c:v>730</c:v>
                </c:pt>
                <c:pt idx="78">
                  <c:v>731</c:v>
                </c:pt>
                <c:pt idx="79">
                  <c:v>732</c:v>
                </c:pt>
                <c:pt idx="80">
                  <c:v>733</c:v>
                </c:pt>
                <c:pt idx="81">
                  <c:v>734</c:v>
                </c:pt>
                <c:pt idx="82">
                  <c:v>735</c:v>
                </c:pt>
                <c:pt idx="83">
                  <c:v>736</c:v>
                </c:pt>
                <c:pt idx="84">
                  <c:v>737</c:v>
                </c:pt>
                <c:pt idx="85">
                  <c:v>738</c:v>
                </c:pt>
                <c:pt idx="86">
                  <c:v>739</c:v>
                </c:pt>
                <c:pt idx="87">
                  <c:v>740</c:v>
                </c:pt>
                <c:pt idx="88">
                  <c:v>741</c:v>
                </c:pt>
                <c:pt idx="89">
                  <c:v>742</c:v>
                </c:pt>
                <c:pt idx="90">
                  <c:v>743</c:v>
                </c:pt>
                <c:pt idx="91">
                  <c:v>744</c:v>
                </c:pt>
                <c:pt idx="92">
                  <c:v>745</c:v>
                </c:pt>
                <c:pt idx="93">
                  <c:v>746</c:v>
                </c:pt>
                <c:pt idx="94">
                  <c:v>747</c:v>
                </c:pt>
                <c:pt idx="95">
                  <c:v>748</c:v>
                </c:pt>
                <c:pt idx="96">
                  <c:v>749</c:v>
                </c:pt>
                <c:pt idx="97">
                  <c:v>750</c:v>
                </c:pt>
                <c:pt idx="98">
                  <c:v>751</c:v>
                </c:pt>
                <c:pt idx="99">
                  <c:v>752</c:v>
                </c:pt>
                <c:pt idx="100">
                  <c:v>753</c:v>
                </c:pt>
                <c:pt idx="101">
                  <c:v>754</c:v>
                </c:pt>
                <c:pt idx="102">
                  <c:v>755</c:v>
                </c:pt>
                <c:pt idx="103">
                  <c:v>756</c:v>
                </c:pt>
                <c:pt idx="104">
                  <c:v>757</c:v>
                </c:pt>
                <c:pt idx="105">
                  <c:v>758</c:v>
                </c:pt>
                <c:pt idx="106">
                  <c:v>759</c:v>
                </c:pt>
                <c:pt idx="107">
                  <c:v>760</c:v>
                </c:pt>
                <c:pt idx="108">
                  <c:v>761</c:v>
                </c:pt>
                <c:pt idx="109">
                  <c:v>762</c:v>
                </c:pt>
                <c:pt idx="110">
                  <c:v>763</c:v>
                </c:pt>
                <c:pt idx="111">
                  <c:v>764</c:v>
                </c:pt>
                <c:pt idx="112">
                  <c:v>765</c:v>
                </c:pt>
                <c:pt idx="113">
                  <c:v>766</c:v>
                </c:pt>
                <c:pt idx="114">
                  <c:v>767</c:v>
                </c:pt>
                <c:pt idx="115">
                  <c:v>768</c:v>
                </c:pt>
                <c:pt idx="116">
                  <c:v>769</c:v>
                </c:pt>
                <c:pt idx="117">
                  <c:v>770</c:v>
                </c:pt>
                <c:pt idx="118">
                  <c:v>771</c:v>
                </c:pt>
                <c:pt idx="119">
                  <c:v>772</c:v>
                </c:pt>
                <c:pt idx="120">
                  <c:v>773</c:v>
                </c:pt>
                <c:pt idx="121">
                  <c:v>774</c:v>
                </c:pt>
                <c:pt idx="122">
                  <c:v>775</c:v>
                </c:pt>
                <c:pt idx="123">
                  <c:v>776</c:v>
                </c:pt>
                <c:pt idx="124">
                  <c:v>777</c:v>
                </c:pt>
                <c:pt idx="125">
                  <c:v>778</c:v>
                </c:pt>
                <c:pt idx="126">
                  <c:v>779</c:v>
                </c:pt>
                <c:pt idx="127">
                  <c:v>780</c:v>
                </c:pt>
                <c:pt idx="128">
                  <c:v>781</c:v>
                </c:pt>
                <c:pt idx="129">
                  <c:v>782</c:v>
                </c:pt>
                <c:pt idx="130">
                  <c:v>783</c:v>
                </c:pt>
                <c:pt idx="131">
                  <c:v>784</c:v>
                </c:pt>
                <c:pt idx="132">
                  <c:v>785</c:v>
                </c:pt>
                <c:pt idx="133">
                  <c:v>786</c:v>
                </c:pt>
                <c:pt idx="134">
                  <c:v>787</c:v>
                </c:pt>
                <c:pt idx="135">
                  <c:v>788</c:v>
                </c:pt>
                <c:pt idx="136">
                  <c:v>789</c:v>
                </c:pt>
                <c:pt idx="137">
                  <c:v>790</c:v>
                </c:pt>
                <c:pt idx="138">
                  <c:v>791</c:v>
                </c:pt>
                <c:pt idx="139">
                  <c:v>792</c:v>
                </c:pt>
                <c:pt idx="140">
                  <c:v>793</c:v>
                </c:pt>
                <c:pt idx="141">
                  <c:v>794</c:v>
                </c:pt>
                <c:pt idx="142">
                  <c:v>795</c:v>
                </c:pt>
                <c:pt idx="143">
                  <c:v>796</c:v>
                </c:pt>
                <c:pt idx="144">
                  <c:v>797</c:v>
                </c:pt>
                <c:pt idx="145">
                  <c:v>798</c:v>
                </c:pt>
                <c:pt idx="146">
                  <c:v>799</c:v>
                </c:pt>
                <c:pt idx="147">
                  <c:v>800</c:v>
                </c:pt>
                <c:pt idx="148">
                  <c:v>801</c:v>
                </c:pt>
                <c:pt idx="149">
                  <c:v>802</c:v>
                </c:pt>
                <c:pt idx="150">
                  <c:v>803</c:v>
                </c:pt>
                <c:pt idx="151">
                  <c:v>804</c:v>
                </c:pt>
                <c:pt idx="152">
                  <c:v>805</c:v>
                </c:pt>
                <c:pt idx="153">
                  <c:v>806</c:v>
                </c:pt>
                <c:pt idx="154">
                  <c:v>807</c:v>
                </c:pt>
                <c:pt idx="155">
                  <c:v>808</c:v>
                </c:pt>
                <c:pt idx="156">
                  <c:v>809</c:v>
                </c:pt>
                <c:pt idx="157">
                  <c:v>810</c:v>
                </c:pt>
                <c:pt idx="158">
                  <c:v>811</c:v>
                </c:pt>
                <c:pt idx="159">
                  <c:v>812</c:v>
                </c:pt>
                <c:pt idx="160">
                  <c:v>813</c:v>
                </c:pt>
                <c:pt idx="161">
                  <c:v>814</c:v>
                </c:pt>
                <c:pt idx="162">
                  <c:v>815</c:v>
                </c:pt>
                <c:pt idx="163">
                  <c:v>816</c:v>
                </c:pt>
                <c:pt idx="164">
                  <c:v>817</c:v>
                </c:pt>
                <c:pt idx="165">
                  <c:v>818</c:v>
                </c:pt>
                <c:pt idx="166">
                  <c:v>819</c:v>
                </c:pt>
                <c:pt idx="167">
                  <c:v>820</c:v>
                </c:pt>
                <c:pt idx="168">
                  <c:v>821</c:v>
                </c:pt>
                <c:pt idx="169">
                  <c:v>822</c:v>
                </c:pt>
                <c:pt idx="170">
                  <c:v>823</c:v>
                </c:pt>
                <c:pt idx="171">
                  <c:v>824</c:v>
                </c:pt>
                <c:pt idx="172">
                  <c:v>825</c:v>
                </c:pt>
                <c:pt idx="173">
                  <c:v>826</c:v>
                </c:pt>
                <c:pt idx="174">
                  <c:v>827</c:v>
                </c:pt>
                <c:pt idx="175">
                  <c:v>828</c:v>
                </c:pt>
                <c:pt idx="176">
                  <c:v>829</c:v>
                </c:pt>
                <c:pt idx="177">
                  <c:v>830</c:v>
                </c:pt>
                <c:pt idx="178">
                  <c:v>831</c:v>
                </c:pt>
                <c:pt idx="179">
                  <c:v>832</c:v>
                </c:pt>
                <c:pt idx="180">
                  <c:v>833</c:v>
                </c:pt>
                <c:pt idx="181">
                  <c:v>834</c:v>
                </c:pt>
                <c:pt idx="182">
                  <c:v>835</c:v>
                </c:pt>
                <c:pt idx="183">
                  <c:v>836</c:v>
                </c:pt>
                <c:pt idx="184">
                  <c:v>837</c:v>
                </c:pt>
                <c:pt idx="185">
                  <c:v>838</c:v>
                </c:pt>
                <c:pt idx="186">
                  <c:v>839</c:v>
                </c:pt>
                <c:pt idx="187">
                  <c:v>840</c:v>
                </c:pt>
                <c:pt idx="188">
                  <c:v>841</c:v>
                </c:pt>
                <c:pt idx="189">
                  <c:v>842</c:v>
                </c:pt>
                <c:pt idx="190">
                  <c:v>843</c:v>
                </c:pt>
                <c:pt idx="191">
                  <c:v>844</c:v>
                </c:pt>
                <c:pt idx="192">
                  <c:v>845</c:v>
                </c:pt>
                <c:pt idx="193">
                  <c:v>846</c:v>
                </c:pt>
                <c:pt idx="194">
                  <c:v>847</c:v>
                </c:pt>
                <c:pt idx="195">
                  <c:v>848</c:v>
                </c:pt>
                <c:pt idx="196">
                  <c:v>849</c:v>
                </c:pt>
                <c:pt idx="197">
                  <c:v>850</c:v>
                </c:pt>
                <c:pt idx="198">
                  <c:v>851</c:v>
                </c:pt>
                <c:pt idx="199">
                  <c:v>852</c:v>
                </c:pt>
                <c:pt idx="200">
                  <c:v>853</c:v>
                </c:pt>
                <c:pt idx="201">
                  <c:v>854</c:v>
                </c:pt>
                <c:pt idx="202">
                  <c:v>855</c:v>
                </c:pt>
                <c:pt idx="203">
                  <c:v>856</c:v>
                </c:pt>
                <c:pt idx="204">
                  <c:v>857</c:v>
                </c:pt>
                <c:pt idx="205">
                  <c:v>858</c:v>
                </c:pt>
                <c:pt idx="206">
                  <c:v>859</c:v>
                </c:pt>
                <c:pt idx="207">
                  <c:v>860</c:v>
                </c:pt>
                <c:pt idx="208">
                  <c:v>861</c:v>
                </c:pt>
                <c:pt idx="209">
                  <c:v>862</c:v>
                </c:pt>
                <c:pt idx="210">
                  <c:v>863</c:v>
                </c:pt>
                <c:pt idx="211">
                  <c:v>864</c:v>
                </c:pt>
                <c:pt idx="212">
                  <c:v>865</c:v>
                </c:pt>
                <c:pt idx="213">
                  <c:v>866</c:v>
                </c:pt>
                <c:pt idx="214">
                  <c:v>867</c:v>
                </c:pt>
                <c:pt idx="215">
                  <c:v>868</c:v>
                </c:pt>
                <c:pt idx="216">
                  <c:v>869</c:v>
                </c:pt>
                <c:pt idx="217">
                  <c:v>870</c:v>
                </c:pt>
                <c:pt idx="218">
                  <c:v>871</c:v>
                </c:pt>
                <c:pt idx="219">
                  <c:v>872</c:v>
                </c:pt>
                <c:pt idx="220">
                  <c:v>873</c:v>
                </c:pt>
                <c:pt idx="221">
                  <c:v>874</c:v>
                </c:pt>
                <c:pt idx="222">
                  <c:v>875</c:v>
                </c:pt>
                <c:pt idx="223">
                  <c:v>876</c:v>
                </c:pt>
                <c:pt idx="224">
                  <c:v>877</c:v>
                </c:pt>
                <c:pt idx="225">
                  <c:v>878</c:v>
                </c:pt>
                <c:pt idx="226">
                  <c:v>879</c:v>
                </c:pt>
                <c:pt idx="227">
                  <c:v>880</c:v>
                </c:pt>
                <c:pt idx="228">
                  <c:v>881</c:v>
                </c:pt>
                <c:pt idx="229">
                  <c:v>882</c:v>
                </c:pt>
                <c:pt idx="230">
                  <c:v>883</c:v>
                </c:pt>
                <c:pt idx="231">
                  <c:v>884</c:v>
                </c:pt>
                <c:pt idx="232">
                  <c:v>885</c:v>
                </c:pt>
                <c:pt idx="233">
                  <c:v>886</c:v>
                </c:pt>
                <c:pt idx="234">
                  <c:v>887</c:v>
                </c:pt>
                <c:pt idx="235">
                  <c:v>888</c:v>
                </c:pt>
                <c:pt idx="236">
                  <c:v>889</c:v>
                </c:pt>
                <c:pt idx="237">
                  <c:v>890</c:v>
                </c:pt>
                <c:pt idx="238">
                  <c:v>891</c:v>
                </c:pt>
                <c:pt idx="239">
                  <c:v>892</c:v>
                </c:pt>
                <c:pt idx="240">
                  <c:v>893</c:v>
                </c:pt>
                <c:pt idx="241">
                  <c:v>894</c:v>
                </c:pt>
                <c:pt idx="242">
                  <c:v>895</c:v>
                </c:pt>
                <c:pt idx="243">
                  <c:v>896</c:v>
                </c:pt>
                <c:pt idx="244">
                  <c:v>897</c:v>
                </c:pt>
                <c:pt idx="245">
                  <c:v>898</c:v>
                </c:pt>
                <c:pt idx="246">
                  <c:v>899</c:v>
                </c:pt>
                <c:pt idx="247">
                  <c:v>900</c:v>
                </c:pt>
                <c:pt idx="248">
                  <c:v>901</c:v>
                </c:pt>
                <c:pt idx="249">
                  <c:v>902</c:v>
                </c:pt>
                <c:pt idx="250">
                  <c:v>903</c:v>
                </c:pt>
                <c:pt idx="251">
                  <c:v>904</c:v>
                </c:pt>
                <c:pt idx="252">
                  <c:v>905</c:v>
                </c:pt>
                <c:pt idx="253">
                  <c:v>906</c:v>
                </c:pt>
                <c:pt idx="254">
                  <c:v>907</c:v>
                </c:pt>
                <c:pt idx="255">
                  <c:v>908</c:v>
                </c:pt>
                <c:pt idx="256">
                  <c:v>909</c:v>
                </c:pt>
                <c:pt idx="257">
                  <c:v>910</c:v>
                </c:pt>
                <c:pt idx="258">
                  <c:v>911</c:v>
                </c:pt>
                <c:pt idx="259">
                  <c:v>912</c:v>
                </c:pt>
                <c:pt idx="260">
                  <c:v>913</c:v>
                </c:pt>
                <c:pt idx="261">
                  <c:v>914</c:v>
                </c:pt>
                <c:pt idx="262">
                  <c:v>915</c:v>
                </c:pt>
                <c:pt idx="263">
                  <c:v>916</c:v>
                </c:pt>
                <c:pt idx="264">
                  <c:v>917</c:v>
                </c:pt>
                <c:pt idx="265">
                  <c:v>918</c:v>
                </c:pt>
                <c:pt idx="266">
                  <c:v>919</c:v>
                </c:pt>
                <c:pt idx="267">
                  <c:v>920</c:v>
                </c:pt>
                <c:pt idx="268">
                  <c:v>921</c:v>
                </c:pt>
                <c:pt idx="269">
                  <c:v>922</c:v>
                </c:pt>
                <c:pt idx="270">
                  <c:v>923</c:v>
                </c:pt>
                <c:pt idx="271">
                  <c:v>924</c:v>
                </c:pt>
                <c:pt idx="272">
                  <c:v>925</c:v>
                </c:pt>
                <c:pt idx="273">
                  <c:v>926</c:v>
                </c:pt>
                <c:pt idx="274">
                  <c:v>927</c:v>
                </c:pt>
                <c:pt idx="275">
                  <c:v>928</c:v>
                </c:pt>
                <c:pt idx="276">
                  <c:v>929</c:v>
                </c:pt>
                <c:pt idx="277">
                  <c:v>930</c:v>
                </c:pt>
                <c:pt idx="278">
                  <c:v>931</c:v>
                </c:pt>
                <c:pt idx="279">
                  <c:v>932</c:v>
                </c:pt>
                <c:pt idx="280">
                  <c:v>933</c:v>
                </c:pt>
                <c:pt idx="281">
                  <c:v>934</c:v>
                </c:pt>
                <c:pt idx="282">
                  <c:v>935</c:v>
                </c:pt>
                <c:pt idx="283">
                  <c:v>936</c:v>
                </c:pt>
                <c:pt idx="284">
                  <c:v>937</c:v>
                </c:pt>
                <c:pt idx="285">
                  <c:v>938</c:v>
                </c:pt>
                <c:pt idx="286">
                  <c:v>939</c:v>
                </c:pt>
                <c:pt idx="287">
                  <c:v>940</c:v>
                </c:pt>
                <c:pt idx="288">
                  <c:v>941</c:v>
                </c:pt>
                <c:pt idx="289">
                  <c:v>942</c:v>
                </c:pt>
                <c:pt idx="290">
                  <c:v>943</c:v>
                </c:pt>
                <c:pt idx="291">
                  <c:v>944</c:v>
                </c:pt>
                <c:pt idx="292">
                  <c:v>945</c:v>
                </c:pt>
                <c:pt idx="293">
                  <c:v>946</c:v>
                </c:pt>
                <c:pt idx="294">
                  <c:v>947</c:v>
                </c:pt>
                <c:pt idx="295">
                  <c:v>948</c:v>
                </c:pt>
              </c:numCache>
            </c:numRef>
          </c:xVal>
          <c:yVal>
            <c:numRef>
              <c:f>Graph!$E$637:$E$930</c:f>
              <c:numCache>
                <c:formatCode>General</c:formatCode>
                <c:ptCount val="29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79-45E4-8274-A467D0A5916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Graph!$A$636:$A$931</c:f>
              <c:numCache>
                <c:formatCode>General</c:formatCode>
                <c:ptCount val="296"/>
                <c:pt idx="0">
                  <c:v>653</c:v>
                </c:pt>
                <c:pt idx="1">
                  <c:v>654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659</c:v>
                </c:pt>
                <c:pt idx="7">
                  <c:v>660</c:v>
                </c:pt>
                <c:pt idx="8">
                  <c:v>661</c:v>
                </c:pt>
                <c:pt idx="9">
                  <c:v>662</c:v>
                </c:pt>
                <c:pt idx="10">
                  <c:v>663</c:v>
                </c:pt>
                <c:pt idx="11">
                  <c:v>664</c:v>
                </c:pt>
                <c:pt idx="12">
                  <c:v>665</c:v>
                </c:pt>
                <c:pt idx="13">
                  <c:v>666</c:v>
                </c:pt>
                <c:pt idx="14">
                  <c:v>667</c:v>
                </c:pt>
                <c:pt idx="15">
                  <c:v>668</c:v>
                </c:pt>
                <c:pt idx="16">
                  <c:v>669</c:v>
                </c:pt>
                <c:pt idx="17">
                  <c:v>670</c:v>
                </c:pt>
                <c:pt idx="18">
                  <c:v>671</c:v>
                </c:pt>
                <c:pt idx="19">
                  <c:v>672</c:v>
                </c:pt>
                <c:pt idx="20">
                  <c:v>673</c:v>
                </c:pt>
                <c:pt idx="21">
                  <c:v>674</c:v>
                </c:pt>
                <c:pt idx="22">
                  <c:v>675</c:v>
                </c:pt>
                <c:pt idx="23">
                  <c:v>676</c:v>
                </c:pt>
                <c:pt idx="24">
                  <c:v>677</c:v>
                </c:pt>
                <c:pt idx="25">
                  <c:v>678</c:v>
                </c:pt>
                <c:pt idx="26">
                  <c:v>679</c:v>
                </c:pt>
                <c:pt idx="27">
                  <c:v>680</c:v>
                </c:pt>
                <c:pt idx="28">
                  <c:v>681</c:v>
                </c:pt>
                <c:pt idx="29">
                  <c:v>682</c:v>
                </c:pt>
                <c:pt idx="30">
                  <c:v>683</c:v>
                </c:pt>
                <c:pt idx="31">
                  <c:v>684</c:v>
                </c:pt>
                <c:pt idx="32">
                  <c:v>685</c:v>
                </c:pt>
                <c:pt idx="33">
                  <c:v>686</c:v>
                </c:pt>
                <c:pt idx="34">
                  <c:v>687</c:v>
                </c:pt>
                <c:pt idx="35">
                  <c:v>688</c:v>
                </c:pt>
                <c:pt idx="36">
                  <c:v>689</c:v>
                </c:pt>
                <c:pt idx="37">
                  <c:v>690</c:v>
                </c:pt>
                <c:pt idx="38">
                  <c:v>691</c:v>
                </c:pt>
                <c:pt idx="39">
                  <c:v>692</c:v>
                </c:pt>
                <c:pt idx="40">
                  <c:v>693</c:v>
                </c:pt>
                <c:pt idx="41">
                  <c:v>694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699</c:v>
                </c:pt>
                <c:pt idx="47">
                  <c:v>700</c:v>
                </c:pt>
                <c:pt idx="48">
                  <c:v>701</c:v>
                </c:pt>
                <c:pt idx="49">
                  <c:v>702</c:v>
                </c:pt>
                <c:pt idx="50">
                  <c:v>703</c:v>
                </c:pt>
                <c:pt idx="51">
                  <c:v>704</c:v>
                </c:pt>
                <c:pt idx="52">
                  <c:v>705</c:v>
                </c:pt>
                <c:pt idx="53">
                  <c:v>706</c:v>
                </c:pt>
                <c:pt idx="54">
                  <c:v>707</c:v>
                </c:pt>
                <c:pt idx="55">
                  <c:v>708</c:v>
                </c:pt>
                <c:pt idx="56">
                  <c:v>709</c:v>
                </c:pt>
                <c:pt idx="57">
                  <c:v>710</c:v>
                </c:pt>
                <c:pt idx="58">
                  <c:v>711</c:v>
                </c:pt>
                <c:pt idx="59">
                  <c:v>712</c:v>
                </c:pt>
                <c:pt idx="60">
                  <c:v>713</c:v>
                </c:pt>
                <c:pt idx="61">
                  <c:v>714</c:v>
                </c:pt>
                <c:pt idx="62">
                  <c:v>715</c:v>
                </c:pt>
                <c:pt idx="63">
                  <c:v>716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721</c:v>
                </c:pt>
                <c:pt idx="69">
                  <c:v>722</c:v>
                </c:pt>
                <c:pt idx="70">
                  <c:v>723</c:v>
                </c:pt>
                <c:pt idx="71">
                  <c:v>724</c:v>
                </c:pt>
                <c:pt idx="72">
                  <c:v>725</c:v>
                </c:pt>
                <c:pt idx="73">
                  <c:v>726</c:v>
                </c:pt>
                <c:pt idx="74">
                  <c:v>727</c:v>
                </c:pt>
                <c:pt idx="75">
                  <c:v>728</c:v>
                </c:pt>
                <c:pt idx="76">
                  <c:v>729</c:v>
                </c:pt>
                <c:pt idx="77">
                  <c:v>730</c:v>
                </c:pt>
                <c:pt idx="78">
                  <c:v>731</c:v>
                </c:pt>
                <c:pt idx="79">
                  <c:v>732</c:v>
                </c:pt>
                <c:pt idx="80">
                  <c:v>733</c:v>
                </c:pt>
                <c:pt idx="81">
                  <c:v>734</c:v>
                </c:pt>
                <c:pt idx="82">
                  <c:v>735</c:v>
                </c:pt>
                <c:pt idx="83">
                  <c:v>736</c:v>
                </c:pt>
                <c:pt idx="84">
                  <c:v>737</c:v>
                </c:pt>
                <c:pt idx="85">
                  <c:v>738</c:v>
                </c:pt>
                <c:pt idx="86">
                  <c:v>739</c:v>
                </c:pt>
                <c:pt idx="87">
                  <c:v>740</c:v>
                </c:pt>
                <c:pt idx="88">
                  <c:v>741</c:v>
                </c:pt>
                <c:pt idx="89">
                  <c:v>742</c:v>
                </c:pt>
                <c:pt idx="90">
                  <c:v>743</c:v>
                </c:pt>
                <c:pt idx="91">
                  <c:v>744</c:v>
                </c:pt>
                <c:pt idx="92">
                  <c:v>745</c:v>
                </c:pt>
                <c:pt idx="93">
                  <c:v>746</c:v>
                </c:pt>
                <c:pt idx="94">
                  <c:v>747</c:v>
                </c:pt>
                <c:pt idx="95">
                  <c:v>748</c:v>
                </c:pt>
                <c:pt idx="96">
                  <c:v>749</c:v>
                </c:pt>
                <c:pt idx="97">
                  <c:v>750</c:v>
                </c:pt>
                <c:pt idx="98">
                  <c:v>751</c:v>
                </c:pt>
                <c:pt idx="99">
                  <c:v>752</c:v>
                </c:pt>
                <c:pt idx="100">
                  <c:v>753</c:v>
                </c:pt>
                <c:pt idx="101">
                  <c:v>754</c:v>
                </c:pt>
                <c:pt idx="102">
                  <c:v>755</c:v>
                </c:pt>
                <c:pt idx="103">
                  <c:v>756</c:v>
                </c:pt>
                <c:pt idx="104">
                  <c:v>757</c:v>
                </c:pt>
                <c:pt idx="105">
                  <c:v>758</c:v>
                </c:pt>
                <c:pt idx="106">
                  <c:v>759</c:v>
                </c:pt>
                <c:pt idx="107">
                  <c:v>760</c:v>
                </c:pt>
                <c:pt idx="108">
                  <c:v>761</c:v>
                </c:pt>
                <c:pt idx="109">
                  <c:v>762</c:v>
                </c:pt>
                <c:pt idx="110">
                  <c:v>763</c:v>
                </c:pt>
                <c:pt idx="111">
                  <c:v>764</c:v>
                </c:pt>
                <c:pt idx="112">
                  <c:v>765</c:v>
                </c:pt>
                <c:pt idx="113">
                  <c:v>766</c:v>
                </c:pt>
                <c:pt idx="114">
                  <c:v>767</c:v>
                </c:pt>
                <c:pt idx="115">
                  <c:v>768</c:v>
                </c:pt>
                <c:pt idx="116">
                  <c:v>769</c:v>
                </c:pt>
                <c:pt idx="117">
                  <c:v>770</c:v>
                </c:pt>
                <c:pt idx="118">
                  <c:v>771</c:v>
                </c:pt>
                <c:pt idx="119">
                  <c:v>772</c:v>
                </c:pt>
                <c:pt idx="120">
                  <c:v>773</c:v>
                </c:pt>
                <c:pt idx="121">
                  <c:v>774</c:v>
                </c:pt>
                <c:pt idx="122">
                  <c:v>775</c:v>
                </c:pt>
                <c:pt idx="123">
                  <c:v>776</c:v>
                </c:pt>
                <c:pt idx="124">
                  <c:v>777</c:v>
                </c:pt>
                <c:pt idx="125">
                  <c:v>778</c:v>
                </c:pt>
                <c:pt idx="126">
                  <c:v>779</c:v>
                </c:pt>
                <c:pt idx="127">
                  <c:v>780</c:v>
                </c:pt>
                <c:pt idx="128">
                  <c:v>781</c:v>
                </c:pt>
                <c:pt idx="129">
                  <c:v>782</c:v>
                </c:pt>
                <c:pt idx="130">
                  <c:v>783</c:v>
                </c:pt>
                <c:pt idx="131">
                  <c:v>784</c:v>
                </c:pt>
                <c:pt idx="132">
                  <c:v>785</c:v>
                </c:pt>
                <c:pt idx="133">
                  <c:v>786</c:v>
                </c:pt>
                <c:pt idx="134">
                  <c:v>787</c:v>
                </c:pt>
                <c:pt idx="135">
                  <c:v>788</c:v>
                </c:pt>
                <c:pt idx="136">
                  <c:v>789</c:v>
                </c:pt>
                <c:pt idx="137">
                  <c:v>790</c:v>
                </c:pt>
                <c:pt idx="138">
                  <c:v>791</c:v>
                </c:pt>
                <c:pt idx="139">
                  <c:v>792</c:v>
                </c:pt>
                <c:pt idx="140">
                  <c:v>793</c:v>
                </c:pt>
                <c:pt idx="141">
                  <c:v>794</c:v>
                </c:pt>
                <c:pt idx="142">
                  <c:v>795</c:v>
                </c:pt>
                <c:pt idx="143">
                  <c:v>796</c:v>
                </c:pt>
                <c:pt idx="144">
                  <c:v>797</c:v>
                </c:pt>
                <c:pt idx="145">
                  <c:v>798</c:v>
                </c:pt>
                <c:pt idx="146">
                  <c:v>799</c:v>
                </c:pt>
                <c:pt idx="147">
                  <c:v>800</c:v>
                </c:pt>
                <c:pt idx="148">
                  <c:v>801</c:v>
                </c:pt>
                <c:pt idx="149">
                  <c:v>802</c:v>
                </c:pt>
                <c:pt idx="150">
                  <c:v>803</c:v>
                </c:pt>
                <c:pt idx="151">
                  <c:v>804</c:v>
                </c:pt>
                <c:pt idx="152">
                  <c:v>805</c:v>
                </c:pt>
                <c:pt idx="153">
                  <c:v>806</c:v>
                </c:pt>
                <c:pt idx="154">
                  <c:v>807</c:v>
                </c:pt>
                <c:pt idx="155">
                  <c:v>808</c:v>
                </c:pt>
                <c:pt idx="156">
                  <c:v>809</c:v>
                </c:pt>
                <c:pt idx="157">
                  <c:v>810</c:v>
                </c:pt>
                <c:pt idx="158">
                  <c:v>811</c:v>
                </c:pt>
                <c:pt idx="159">
                  <c:v>812</c:v>
                </c:pt>
                <c:pt idx="160">
                  <c:v>813</c:v>
                </c:pt>
                <c:pt idx="161">
                  <c:v>814</c:v>
                </c:pt>
                <c:pt idx="162">
                  <c:v>815</c:v>
                </c:pt>
                <c:pt idx="163">
                  <c:v>816</c:v>
                </c:pt>
                <c:pt idx="164">
                  <c:v>817</c:v>
                </c:pt>
                <c:pt idx="165">
                  <c:v>818</c:v>
                </c:pt>
                <c:pt idx="166">
                  <c:v>819</c:v>
                </c:pt>
                <c:pt idx="167">
                  <c:v>820</c:v>
                </c:pt>
                <c:pt idx="168">
                  <c:v>821</c:v>
                </c:pt>
                <c:pt idx="169">
                  <c:v>822</c:v>
                </c:pt>
                <c:pt idx="170">
                  <c:v>823</c:v>
                </c:pt>
                <c:pt idx="171">
                  <c:v>824</c:v>
                </c:pt>
                <c:pt idx="172">
                  <c:v>825</c:v>
                </c:pt>
                <c:pt idx="173">
                  <c:v>826</c:v>
                </c:pt>
                <c:pt idx="174">
                  <c:v>827</c:v>
                </c:pt>
                <c:pt idx="175">
                  <c:v>828</c:v>
                </c:pt>
                <c:pt idx="176">
                  <c:v>829</c:v>
                </c:pt>
                <c:pt idx="177">
                  <c:v>830</c:v>
                </c:pt>
                <c:pt idx="178">
                  <c:v>831</c:v>
                </c:pt>
                <c:pt idx="179">
                  <c:v>832</c:v>
                </c:pt>
                <c:pt idx="180">
                  <c:v>833</c:v>
                </c:pt>
                <c:pt idx="181">
                  <c:v>834</c:v>
                </c:pt>
                <c:pt idx="182">
                  <c:v>835</c:v>
                </c:pt>
                <c:pt idx="183">
                  <c:v>836</c:v>
                </c:pt>
                <c:pt idx="184">
                  <c:v>837</c:v>
                </c:pt>
                <c:pt idx="185">
                  <c:v>838</c:v>
                </c:pt>
                <c:pt idx="186">
                  <c:v>839</c:v>
                </c:pt>
                <c:pt idx="187">
                  <c:v>840</c:v>
                </c:pt>
                <c:pt idx="188">
                  <c:v>841</c:v>
                </c:pt>
                <c:pt idx="189">
                  <c:v>842</c:v>
                </c:pt>
                <c:pt idx="190">
                  <c:v>843</c:v>
                </c:pt>
                <c:pt idx="191">
                  <c:v>844</c:v>
                </c:pt>
                <c:pt idx="192">
                  <c:v>845</c:v>
                </c:pt>
                <c:pt idx="193">
                  <c:v>846</c:v>
                </c:pt>
                <c:pt idx="194">
                  <c:v>847</c:v>
                </c:pt>
                <c:pt idx="195">
                  <c:v>848</c:v>
                </c:pt>
                <c:pt idx="196">
                  <c:v>849</c:v>
                </c:pt>
                <c:pt idx="197">
                  <c:v>850</c:v>
                </c:pt>
                <c:pt idx="198">
                  <c:v>851</c:v>
                </c:pt>
                <c:pt idx="199">
                  <c:v>852</c:v>
                </c:pt>
                <c:pt idx="200">
                  <c:v>853</c:v>
                </c:pt>
                <c:pt idx="201">
                  <c:v>854</c:v>
                </c:pt>
                <c:pt idx="202">
                  <c:v>855</c:v>
                </c:pt>
                <c:pt idx="203">
                  <c:v>856</c:v>
                </c:pt>
                <c:pt idx="204">
                  <c:v>857</c:v>
                </c:pt>
                <c:pt idx="205">
                  <c:v>858</c:v>
                </c:pt>
                <c:pt idx="206">
                  <c:v>859</c:v>
                </c:pt>
                <c:pt idx="207">
                  <c:v>860</c:v>
                </c:pt>
                <c:pt idx="208">
                  <c:v>861</c:v>
                </c:pt>
                <c:pt idx="209">
                  <c:v>862</c:v>
                </c:pt>
                <c:pt idx="210">
                  <c:v>863</c:v>
                </c:pt>
                <c:pt idx="211">
                  <c:v>864</c:v>
                </c:pt>
                <c:pt idx="212">
                  <c:v>865</c:v>
                </c:pt>
                <c:pt idx="213">
                  <c:v>866</c:v>
                </c:pt>
                <c:pt idx="214">
                  <c:v>867</c:v>
                </c:pt>
                <c:pt idx="215">
                  <c:v>868</c:v>
                </c:pt>
                <c:pt idx="216">
                  <c:v>869</c:v>
                </c:pt>
                <c:pt idx="217">
                  <c:v>870</c:v>
                </c:pt>
                <c:pt idx="218">
                  <c:v>871</c:v>
                </c:pt>
                <c:pt idx="219">
                  <c:v>872</c:v>
                </c:pt>
                <c:pt idx="220">
                  <c:v>873</c:v>
                </c:pt>
                <c:pt idx="221">
                  <c:v>874</c:v>
                </c:pt>
                <c:pt idx="222">
                  <c:v>875</c:v>
                </c:pt>
                <c:pt idx="223">
                  <c:v>876</c:v>
                </c:pt>
                <c:pt idx="224">
                  <c:v>877</c:v>
                </c:pt>
                <c:pt idx="225">
                  <c:v>878</c:v>
                </c:pt>
                <c:pt idx="226">
                  <c:v>879</c:v>
                </c:pt>
                <c:pt idx="227">
                  <c:v>880</c:v>
                </c:pt>
                <c:pt idx="228">
                  <c:v>881</c:v>
                </c:pt>
                <c:pt idx="229">
                  <c:v>882</c:v>
                </c:pt>
                <c:pt idx="230">
                  <c:v>883</c:v>
                </c:pt>
                <c:pt idx="231">
                  <c:v>884</c:v>
                </c:pt>
                <c:pt idx="232">
                  <c:v>885</c:v>
                </c:pt>
                <c:pt idx="233">
                  <c:v>886</c:v>
                </c:pt>
                <c:pt idx="234">
                  <c:v>887</c:v>
                </c:pt>
                <c:pt idx="235">
                  <c:v>888</c:v>
                </c:pt>
                <c:pt idx="236">
                  <c:v>889</c:v>
                </c:pt>
                <c:pt idx="237">
                  <c:v>890</c:v>
                </c:pt>
                <c:pt idx="238">
                  <c:v>891</c:v>
                </c:pt>
                <c:pt idx="239">
                  <c:v>892</c:v>
                </c:pt>
                <c:pt idx="240">
                  <c:v>893</c:v>
                </c:pt>
                <c:pt idx="241">
                  <c:v>894</c:v>
                </c:pt>
                <c:pt idx="242">
                  <c:v>895</c:v>
                </c:pt>
                <c:pt idx="243">
                  <c:v>896</c:v>
                </c:pt>
                <c:pt idx="244">
                  <c:v>897</c:v>
                </c:pt>
                <c:pt idx="245">
                  <c:v>898</c:v>
                </c:pt>
                <c:pt idx="246">
                  <c:v>899</c:v>
                </c:pt>
                <c:pt idx="247">
                  <c:v>900</c:v>
                </c:pt>
                <c:pt idx="248">
                  <c:v>901</c:v>
                </c:pt>
                <c:pt idx="249">
                  <c:v>902</c:v>
                </c:pt>
                <c:pt idx="250">
                  <c:v>903</c:v>
                </c:pt>
                <c:pt idx="251">
                  <c:v>904</c:v>
                </c:pt>
                <c:pt idx="252">
                  <c:v>905</c:v>
                </c:pt>
                <c:pt idx="253">
                  <c:v>906</c:v>
                </c:pt>
                <c:pt idx="254">
                  <c:v>907</c:v>
                </c:pt>
                <c:pt idx="255">
                  <c:v>908</c:v>
                </c:pt>
                <c:pt idx="256">
                  <c:v>909</c:v>
                </c:pt>
                <c:pt idx="257">
                  <c:v>910</c:v>
                </c:pt>
                <c:pt idx="258">
                  <c:v>911</c:v>
                </c:pt>
                <c:pt idx="259">
                  <c:v>912</c:v>
                </c:pt>
                <c:pt idx="260">
                  <c:v>913</c:v>
                </c:pt>
                <c:pt idx="261">
                  <c:v>914</c:v>
                </c:pt>
                <c:pt idx="262">
                  <c:v>915</c:v>
                </c:pt>
                <c:pt idx="263">
                  <c:v>916</c:v>
                </c:pt>
                <c:pt idx="264">
                  <c:v>917</c:v>
                </c:pt>
                <c:pt idx="265">
                  <c:v>918</c:v>
                </c:pt>
                <c:pt idx="266">
                  <c:v>919</c:v>
                </c:pt>
                <c:pt idx="267">
                  <c:v>920</c:v>
                </c:pt>
                <c:pt idx="268">
                  <c:v>921</c:v>
                </c:pt>
                <c:pt idx="269">
                  <c:v>922</c:v>
                </c:pt>
                <c:pt idx="270">
                  <c:v>923</c:v>
                </c:pt>
                <c:pt idx="271">
                  <c:v>924</c:v>
                </c:pt>
                <c:pt idx="272">
                  <c:v>925</c:v>
                </c:pt>
                <c:pt idx="273">
                  <c:v>926</c:v>
                </c:pt>
                <c:pt idx="274">
                  <c:v>927</c:v>
                </c:pt>
                <c:pt idx="275">
                  <c:v>928</c:v>
                </c:pt>
                <c:pt idx="276">
                  <c:v>929</c:v>
                </c:pt>
                <c:pt idx="277">
                  <c:v>930</c:v>
                </c:pt>
                <c:pt idx="278">
                  <c:v>931</c:v>
                </c:pt>
                <c:pt idx="279">
                  <c:v>932</c:v>
                </c:pt>
                <c:pt idx="280">
                  <c:v>933</c:v>
                </c:pt>
                <c:pt idx="281">
                  <c:v>934</c:v>
                </c:pt>
                <c:pt idx="282">
                  <c:v>935</c:v>
                </c:pt>
                <c:pt idx="283">
                  <c:v>936</c:v>
                </c:pt>
                <c:pt idx="284">
                  <c:v>937</c:v>
                </c:pt>
                <c:pt idx="285">
                  <c:v>938</c:v>
                </c:pt>
                <c:pt idx="286">
                  <c:v>939</c:v>
                </c:pt>
                <c:pt idx="287">
                  <c:v>940</c:v>
                </c:pt>
                <c:pt idx="288">
                  <c:v>941</c:v>
                </c:pt>
                <c:pt idx="289">
                  <c:v>942</c:v>
                </c:pt>
                <c:pt idx="290">
                  <c:v>943</c:v>
                </c:pt>
                <c:pt idx="291">
                  <c:v>944</c:v>
                </c:pt>
                <c:pt idx="292">
                  <c:v>945</c:v>
                </c:pt>
                <c:pt idx="293">
                  <c:v>946</c:v>
                </c:pt>
                <c:pt idx="294">
                  <c:v>947</c:v>
                </c:pt>
                <c:pt idx="295">
                  <c:v>948</c:v>
                </c:pt>
              </c:numCache>
            </c:numRef>
          </c:xVal>
          <c:yVal>
            <c:numRef>
              <c:f>Graph!$G$637:$G$930</c:f>
              <c:numCache>
                <c:formatCode>General</c:formatCode>
                <c:ptCount val="29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79-45E4-8274-A467D0A5916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Graph!$A$636:$A$931</c:f>
              <c:numCache>
                <c:formatCode>General</c:formatCode>
                <c:ptCount val="296"/>
                <c:pt idx="0">
                  <c:v>653</c:v>
                </c:pt>
                <c:pt idx="1">
                  <c:v>654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659</c:v>
                </c:pt>
                <c:pt idx="7">
                  <c:v>660</c:v>
                </c:pt>
                <c:pt idx="8">
                  <c:v>661</c:v>
                </c:pt>
                <c:pt idx="9">
                  <c:v>662</c:v>
                </c:pt>
                <c:pt idx="10">
                  <c:v>663</c:v>
                </c:pt>
                <c:pt idx="11">
                  <c:v>664</c:v>
                </c:pt>
                <c:pt idx="12">
                  <c:v>665</c:v>
                </c:pt>
                <c:pt idx="13">
                  <c:v>666</c:v>
                </c:pt>
                <c:pt idx="14">
                  <c:v>667</c:v>
                </c:pt>
                <c:pt idx="15">
                  <c:v>668</c:v>
                </c:pt>
                <c:pt idx="16">
                  <c:v>669</c:v>
                </c:pt>
                <c:pt idx="17">
                  <c:v>670</c:v>
                </c:pt>
                <c:pt idx="18">
                  <c:v>671</c:v>
                </c:pt>
                <c:pt idx="19">
                  <c:v>672</c:v>
                </c:pt>
                <c:pt idx="20">
                  <c:v>673</c:v>
                </c:pt>
                <c:pt idx="21">
                  <c:v>674</c:v>
                </c:pt>
                <c:pt idx="22">
                  <c:v>675</c:v>
                </c:pt>
                <c:pt idx="23">
                  <c:v>676</c:v>
                </c:pt>
                <c:pt idx="24">
                  <c:v>677</c:v>
                </c:pt>
                <c:pt idx="25">
                  <c:v>678</c:v>
                </c:pt>
                <c:pt idx="26">
                  <c:v>679</c:v>
                </c:pt>
                <c:pt idx="27">
                  <c:v>680</c:v>
                </c:pt>
                <c:pt idx="28">
                  <c:v>681</c:v>
                </c:pt>
                <c:pt idx="29">
                  <c:v>682</c:v>
                </c:pt>
                <c:pt idx="30">
                  <c:v>683</c:v>
                </c:pt>
                <c:pt idx="31">
                  <c:v>684</c:v>
                </c:pt>
                <c:pt idx="32">
                  <c:v>685</c:v>
                </c:pt>
                <c:pt idx="33">
                  <c:v>686</c:v>
                </c:pt>
                <c:pt idx="34">
                  <c:v>687</c:v>
                </c:pt>
                <c:pt idx="35">
                  <c:v>688</c:v>
                </c:pt>
                <c:pt idx="36">
                  <c:v>689</c:v>
                </c:pt>
                <c:pt idx="37">
                  <c:v>690</c:v>
                </c:pt>
                <c:pt idx="38">
                  <c:v>691</c:v>
                </c:pt>
                <c:pt idx="39">
                  <c:v>692</c:v>
                </c:pt>
                <c:pt idx="40">
                  <c:v>693</c:v>
                </c:pt>
                <c:pt idx="41">
                  <c:v>694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699</c:v>
                </c:pt>
                <c:pt idx="47">
                  <c:v>700</c:v>
                </c:pt>
                <c:pt idx="48">
                  <c:v>701</c:v>
                </c:pt>
                <c:pt idx="49">
                  <c:v>702</c:v>
                </c:pt>
                <c:pt idx="50">
                  <c:v>703</c:v>
                </c:pt>
                <c:pt idx="51">
                  <c:v>704</c:v>
                </c:pt>
                <c:pt idx="52">
                  <c:v>705</c:v>
                </c:pt>
                <c:pt idx="53">
                  <c:v>706</c:v>
                </c:pt>
                <c:pt idx="54">
                  <c:v>707</c:v>
                </c:pt>
                <c:pt idx="55">
                  <c:v>708</c:v>
                </c:pt>
                <c:pt idx="56">
                  <c:v>709</c:v>
                </c:pt>
                <c:pt idx="57">
                  <c:v>710</c:v>
                </c:pt>
                <c:pt idx="58">
                  <c:v>711</c:v>
                </c:pt>
                <c:pt idx="59">
                  <c:v>712</c:v>
                </c:pt>
                <c:pt idx="60">
                  <c:v>713</c:v>
                </c:pt>
                <c:pt idx="61">
                  <c:v>714</c:v>
                </c:pt>
                <c:pt idx="62">
                  <c:v>715</c:v>
                </c:pt>
                <c:pt idx="63">
                  <c:v>716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721</c:v>
                </c:pt>
                <c:pt idx="69">
                  <c:v>722</c:v>
                </c:pt>
                <c:pt idx="70">
                  <c:v>723</c:v>
                </c:pt>
                <c:pt idx="71">
                  <c:v>724</c:v>
                </c:pt>
                <c:pt idx="72">
                  <c:v>725</c:v>
                </c:pt>
                <c:pt idx="73">
                  <c:v>726</c:v>
                </c:pt>
                <c:pt idx="74">
                  <c:v>727</c:v>
                </c:pt>
                <c:pt idx="75">
                  <c:v>728</c:v>
                </c:pt>
                <c:pt idx="76">
                  <c:v>729</c:v>
                </c:pt>
                <c:pt idx="77">
                  <c:v>730</c:v>
                </c:pt>
                <c:pt idx="78">
                  <c:v>731</c:v>
                </c:pt>
                <c:pt idx="79">
                  <c:v>732</c:v>
                </c:pt>
                <c:pt idx="80">
                  <c:v>733</c:v>
                </c:pt>
                <c:pt idx="81">
                  <c:v>734</c:v>
                </c:pt>
                <c:pt idx="82">
                  <c:v>735</c:v>
                </c:pt>
                <c:pt idx="83">
                  <c:v>736</c:v>
                </c:pt>
                <c:pt idx="84">
                  <c:v>737</c:v>
                </c:pt>
                <c:pt idx="85">
                  <c:v>738</c:v>
                </c:pt>
                <c:pt idx="86">
                  <c:v>739</c:v>
                </c:pt>
                <c:pt idx="87">
                  <c:v>740</c:v>
                </c:pt>
                <c:pt idx="88">
                  <c:v>741</c:v>
                </c:pt>
                <c:pt idx="89">
                  <c:v>742</c:v>
                </c:pt>
                <c:pt idx="90">
                  <c:v>743</c:v>
                </c:pt>
                <c:pt idx="91">
                  <c:v>744</c:v>
                </c:pt>
                <c:pt idx="92">
                  <c:v>745</c:v>
                </c:pt>
                <c:pt idx="93">
                  <c:v>746</c:v>
                </c:pt>
                <c:pt idx="94">
                  <c:v>747</c:v>
                </c:pt>
                <c:pt idx="95">
                  <c:v>748</c:v>
                </c:pt>
                <c:pt idx="96">
                  <c:v>749</c:v>
                </c:pt>
                <c:pt idx="97">
                  <c:v>750</c:v>
                </c:pt>
                <c:pt idx="98">
                  <c:v>751</c:v>
                </c:pt>
                <c:pt idx="99">
                  <c:v>752</c:v>
                </c:pt>
                <c:pt idx="100">
                  <c:v>753</c:v>
                </c:pt>
                <c:pt idx="101">
                  <c:v>754</c:v>
                </c:pt>
                <c:pt idx="102">
                  <c:v>755</c:v>
                </c:pt>
                <c:pt idx="103">
                  <c:v>756</c:v>
                </c:pt>
                <c:pt idx="104">
                  <c:v>757</c:v>
                </c:pt>
                <c:pt idx="105">
                  <c:v>758</c:v>
                </c:pt>
                <c:pt idx="106">
                  <c:v>759</c:v>
                </c:pt>
                <c:pt idx="107">
                  <c:v>760</c:v>
                </c:pt>
                <c:pt idx="108">
                  <c:v>761</c:v>
                </c:pt>
                <c:pt idx="109">
                  <c:v>762</c:v>
                </c:pt>
                <c:pt idx="110">
                  <c:v>763</c:v>
                </c:pt>
                <c:pt idx="111">
                  <c:v>764</c:v>
                </c:pt>
                <c:pt idx="112">
                  <c:v>765</c:v>
                </c:pt>
                <c:pt idx="113">
                  <c:v>766</c:v>
                </c:pt>
                <c:pt idx="114">
                  <c:v>767</c:v>
                </c:pt>
                <c:pt idx="115">
                  <c:v>768</c:v>
                </c:pt>
                <c:pt idx="116">
                  <c:v>769</c:v>
                </c:pt>
                <c:pt idx="117">
                  <c:v>770</c:v>
                </c:pt>
                <c:pt idx="118">
                  <c:v>771</c:v>
                </c:pt>
                <c:pt idx="119">
                  <c:v>772</c:v>
                </c:pt>
                <c:pt idx="120">
                  <c:v>773</c:v>
                </c:pt>
                <c:pt idx="121">
                  <c:v>774</c:v>
                </c:pt>
                <c:pt idx="122">
                  <c:v>775</c:v>
                </c:pt>
                <c:pt idx="123">
                  <c:v>776</c:v>
                </c:pt>
                <c:pt idx="124">
                  <c:v>777</c:v>
                </c:pt>
                <c:pt idx="125">
                  <c:v>778</c:v>
                </c:pt>
                <c:pt idx="126">
                  <c:v>779</c:v>
                </c:pt>
                <c:pt idx="127">
                  <c:v>780</c:v>
                </c:pt>
                <c:pt idx="128">
                  <c:v>781</c:v>
                </c:pt>
                <c:pt idx="129">
                  <c:v>782</c:v>
                </c:pt>
                <c:pt idx="130">
                  <c:v>783</c:v>
                </c:pt>
                <c:pt idx="131">
                  <c:v>784</c:v>
                </c:pt>
                <c:pt idx="132">
                  <c:v>785</c:v>
                </c:pt>
                <c:pt idx="133">
                  <c:v>786</c:v>
                </c:pt>
                <c:pt idx="134">
                  <c:v>787</c:v>
                </c:pt>
                <c:pt idx="135">
                  <c:v>788</c:v>
                </c:pt>
                <c:pt idx="136">
                  <c:v>789</c:v>
                </c:pt>
                <c:pt idx="137">
                  <c:v>790</c:v>
                </c:pt>
                <c:pt idx="138">
                  <c:v>791</c:v>
                </c:pt>
                <c:pt idx="139">
                  <c:v>792</c:v>
                </c:pt>
                <c:pt idx="140">
                  <c:v>793</c:v>
                </c:pt>
                <c:pt idx="141">
                  <c:v>794</c:v>
                </c:pt>
                <c:pt idx="142">
                  <c:v>795</c:v>
                </c:pt>
                <c:pt idx="143">
                  <c:v>796</c:v>
                </c:pt>
                <c:pt idx="144">
                  <c:v>797</c:v>
                </c:pt>
                <c:pt idx="145">
                  <c:v>798</c:v>
                </c:pt>
                <c:pt idx="146">
                  <c:v>799</c:v>
                </c:pt>
                <c:pt idx="147">
                  <c:v>800</c:v>
                </c:pt>
                <c:pt idx="148">
                  <c:v>801</c:v>
                </c:pt>
                <c:pt idx="149">
                  <c:v>802</c:v>
                </c:pt>
                <c:pt idx="150">
                  <c:v>803</c:v>
                </c:pt>
                <c:pt idx="151">
                  <c:v>804</c:v>
                </c:pt>
                <c:pt idx="152">
                  <c:v>805</c:v>
                </c:pt>
                <c:pt idx="153">
                  <c:v>806</c:v>
                </c:pt>
                <c:pt idx="154">
                  <c:v>807</c:v>
                </c:pt>
                <c:pt idx="155">
                  <c:v>808</c:v>
                </c:pt>
                <c:pt idx="156">
                  <c:v>809</c:v>
                </c:pt>
                <c:pt idx="157">
                  <c:v>810</c:v>
                </c:pt>
                <c:pt idx="158">
                  <c:v>811</c:v>
                </c:pt>
                <c:pt idx="159">
                  <c:v>812</c:v>
                </c:pt>
                <c:pt idx="160">
                  <c:v>813</c:v>
                </c:pt>
                <c:pt idx="161">
                  <c:v>814</c:v>
                </c:pt>
                <c:pt idx="162">
                  <c:v>815</c:v>
                </c:pt>
                <c:pt idx="163">
                  <c:v>816</c:v>
                </c:pt>
                <c:pt idx="164">
                  <c:v>817</c:v>
                </c:pt>
                <c:pt idx="165">
                  <c:v>818</c:v>
                </c:pt>
                <c:pt idx="166">
                  <c:v>819</c:v>
                </c:pt>
                <c:pt idx="167">
                  <c:v>820</c:v>
                </c:pt>
                <c:pt idx="168">
                  <c:v>821</c:v>
                </c:pt>
                <c:pt idx="169">
                  <c:v>822</c:v>
                </c:pt>
                <c:pt idx="170">
                  <c:v>823</c:v>
                </c:pt>
                <c:pt idx="171">
                  <c:v>824</c:v>
                </c:pt>
                <c:pt idx="172">
                  <c:v>825</c:v>
                </c:pt>
                <c:pt idx="173">
                  <c:v>826</c:v>
                </c:pt>
                <c:pt idx="174">
                  <c:v>827</c:v>
                </c:pt>
                <c:pt idx="175">
                  <c:v>828</c:v>
                </c:pt>
                <c:pt idx="176">
                  <c:v>829</c:v>
                </c:pt>
                <c:pt idx="177">
                  <c:v>830</c:v>
                </c:pt>
                <c:pt idx="178">
                  <c:v>831</c:v>
                </c:pt>
                <c:pt idx="179">
                  <c:v>832</c:v>
                </c:pt>
                <c:pt idx="180">
                  <c:v>833</c:v>
                </c:pt>
                <c:pt idx="181">
                  <c:v>834</c:v>
                </c:pt>
                <c:pt idx="182">
                  <c:v>835</c:v>
                </c:pt>
                <c:pt idx="183">
                  <c:v>836</c:v>
                </c:pt>
                <c:pt idx="184">
                  <c:v>837</c:v>
                </c:pt>
                <c:pt idx="185">
                  <c:v>838</c:v>
                </c:pt>
                <c:pt idx="186">
                  <c:v>839</c:v>
                </c:pt>
                <c:pt idx="187">
                  <c:v>840</c:v>
                </c:pt>
                <c:pt idx="188">
                  <c:v>841</c:v>
                </c:pt>
                <c:pt idx="189">
                  <c:v>842</c:v>
                </c:pt>
                <c:pt idx="190">
                  <c:v>843</c:v>
                </c:pt>
                <c:pt idx="191">
                  <c:v>844</c:v>
                </c:pt>
                <c:pt idx="192">
                  <c:v>845</c:v>
                </c:pt>
                <c:pt idx="193">
                  <c:v>846</c:v>
                </c:pt>
                <c:pt idx="194">
                  <c:v>847</c:v>
                </c:pt>
                <c:pt idx="195">
                  <c:v>848</c:v>
                </c:pt>
                <c:pt idx="196">
                  <c:v>849</c:v>
                </c:pt>
                <c:pt idx="197">
                  <c:v>850</c:v>
                </c:pt>
                <c:pt idx="198">
                  <c:v>851</c:v>
                </c:pt>
                <c:pt idx="199">
                  <c:v>852</c:v>
                </c:pt>
                <c:pt idx="200">
                  <c:v>853</c:v>
                </c:pt>
                <c:pt idx="201">
                  <c:v>854</c:v>
                </c:pt>
                <c:pt idx="202">
                  <c:v>855</c:v>
                </c:pt>
                <c:pt idx="203">
                  <c:v>856</c:v>
                </c:pt>
                <c:pt idx="204">
                  <c:v>857</c:v>
                </c:pt>
                <c:pt idx="205">
                  <c:v>858</c:v>
                </c:pt>
                <c:pt idx="206">
                  <c:v>859</c:v>
                </c:pt>
                <c:pt idx="207">
                  <c:v>860</c:v>
                </c:pt>
                <c:pt idx="208">
                  <c:v>861</c:v>
                </c:pt>
                <c:pt idx="209">
                  <c:v>862</c:v>
                </c:pt>
                <c:pt idx="210">
                  <c:v>863</c:v>
                </c:pt>
                <c:pt idx="211">
                  <c:v>864</c:v>
                </c:pt>
                <c:pt idx="212">
                  <c:v>865</c:v>
                </c:pt>
                <c:pt idx="213">
                  <c:v>866</c:v>
                </c:pt>
                <c:pt idx="214">
                  <c:v>867</c:v>
                </c:pt>
                <c:pt idx="215">
                  <c:v>868</c:v>
                </c:pt>
                <c:pt idx="216">
                  <c:v>869</c:v>
                </c:pt>
                <c:pt idx="217">
                  <c:v>870</c:v>
                </c:pt>
                <c:pt idx="218">
                  <c:v>871</c:v>
                </c:pt>
                <c:pt idx="219">
                  <c:v>872</c:v>
                </c:pt>
                <c:pt idx="220">
                  <c:v>873</c:v>
                </c:pt>
                <c:pt idx="221">
                  <c:v>874</c:v>
                </c:pt>
                <c:pt idx="222">
                  <c:v>875</c:v>
                </c:pt>
                <c:pt idx="223">
                  <c:v>876</c:v>
                </c:pt>
                <c:pt idx="224">
                  <c:v>877</c:v>
                </c:pt>
                <c:pt idx="225">
                  <c:v>878</c:v>
                </c:pt>
                <c:pt idx="226">
                  <c:v>879</c:v>
                </c:pt>
                <c:pt idx="227">
                  <c:v>880</c:v>
                </c:pt>
                <c:pt idx="228">
                  <c:v>881</c:v>
                </c:pt>
                <c:pt idx="229">
                  <c:v>882</c:v>
                </c:pt>
                <c:pt idx="230">
                  <c:v>883</c:v>
                </c:pt>
                <c:pt idx="231">
                  <c:v>884</c:v>
                </c:pt>
                <c:pt idx="232">
                  <c:v>885</c:v>
                </c:pt>
                <c:pt idx="233">
                  <c:v>886</c:v>
                </c:pt>
                <c:pt idx="234">
                  <c:v>887</c:v>
                </c:pt>
                <c:pt idx="235">
                  <c:v>888</c:v>
                </c:pt>
                <c:pt idx="236">
                  <c:v>889</c:v>
                </c:pt>
                <c:pt idx="237">
                  <c:v>890</c:v>
                </c:pt>
                <c:pt idx="238">
                  <c:v>891</c:v>
                </c:pt>
                <c:pt idx="239">
                  <c:v>892</c:v>
                </c:pt>
                <c:pt idx="240">
                  <c:v>893</c:v>
                </c:pt>
                <c:pt idx="241">
                  <c:v>894</c:v>
                </c:pt>
                <c:pt idx="242">
                  <c:v>895</c:v>
                </c:pt>
                <c:pt idx="243">
                  <c:v>896</c:v>
                </c:pt>
                <c:pt idx="244">
                  <c:v>897</c:v>
                </c:pt>
                <c:pt idx="245">
                  <c:v>898</c:v>
                </c:pt>
                <c:pt idx="246">
                  <c:v>899</c:v>
                </c:pt>
                <c:pt idx="247">
                  <c:v>900</c:v>
                </c:pt>
                <c:pt idx="248">
                  <c:v>901</c:v>
                </c:pt>
                <c:pt idx="249">
                  <c:v>902</c:v>
                </c:pt>
                <c:pt idx="250">
                  <c:v>903</c:v>
                </c:pt>
                <c:pt idx="251">
                  <c:v>904</c:v>
                </c:pt>
                <c:pt idx="252">
                  <c:v>905</c:v>
                </c:pt>
                <c:pt idx="253">
                  <c:v>906</c:v>
                </c:pt>
                <c:pt idx="254">
                  <c:v>907</c:v>
                </c:pt>
                <c:pt idx="255">
                  <c:v>908</c:v>
                </c:pt>
                <c:pt idx="256">
                  <c:v>909</c:v>
                </c:pt>
                <c:pt idx="257">
                  <c:v>910</c:v>
                </c:pt>
                <c:pt idx="258">
                  <c:v>911</c:v>
                </c:pt>
                <c:pt idx="259">
                  <c:v>912</c:v>
                </c:pt>
                <c:pt idx="260">
                  <c:v>913</c:v>
                </c:pt>
                <c:pt idx="261">
                  <c:v>914</c:v>
                </c:pt>
                <c:pt idx="262">
                  <c:v>915</c:v>
                </c:pt>
                <c:pt idx="263">
                  <c:v>916</c:v>
                </c:pt>
                <c:pt idx="264">
                  <c:v>917</c:v>
                </c:pt>
                <c:pt idx="265">
                  <c:v>918</c:v>
                </c:pt>
                <c:pt idx="266">
                  <c:v>919</c:v>
                </c:pt>
                <c:pt idx="267">
                  <c:v>920</c:v>
                </c:pt>
                <c:pt idx="268">
                  <c:v>921</c:v>
                </c:pt>
                <c:pt idx="269">
                  <c:v>922</c:v>
                </c:pt>
                <c:pt idx="270">
                  <c:v>923</c:v>
                </c:pt>
                <c:pt idx="271">
                  <c:v>924</c:v>
                </c:pt>
                <c:pt idx="272">
                  <c:v>925</c:v>
                </c:pt>
                <c:pt idx="273">
                  <c:v>926</c:v>
                </c:pt>
                <c:pt idx="274">
                  <c:v>927</c:v>
                </c:pt>
                <c:pt idx="275">
                  <c:v>928</c:v>
                </c:pt>
                <c:pt idx="276">
                  <c:v>929</c:v>
                </c:pt>
                <c:pt idx="277">
                  <c:v>930</c:v>
                </c:pt>
                <c:pt idx="278">
                  <c:v>931</c:v>
                </c:pt>
                <c:pt idx="279">
                  <c:v>932</c:v>
                </c:pt>
                <c:pt idx="280">
                  <c:v>933</c:v>
                </c:pt>
                <c:pt idx="281">
                  <c:v>934</c:v>
                </c:pt>
                <c:pt idx="282">
                  <c:v>935</c:v>
                </c:pt>
                <c:pt idx="283">
                  <c:v>936</c:v>
                </c:pt>
                <c:pt idx="284">
                  <c:v>937</c:v>
                </c:pt>
                <c:pt idx="285">
                  <c:v>938</c:v>
                </c:pt>
                <c:pt idx="286">
                  <c:v>939</c:v>
                </c:pt>
                <c:pt idx="287">
                  <c:v>940</c:v>
                </c:pt>
                <c:pt idx="288">
                  <c:v>941</c:v>
                </c:pt>
                <c:pt idx="289">
                  <c:v>942</c:v>
                </c:pt>
                <c:pt idx="290">
                  <c:v>943</c:v>
                </c:pt>
                <c:pt idx="291">
                  <c:v>944</c:v>
                </c:pt>
                <c:pt idx="292">
                  <c:v>945</c:v>
                </c:pt>
                <c:pt idx="293">
                  <c:v>946</c:v>
                </c:pt>
                <c:pt idx="294">
                  <c:v>947</c:v>
                </c:pt>
                <c:pt idx="295">
                  <c:v>948</c:v>
                </c:pt>
              </c:numCache>
            </c:numRef>
          </c:xVal>
          <c:yVal>
            <c:numRef>
              <c:f>Graph!$H$637:$H$930</c:f>
              <c:numCache>
                <c:formatCode>General</c:formatCode>
                <c:ptCount val="29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79-45E4-8274-A467D0A5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90368"/>
        <c:axId val="2079492288"/>
      </c:scatterChart>
      <c:valAx>
        <c:axId val="2079490368"/>
        <c:scaling>
          <c:orientation val="minMax"/>
          <c:max val="948"/>
          <c:min val="653"/>
        </c:scaling>
        <c:delete val="0"/>
        <c:axPos val="b"/>
        <c:numFmt formatCode="General" sourceLinked="1"/>
        <c:majorTickMark val="out"/>
        <c:minorTickMark val="none"/>
        <c:tickLblPos val="nextTo"/>
        <c:crossAx val="2079492288"/>
        <c:crosses val="autoZero"/>
        <c:crossBetween val="midCat"/>
      </c:valAx>
      <c:valAx>
        <c:axId val="2079492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79490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Graph!$A$934:$A$1130</c:f>
              <c:numCache>
                <c:formatCode>General</c:formatCode>
                <c:ptCount val="197"/>
                <c:pt idx="0">
                  <c:v>963</c:v>
                </c:pt>
                <c:pt idx="1">
                  <c:v>964</c:v>
                </c:pt>
                <c:pt idx="2">
                  <c:v>965</c:v>
                </c:pt>
                <c:pt idx="3">
                  <c:v>966</c:v>
                </c:pt>
                <c:pt idx="4">
                  <c:v>967</c:v>
                </c:pt>
                <c:pt idx="5">
                  <c:v>968</c:v>
                </c:pt>
                <c:pt idx="6">
                  <c:v>969</c:v>
                </c:pt>
                <c:pt idx="7">
                  <c:v>970</c:v>
                </c:pt>
                <c:pt idx="8">
                  <c:v>971</c:v>
                </c:pt>
                <c:pt idx="9">
                  <c:v>972</c:v>
                </c:pt>
                <c:pt idx="10">
                  <c:v>973</c:v>
                </c:pt>
                <c:pt idx="11">
                  <c:v>974</c:v>
                </c:pt>
                <c:pt idx="12">
                  <c:v>975</c:v>
                </c:pt>
                <c:pt idx="13">
                  <c:v>976</c:v>
                </c:pt>
                <c:pt idx="14">
                  <c:v>977</c:v>
                </c:pt>
                <c:pt idx="15">
                  <c:v>978</c:v>
                </c:pt>
                <c:pt idx="16">
                  <c:v>979</c:v>
                </c:pt>
                <c:pt idx="17">
                  <c:v>980</c:v>
                </c:pt>
                <c:pt idx="18">
                  <c:v>981</c:v>
                </c:pt>
                <c:pt idx="19">
                  <c:v>982</c:v>
                </c:pt>
                <c:pt idx="20">
                  <c:v>983</c:v>
                </c:pt>
                <c:pt idx="21">
                  <c:v>984</c:v>
                </c:pt>
                <c:pt idx="22">
                  <c:v>985</c:v>
                </c:pt>
                <c:pt idx="23">
                  <c:v>986</c:v>
                </c:pt>
                <c:pt idx="24">
                  <c:v>987</c:v>
                </c:pt>
                <c:pt idx="25">
                  <c:v>988</c:v>
                </c:pt>
                <c:pt idx="26">
                  <c:v>989</c:v>
                </c:pt>
                <c:pt idx="27">
                  <c:v>990</c:v>
                </c:pt>
                <c:pt idx="28">
                  <c:v>991</c:v>
                </c:pt>
                <c:pt idx="29">
                  <c:v>992</c:v>
                </c:pt>
                <c:pt idx="30">
                  <c:v>993</c:v>
                </c:pt>
                <c:pt idx="31">
                  <c:v>994</c:v>
                </c:pt>
                <c:pt idx="32">
                  <c:v>995</c:v>
                </c:pt>
                <c:pt idx="33">
                  <c:v>996</c:v>
                </c:pt>
                <c:pt idx="34">
                  <c:v>997</c:v>
                </c:pt>
                <c:pt idx="35">
                  <c:v>998</c:v>
                </c:pt>
                <c:pt idx="36">
                  <c:v>999</c:v>
                </c:pt>
                <c:pt idx="37">
                  <c:v>1000</c:v>
                </c:pt>
                <c:pt idx="38">
                  <c:v>1001</c:v>
                </c:pt>
                <c:pt idx="39">
                  <c:v>1002</c:v>
                </c:pt>
                <c:pt idx="40">
                  <c:v>1003</c:v>
                </c:pt>
                <c:pt idx="41">
                  <c:v>1004</c:v>
                </c:pt>
                <c:pt idx="42">
                  <c:v>1005</c:v>
                </c:pt>
                <c:pt idx="43">
                  <c:v>1006</c:v>
                </c:pt>
                <c:pt idx="44">
                  <c:v>1007</c:v>
                </c:pt>
                <c:pt idx="45">
                  <c:v>1008</c:v>
                </c:pt>
                <c:pt idx="46">
                  <c:v>1009</c:v>
                </c:pt>
                <c:pt idx="47">
                  <c:v>1010</c:v>
                </c:pt>
                <c:pt idx="48">
                  <c:v>1011</c:v>
                </c:pt>
                <c:pt idx="49">
                  <c:v>1012</c:v>
                </c:pt>
                <c:pt idx="50">
                  <c:v>1013</c:v>
                </c:pt>
                <c:pt idx="51">
                  <c:v>1014</c:v>
                </c:pt>
                <c:pt idx="52">
                  <c:v>1015</c:v>
                </c:pt>
                <c:pt idx="53">
                  <c:v>1016</c:v>
                </c:pt>
                <c:pt idx="54">
                  <c:v>1017</c:v>
                </c:pt>
                <c:pt idx="55">
                  <c:v>1018</c:v>
                </c:pt>
                <c:pt idx="56">
                  <c:v>1019</c:v>
                </c:pt>
                <c:pt idx="57">
                  <c:v>1020</c:v>
                </c:pt>
                <c:pt idx="58">
                  <c:v>1021</c:v>
                </c:pt>
                <c:pt idx="59">
                  <c:v>1022</c:v>
                </c:pt>
                <c:pt idx="60">
                  <c:v>1023</c:v>
                </c:pt>
                <c:pt idx="61">
                  <c:v>1024</c:v>
                </c:pt>
                <c:pt idx="62">
                  <c:v>1025</c:v>
                </c:pt>
                <c:pt idx="63">
                  <c:v>1026</c:v>
                </c:pt>
                <c:pt idx="64">
                  <c:v>1027</c:v>
                </c:pt>
                <c:pt idx="65">
                  <c:v>1028</c:v>
                </c:pt>
                <c:pt idx="66">
                  <c:v>1029</c:v>
                </c:pt>
                <c:pt idx="67">
                  <c:v>1030</c:v>
                </c:pt>
                <c:pt idx="68">
                  <c:v>1031</c:v>
                </c:pt>
                <c:pt idx="69">
                  <c:v>1032</c:v>
                </c:pt>
                <c:pt idx="70">
                  <c:v>1033</c:v>
                </c:pt>
                <c:pt idx="71">
                  <c:v>1034</c:v>
                </c:pt>
                <c:pt idx="72">
                  <c:v>1035</c:v>
                </c:pt>
                <c:pt idx="73">
                  <c:v>1036</c:v>
                </c:pt>
                <c:pt idx="74">
                  <c:v>1037</c:v>
                </c:pt>
                <c:pt idx="75">
                  <c:v>1038</c:v>
                </c:pt>
                <c:pt idx="76">
                  <c:v>1039</c:v>
                </c:pt>
                <c:pt idx="77">
                  <c:v>1040</c:v>
                </c:pt>
                <c:pt idx="78">
                  <c:v>1041</c:v>
                </c:pt>
                <c:pt idx="79">
                  <c:v>1042</c:v>
                </c:pt>
                <c:pt idx="80">
                  <c:v>1043</c:v>
                </c:pt>
                <c:pt idx="81">
                  <c:v>1044</c:v>
                </c:pt>
                <c:pt idx="82">
                  <c:v>1045</c:v>
                </c:pt>
                <c:pt idx="83">
                  <c:v>1046</c:v>
                </c:pt>
                <c:pt idx="84">
                  <c:v>1047</c:v>
                </c:pt>
                <c:pt idx="85">
                  <c:v>1048</c:v>
                </c:pt>
                <c:pt idx="86">
                  <c:v>1049</c:v>
                </c:pt>
                <c:pt idx="87">
                  <c:v>1050</c:v>
                </c:pt>
                <c:pt idx="88">
                  <c:v>1051</c:v>
                </c:pt>
                <c:pt idx="89">
                  <c:v>1052</c:v>
                </c:pt>
                <c:pt idx="90">
                  <c:v>1053</c:v>
                </c:pt>
                <c:pt idx="91">
                  <c:v>1054</c:v>
                </c:pt>
                <c:pt idx="92">
                  <c:v>1055</c:v>
                </c:pt>
                <c:pt idx="93">
                  <c:v>1056</c:v>
                </c:pt>
                <c:pt idx="94">
                  <c:v>1057</c:v>
                </c:pt>
                <c:pt idx="95">
                  <c:v>1058</c:v>
                </c:pt>
                <c:pt idx="96">
                  <c:v>1059</c:v>
                </c:pt>
                <c:pt idx="97">
                  <c:v>1060</c:v>
                </c:pt>
                <c:pt idx="98">
                  <c:v>1061</c:v>
                </c:pt>
                <c:pt idx="99">
                  <c:v>1062</c:v>
                </c:pt>
                <c:pt idx="100">
                  <c:v>1063</c:v>
                </c:pt>
                <c:pt idx="101">
                  <c:v>1064</c:v>
                </c:pt>
                <c:pt idx="102">
                  <c:v>1065</c:v>
                </c:pt>
                <c:pt idx="103">
                  <c:v>1066</c:v>
                </c:pt>
                <c:pt idx="104">
                  <c:v>1067</c:v>
                </c:pt>
                <c:pt idx="105">
                  <c:v>1068</c:v>
                </c:pt>
                <c:pt idx="106">
                  <c:v>1069</c:v>
                </c:pt>
                <c:pt idx="107">
                  <c:v>1070</c:v>
                </c:pt>
                <c:pt idx="108">
                  <c:v>1071</c:v>
                </c:pt>
                <c:pt idx="109">
                  <c:v>1072</c:v>
                </c:pt>
                <c:pt idx="110">
                  <c:v>1073</c:v>
                </c:pt>
                <c:pt idx="111">
                  <c:v>1074</c:v>
                </c:pt>
                <c:pt idx="112">
                  <c:v>1075</c:v>
                </c:pt>
                <c:pt idx="113">
                  <c:v>1076</c:v>
                </c:pt>
                <c:pt idx="114">
                  <c:v>1077</c:v>
                </c:pt>
                <c:pt idx="115">
                  <c:v>1078</c:v>
                </c:pt>
                <c:pt idx="116">
                  <c:v>1079</c:v>
                </c:pt>
                <c:pt idx="117">
                  <c:v>1080</c:v>
                </c:pt>
                <c:pt idx="118">
                  <c:v>1081</c:v>
                </c:pt>
                <c:pt idx="119">
                  <c:v>1082</c:v>
                </c:pt>
                <c:pt idx="120">
                  <c:v>1083</c:v>
                </c:pt>
                <c:pt idx="121">
                  <c:v>1084</c:v>
                </c:pt>
                <c:pt idx="122">
                  <c:v>1085</c:v>
                </c:pt>
                <c:pt idx="123">
                  <c:v>1086</c:v>
                </c:pt>
                <c:pt idx="124">
                  <c:v>1087</c:v>
                </c:pt>
                <c:pt idx="125">
                  <c:v>1088</c:v>
                </c:pt>
                <c:pt idx="126">
                  <c:v>1089</c:v>
                </c:pt>
                <c:pt idx="127">
                  <c:v>1090</c:v>
                </c:pt>
                <c:pt idx="128">
                  <c:v>1091</c:v>
                </c:pt>
                <c:pt idx="129">
                  <c:v>1092</c:v>
                </c:pt>
                <c:pt idx="130">
                  <c:v>1093</c:v>
                </c:pt>
                <c:pt idx="131">
                  <c:v>1094</c:v>
                </c:pt>
                <c:pt idx="132">
                  <c:v>1095</c:v>
                </c:pt>
                <c:pt idx="133">
                  <c:v>1096</c:v>
                </c:pt>
                <c:pt idx="134">
                  <c:v>1097</c:v>
                </c:pt>
                <c:pt idx="135">
                  <c:v>1098</c:v>
                </c:pt>
                <c:pt idx="136">
                  <c:v>1099</c:v>
                </c:pt>
                <c:pt idx="137">
                  <c:v>1100</c:v>
                </c:pt>
                <c:pt idx="138">
                  <c:v>1101</c:v>
                </c:pt>
                <c:pt idx="139">
                  <c:v>1102</c:v>
                </c:pt>
                <c:pt idx="140">
                  <c:v>1103</c:v>
                </c:pt>
                <c:pt idx="141">
                  <c:v>1104</c:v>
                </c:pt>
                <c:pt idx="142">
                  <c:v>1105</c:v>
                </c:pt>
                <c:pt idx="143">
                  <c:v>1106</c:v>
                </c:pt>
                <c:pt idx="144">
                  <c:v>1107</c:v>
                </c:pt>
                <c:pt idx="145">
                  <c:v>1108</c:v>
                </c:pt>
                <c:pt idx="146">
                  <c:v>1109</c:v>
                </c:pt>
                <c:pt idx="147">
                  <c:v>1110</c:v>
                </c:pt>
                <c:pt idx="148">
                  <c:v>1111</c:v>
                </c:pt>
                <c:pt idx="149">
                  <c:v>1112</c:v>
                </c:pt>
                <c:pt idx="150">
                  <c:v>1113</c:v>
                </c:pt>
                <c:pt idx="151">
                  <c:v>1114</c:v>
                </c:pt>
                <c:pt idx="152">
                  <c:v>1115</c:v>
                </c:pt>
                <c:pt idx="153">
                  <c:v>1116</c:v>
                </c:pt>
                <c:pt idx="154">
                  <c:v>1117</c:v>
                </c:pt>
                <c:pt idx="155">
                  <c:v>1118</c:v>
                </c:pt>
                <c:pt idx="156">
                  <c:v>1119</c:v>
                </c:pt>
                <c:pt idx="157">
                  <c:v>1120</c:v>
                </c:pt>
                <c:pt idx="158">
                  <c:v>1121</c:v>
                </c:pt>
                <c:pt idx="159">
                  <c:v>1122</c:v>
                </c:pt>
                <c:pt idx="160">
                  <c:v>1123</c:v>
                </c:pt>
                <c:pt idx="161">
                  <c:v>1124</c:v>
                </c:pt>
                <c:pt idx="162">
                  <c:v>1125</c:v>
                </c:pt>
                <c:pt idx="163">
                  <c:v>1126</c:v>
                </c:pt>
                <c:pt idx="164">
                  <c:v>1127</c:v>
                </c:pt>
                <c:pt idx="165">
                  <c:v>1128</c:v>
                </c:pt>
                <c:pt idx="166">
                  <c:v>1129</c:v>
                </c:pt>
                <c:pt idx="167">
                  <c:v>1130</c:v>
                </c:pt>
                <c:pt idx="168">
                  <c:v>1131</c:v>
                </c:pt>
                <c:pt idx="169">
                  <c:v>1132</c:v>
                </c:pt>
                <c:pt idx="170">
                  <c:v>1133</c:v>
                </c:pt>
                <c:pt idx="171">
                  <c:v>1134</c:v>
                </c:pt>
                <c:pt idx="172">
                  <c:v>1135</c:v>
                </c:pt>
                <c:pt idx="173">
                  <c:v>1136</c:v>
                </c:pt>
                <c:pt idx="174">
                  <c:v>1137</c:v>
                </c:pt>
                <c:pt idx="175">
                  <c:v>1138</c:v>
                </c:pt>
                <c:pt idx="176">
                  <c:v>1139</c:v>
                </c:pt>
                <c:pt idx="177">
                  <c:v>1140</c:v>
                </c:pt>
                <c:pt idx="178">
                  <c:v>1141</c:v>
                </c:pt>
                <c:pt idx="179">
                  <c:v>1142</c:v>
                </c:pt>
                <c:pt idx="180">
                  <c:v>1143</c:v>
                </c:pt>
                <c:pt idx="181">
                  <c:v>1144</c:v>
                </c:pt>
                <c:pt idx="182">
                  <c:v>1145</c:v>
                </c:pt>
                <c:pt idx="183">
                  <c:v>1146</c:v>
                </c:pt>
                <c:pt idx="184">
                  <c:v>1147</c:v>
                </c:pt>
                <c:pt idx="185">
                  <c:v>1148</c:v>
                </c:pt>
                <c:pt idx="186">
                  <c:v>1149</c:v>
                </c:pt>
                <c:pt idx="187">
                  <c:v>1150</c:v>
                </c:pt>
                <c:pt idx="188">
                  <c:v>1151</c:v>
                </c:pt>
                <c:pt idx="189">
                  <c:v>1152</c:v>
                </c:pt>
                <c:pt idx="190">
                  <c:v>1153</c:v>
                </c:pt>
                <c:pt idx="191">
                  <c:v>1154</c:v>
                </c:pt>
                <c:pt idx="192">
                  <c:v>1155</c:v>
                </c:pt>
                <c:pt idx="193">
                  <c:v>1156</c:v>
                </c:pt>
                <c:pt idx="194">
                  <c:v>1157</c:v>
                </c:pt>
                <c:pt idx="195">
                  <c:v>1158</c:v>
                </c:pt>
                <c:pt idx="196">
                  <c:v>1159</c:v>
                </c:pt>
              </c:numCache>
            </c:numRef>
          </c:xVal>
          <c:yVal>
            <c:numRef>
              <c:f>Graph!$D$935:$D$1129</c:f>
              <c:numCache>
                <c:formatCode>General</c:formatCode>
                <c:ptCount val="195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ECD-B6CB-FC373D4BA96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Graph!$A$934:$A$1130</c:f>
              <c:numCache>
                <c:formatCode>General</c:formatCode>
                <c:ptCount val="197"/>
                <c:pt idx="0">
                  <c:v>963</c:v>
                </c:pt>
                <c:pt idx="1">
                  <c:v>964</c:v>
                </c:pt>
                <c:pt idx="2">
                  <c:v>965</c:v>
                </c:pt>
                <c:pt idx="3">
                  <c:v>966</c:v>
                </c:pt>
                <c:pt idx="4">
                  <c:v>967</c:v>
                </c:pt>
                <c:pt idx="5">
                  <c:v>968</c:v>
                </c:pt>
                <c:pt idx="6">
                  <c:v>969</c:v>
                </c:pt>
                <c:pt idx="7">
                  <c:v>970</c:v>
                </c:pt>
                <c:pt idx="8">
                  <c:v>971</c:v>
                </c:pt>
                <c:pt idx="9">
                  <c:v>972</c:v>
                </c:pt>
                <c:pt idx="10">
                  <c:v>973</c:v>
                </c:pt>
                <c:pt idx="11">
                  <c:v>974</c:v>
                </c:pt>
                <c:pt idx="12">
                  <c:v>975</c:v>
                </c:pt>
                <c:pt idx="13">
                  <c:v>976</c:v>
                </c:pt>
                <c:pt idx="14">
                  <c:v>977</c:v>
                </c:pt>
                <c:pt idx="15">
                  <c:v>978</c:v>
                </c:pt>
                <c:pt idx="16">
                  <c:v>979</c:v>
                </c:pt>
                <c:pt idx="17">
                  <c:v>980</c:v>
                </c:pt>
                <c:pt idx="18">
                  <c:v>981</c:v>
                </c:pt>
                <c:pt idx="19">
                  <c:v>982</c:v>
                </c:pt>
                <c:pt idx="20">
                  <c:v>983</c:v>
                </c:pt>
                <c:pt idx="21">
                  <c:v>984</c:v>
                </c:pt>
                <c:pt idx="22">
                  <c:v>985</c:v>
                </c:pt>
                <c:pt idx="23">
                  <c:v>986</c:v>
                </c:pt>
                <c:pt idx="24">
                  <c:v>987</c:v>
                </c:pt>
                <c:pt idx="25">
                  <c:v>988</c:v>
                </c:pt>
                <c:pt idx="26">
                  <c:v>989</c:v>
                </c:pt>
                <c:pt idx="27">
                  <c:v>990</c:v>
                </c:pt>
                <c:pt idx="28">
                  <c:v>991</c:v>
                </c:pt>
                <c:pt idx="29">
                  <c:v>992</c:v>
                </c:pt>
                <c:pt idx="30">
                  <c:v>993</c:v>
                </c:pt>
                <c:pt idx="31">
                  <c:v>994</c:v>
                </c:pt>
                <c:pt idx="32">
                  <c:v>995</c:v>
                </c:pt>
                <c:pt idx="33">
                  <c:v>996</c:v>
                </c:pt>
                <c:pt idx="34">
                  <c:v>997</c:v>
                </c:pt>
                <c:pt idx="35">
                  <c:v>998</c:v>
                </c:pt>
                <c:pt idx="36">
                  <c:v>999</c:v>
                </c:pt>
                <c:pt idx="37">
                  <c:v>1000</c:v>
                </c:pt>
                <c:pt idx="38">
                  <c:v>1001</c:v>
                </c:pt>
                <c:pt idx="39">
                  <c:v>1002</c:v>
                </c:pt>
                <c:pt idx="40">
                  <c:v>1003</c:v>
                </c:pt>
                <c:pt idx="41">
                  <c:v>1004</c:v>
                </c:pt>
                <c:pt idx="42">
                  <c:v>1005</c:v>
                </c:pt>
                <c:pt idx="43">
                  <c:v>1006</c:v>
                </c:pt>
                <c:pt idx="44">
                  <c:v>1007</c:v>
                </c:pt>
                <c:pt idx="45">
                  <c:v>1008</c:v>
                </c:pt>
                <c:pt idx="46">
                  <c:v>1009</c:v>
                </c:pt>
                <c:pt idx="47">
                  <c:v>1010</c:v>
                </c:pt>
                <c:pt idx="48">
                  <c:v>1011</c:v>
                </c:pt>
                <c:pt idx="49">
                  <c:v>1012</c:v>
                </c:pt>
                <c:pt idx="50">
                  <c:v>1013</c:v>
                </c:pt>
                <c:pt idx="51">
                  <c:v>1014</c:v>
                </c:pt>
                <c:pt idx="52">
                  <c:v>1015</c:v>
                </c:pt>
                <c:pt idx="53">
                  <c:v>1016</c:v>
                </c:pt>
                <c:pt idx="54">
                  <c:v>1017</c:v>
                </c:pt>
                <c:pt idx="55">
                  <c:v>1018</c:v>
                </c:pt>
                <c:pt idx="56">
                  <c:v>1019</c:v>
                </c:pt>
                <c:pt idx="57">
                  <c:v>1020</c:v>
                </c:pt>
                <c:pt idx="58">
                  <c:v>1021</c:v>
                </c:pt>
                <c:pt idx="59">
                  <c:v>1022</c:v>
                </c:pt>
                <c:pt idx="60">
                  <c:v>1023</c:v>
                </c:pt>
                <c:pt idx="61">
                  <c:v>1024</c:v>
                </c:pt>
                <c:pt idx="62">
                  <c:v>1025</c:v>
                </c:pt>
                <c:pt idx="63">
                  <c:v>1026</c:v>
                </c:pt>
                <c:pt idx="64">
                  <c:v>1027</c:v>
                </c:pt>
                <c:pt idx="65">
                  <c:v>1028</c:v>
                </c:pt>
                <c:pt idx="66">
                  <c:v>1029</c:v>
                </c:pt>
                <c:pt idx="67">
                  <c:v>1030</c:v>
                </c:pt>
                <c:pt idx="68">
                  <c:v>1031</c:v>
                </c:pt>
                <c:pt idx="69">
                  <c:v>1032</c:v>
                </c:pt>
                <c:pt idx="70">
                  <c:v>1033</c:v>
                </c:pt>
                <c:pt idx="71">
                  <c:v>1034</c:v>
                </c:pt>
                <c:pt idx="72">
                  <c:v>1035</c:v>
                </c:pt>
                <c:pt idx="73">
                  <c:v>1036</c:v>
                </c:pt>
                <c:pt idx="74">
                  <c:v>1037</c:v>
                </c:pt>
                <c:pt idx="75">
                  <c:v>1038</c:v>
                </c:pt>
                <c:pt idx="76">
                  <c:v>1039</c:v>
                </c:pt>
                <c:pt idx="77">
                  <c:v>1040</c:v>
                </c:pt>
                <c:pt idx="78">
                  <c:v>1041</c:v>
                </c:pt>
                <c:pt idx="79">
                  <c:v>1042</c:v>
                </c:pt>
                <c:pt idx="80">
                  <c:v>1043</c:v>
                </c:pt>
                <c:pt idx="81">
                  <c:v>1044</c:v>
                </c:pt>
                <c:pt idx="82">
                  <c:v>1045</c:v>
                </c:pt>
                <c:pt idx="83">
                  <c:v>1046</c:v>
                </c:pt>
                <c:pt idx="84">
                  <c:v>1047</c:v>
                </c:pt>
                <c:pt idx="85">
                  <c:v>1048</c:v>
                </c:pt>
                <c:pt idx="86">
                  <c:v>1049</c:v>
                </c:pt>
                <c:pt idx="87">
                  <c:v>1050</c:v>
                </c:pt>
                <c:pt idx="88">
                  <c:v>1051</c:v>
                </c:pt>
                <c:pt idx="89">
                  <c:v>1052</c:v>
                </c:pt>
                <c:pt idx="90">
                  <c:v>1053</c:v>
                </c:pt>
                <c:pt idx="91">
                  <c:v>1054</c:v>
                </c:pt>
                <c:pt idx="92">
                  <c:v>1055</c:v>
                </c:pt>
                <c:pt idx="93">
                  <c:v>1056</c:v>
                </c:pt>
                <c:pt idx="94">
                  <c:v>1057</c:v>
                </c:pt>
                <c:pt idx="95">
                  <c:v>1058</c:v>
                </c:pt>
                <c:pt idx="96">
                  <c:v>1059</c:v>
                </c:pt>
                <c:pt idx="97">
                  <c:v>1060</c:v>
                </c:pt>
                <c:pt idx="98">
                  <c:v>1061</c:v>
                </c:pt>
                <c:pt idx="99">
                  <c:v>1062</c:v>
                </c:pt>
                <c:pt idx="100">
                  <c:v>1063</c:v>
                </c:pt>
                <c:pt idx="101">
                  <c:v>1064</c:v>
                </c:pt>
                <c:pt idx="102">
                  <c:v>1065</c:v>
                </c:pt>
                <c:pt idx="103">
                  <c:v>1066</c:v>
                </c:pt>
                <c:pt idx="104">
                  <c:v>1067</c:v>
                </c:pt>
                <c:pt idx="105">
                  <c:v>1068</c:v>
                </c:pt>
                <c:pt idx="106">
                  <c:v>1069</c:v>
                </c:pt>
                <c:pt idx="107">
                  <c:v>1070</c:v>
                </c:pt>
                <c:pt idx="108">
                  <c:v>1071</c:v>
                </c:pt>
                <c:pt idx="109">
                  <c:v>1072</c:v>
                </c:pt>
                <c:pt idx="110">
                  <c:v>1073</c:v>
                </c:pt>
                <c:pt idx="111">
                  <c:v>1074</c:v>
                </c:pt>
                <c:pt idx="112">
                  <c:v>1075</c:v>
                </c:pt>
                <c:pt idx="113">
                  <c:v>1076</c:v>
                </c:pt>
                <c:pt idx="114">
                  <c:v>1077</c:v>
                </c:pt>
                <c:pt idx="115">
                  <c:v>1078</c:v>
                </c:pt>
                <c:pt idx="116">
                  <c:v>1079</c:v>
                </c:pt>
                <c:pt idx="117">
                  <c:v>1080</c:v>
                </c:pt>
                <c:pt idx="118">
                  <c:v>1081</c:v>
                </c:pt>
                <c:pt idx="119">
                  <c:v>1082</c:v>
                </c:pt>
                <c:pt idx="120">
                  <c:v>1083</c:v>
                </c:pt>
                <c:pt idx="121">
                  <c:v>1084</c:v>
                </c:pt>
                <c:pt idx="122">
                  <c:v>1085</c:v>
                </c:pt>
                <c:pt idx="123">
                  <c:v>1086</c:v>
                </c:pt>
                <c:pt idx="124">
                  <c:v>1087</c:v>
                </c:pt>
                <c:pt idx="125">
                  <c:v>1088</c:v>
                </c:pt>
                <c:pt idx="126">
                  <c:v>1089</c:v>
                </c:pt>
                <c:pt idx="127">
                  <c:v>1090</c:v>
                </c:pt>
                <c:pt idx="128">
                  <c:v>1091</c:v>
                </c:pt>
                <c:pt idx="129">
                  <c:v>1092</c:v>
                </c:pt>
                <c:pt idx="130">
                  <c:v>1093</c:v>
                </c:pt>
                <c:pt idx="131">
                  <c:v>1094</c:v>
                </c:pt>
                <c:pt idx="132">
                  <c:v>1095</c:v>
                </c:pt>
                <c:pt idx="133">
                  <c:v>1096</c:v>
                </c:pt>
                <c:pt idx="134">
                  <c:v>1097</c:v>
                </c:pt>
                <c:pt idx="135">
                  <c:v>1098</c:v>
                </c:pt>
                <c:pt idx="136">
                  <c:v>1099</c:v>
                </c:pt>
                <c:pt idx="137">
                  <c:v>1100</c:v>
                </c:pt>
                <c:pt idx="138">
                  <c:v>1101</c:v>
                </c:pt>
                <c:pt idx="139">
                  <c:v>1102</c:v>
                </c:pt>
                <c:pt idx="140">
                  <c:v>1103</c:v>
                </c:pt>
                <c:pt idx="141">
                  <c:v>1104</c:v>
                </c:pt>
                <c:pt idx="142">
                  <c:v>1105</c:v>
                </c:pt>
                <c:pt idx="143">
                  <c:v>1106</c:v>
                </c:pt>
                <c:pt idx="144">
                  <c:v>1107</c:v>
                </c:pt>
                <c:pt idx="145">
                  <c:v>1108</c:v>
                </c:pt>
                <c:pt idx="146">
                  <c:v>1109</c:v>
                </c:pt>
                <c:pt idx="147">
                  <c:v>1110</c:v>
                </c:pt>
                <c:pt idx="148">
                  <c:v>1111</c:v>
                </c:pt>
                <c:pt idx="149">
                  <c:v>1112</c:v>
                </c:pt>
                <c:pt idx="150">
                  <c:v>1113</c:v>
                </c:pt>
                <c:pt idx="151">
                  <c:v>1114</c:v>
                </c:pt>
                <c:pt idx="152">
                  <c:v>1115</c:v>
                </c:pt>
                <c:pt idx="153">
                  <c:v>1116</c:v>
                </c:pt>
                <c:pt idx="154">
                  <c:v>1117</c:v>
                </c:pt>
                <c:pt idx="155">
                  <c:v>1118</c:v>
                </c:pt>
                <c:pt idx="156">
                  <c:v>1119</c:v>
                </c:pt>
                <c:pt idx="157">
                  <c:v>1120</c:v>
                </c:pt>
                <c:pt idx="158">
                  <c:v>1121</c:v>
                </c:pt>
                <c:pt idx="159">
                  <c:v>1122</c:v>
                </c:pt>
                <c:pt idx="160">
                  <c:v>1123</c:v>
                </c:pt>
                <c:pt idx="161">
                  <c:v>1124</c:v>
                </c:pt>
                <c:pt idx="162">
                  <c:v>1125</c:v>
                </c:pt>
                <c:pt idx="163">
                  <c:v>1126</c:v>
                </c:pt>
                <c:pt idx="164">
                  <c:v>1127</c:v>
                </c:pt>
                <c:pt idx="165">
                  <c:v>1128</c:v>
                </c:pt>
                <c:pt idx="166">
                  <c:v>1129</c:v>
                </c:pt>
                <c:pt idx="167">
                  <c:v>1130</c:v>
                </c:pt>
                <c:pt idx="168">
                  <c:v>1131</c:v>
                </c:pt>
                <c:pt idx="169">
                  <c:v>1132</c:v>
                </c:pt>
                <c:pt idx="170">
                  <c:v>1133</c:v>
                </c:pt>
                <c:pt idx="171">
                  <c:v>1134</c:v>
                </c:pt>
                <c:pt idx="172">
                  <c:v>1135</c:v>
                </c:pt>
                <c:pt idx="173">
                  <c:v>1136</c:v>
                </c:pt>
                <c:pt idx="174">
                  <c:v>1137</c:v>
                </c:pt>
                <c:pt idx="175">
                  <c:v>1138</c:v>
                </c:pt>
                <c:pt idx="176">
                  <c:v>1139</c:v>
                </c:pt>
                <c:pt idx="177">
                  <c:v>1140</c:v>
                </c:pt>
                <c:pt idx="178">
                  <c:v>1141</c:v>
                </c:pt>
                <c:pt idx="179">
                  <c:v>1142</c:v>
                </c:pt>
                <c:pt idx="180">
                  <c:v>1143</c:v>
                </c:pt>
                <c:pt idx="181">
                  <c:v>1144</c:v>
                </c:pt>
                <c:pt idx="182">
                  <c:v>1145</c:v>
                </c:pt>
                <c:pt idx="183">
                  <c:v>1146</c:v>
                </c:pt>
                <c:pt idx="184">
                  <c:v>1147</c:v>
                </c:pt>
                <c:pt idx="185">
                  <c:v>1148</c:v>
                </c:pt>
                <c:pt idx="186">
                  <c:v>1149</c:v>
                </c:pt>
                <c:pt idx="187">
                  <c:v>1150</c:v>
                </c:pt>
                <c:pt idx="188">
                  <c:v>1151</c:v>
                </c:pt>
                <c:pt idx="189">
                  <c:v>1152</c:v>
                </c:pt>
                <c:pt idx="190">
                  <c:v>1153</c:v>
                </c:pt>
                <c:pt idx="191">
                  <c:v>1154</c:v>
                </c:pt>
                <c:pt idx="192">
                  <c:v>1155</c:v>
                </c:pt>
                <c:pt idx="193">
                  <c:v>1156</c:v>
                </c:pt>
                <c:pt idx="194">
                  <c:v>1157</c:v>
                </c:pt>
                <c:pt idx="195">
                  <c:v>1158</c:v>
                </c:pt>
                <c:pt idx="196">
                  <c:v>1159</c:v>
                </c:pt>
              </c:numCache>
            </c:numRef>
          </c:xVal>
          <c:yVal>
            <c:numRef>
              <c:f>Graph!$B$935:$B$1129</c:f>
              <c:numCache>
                <c:formatCode>General</c:formatCode>
                <c:ptCount val="195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4C-4ECD-B6CB-FC373D4BA96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Graph!$A$934:$A$1130</c:f>
              <c:numCache>
                <c:formatCode>General</c:formatCode>
                <c:ptCount val="197"/>
                <c:pt idx="0">
                  <c:v>963</c:v>
                </c:pt>
                <c:pt idx="1">
                  <c:v>964</c:v>
                </c:pt>
                <c:pt idx="2">
                  <c:v>965</c:v>
                </c:pt>
                <c:pt idx="3">
                  <c:v>966</c:v>
                </c:pt>
                <c:pt idx="4">
                  <c:v>967</c:v>
                </c:pt>
                <c:pt idx="5">
                  <c:v>968</c:v>
                </c:pt>
                <c:pt idx="6">
                  <c:v>969</c:v>
                </c:pt>
                <c:pt idx="7">
                  <c:v>970</c:v>
                </c:pt>
                <c:pt idx="8">
                  <c:v>971</c:v>
                </c:pt>
                <c:pt idx="9">
                  <c:v>972</c:v>
                </c:pt>
                <c:pt idx="10">
                  <c:v>973</c:v>
                </c:pt>
                <c:pt idx="11">
                  <c:v>974</c:v>
                </c:pt>
                <c:pt idx="12">
                  <c:v>975</c:v>
                </c:pt>
                <c:pt idx="13">
                  <c:v>976</c:v>
                </c:pt>
                <c:pt idx="14">
                  <c:v>977</c:v>
                </c:pt>
                <c:pt idx="15">
                  <c:v>978</c:v>
                </c:pt>
                <c:pt idx="16">
                  <c:v>979</c:v>
                </c:pt>
                <c:pt idx="17">
                  <c:v>980</c:v>
                </c:pt>
                <c:pt idx="18">
                  <c:v>981</c:v>
                </c:pt>
                <c:pt idx="19">
                  <c:v>982</c:v>
                </c:pt>
                <c:pt idx="20">
                  <c:v>983</c:v>
                </c:pt>
                <c:pt idx="21">
                  <c:v>984</c:v>
                </c:pt>
                <c:pt idx="22">
                  <c:v>985</c:v>
                </c:pt>
                <c:pt idx="23">
                  <c:v>986</c:v>
                </c:pt>
                <c:pt idx="24">
                  <c:v>987</c:v>
                </c:pt>
                <c:pt idx="25">
                  <c:v>988</c:v>
                </c:pt>
                <c:pt idx="26">
                  <c:v>989</c:v>
                </c:pt>
                <c:pt idx="27">
                  <c:v>990</c:v>
                </c:pt>
                <c:pt idx="28">
                  <c:v>991</c:v>
                </c:pt>
                <c:pt idx="29">
                  <c:v>992</c:v>
                </c:pt>
                <c:pt idx="30">
                  <c:v>993</c:v>
                </c:pt>
                <c:pt idx="31">
                  <c:v>994</c:v>
                </c:pt>
                <c:pt idx="32">
                  <c:v>995</c:v>
                </c:pt>
                <c:pt idx="33">
                  <c:v>996</c:v>
                </c:pt>
                <c:pt idx="34">
                  <c:v>997</c:v>
                </c:pt>
                <c:pt idx="35">
                  <c:v>998</c:v>
                </c:pt>
                <c:pt idx="36">
                  <c:v>999</c:v>
                </c:pt>
                <c:pt idx="37">
                  <c:v>1000</c:v>
                </c:pt>
                <c:pt idx="38">
                  <c:v>1001</c:v>
                </c:pt>
                <c:pt idx="39">
                  <c:v>1002</c:v>
                </c:pt>
                <c:pt idx="40">
                  <c:v>1003</c:v>
                </c:pt>
                <c:pt idx="41">
                  <c:v>1004</c:v>
                </c:pt>
                <c:pt idx="42">
                  <c:v>1005</c:v>
                </c:pt>
                <c:pt idx="43">
                  <c:v>1006</c:v>
                </c:pt>
                <c:pt idx="44">
                  <c:v>1007</c:v>
                </c:pt>
                <c:pt idx="45">
                  <c:v>1008</c:v>
                </c:pt>
                <c:pt idx="46">
                  <c:v>1009</c:v>
                </c:pt>
                <c:pt idx="47">
                  <c:v>1010</c:v>
                </c:pt>
                <c:pt idx="48">
                  <c:v>1011</c:v>
                </c:pt>
                <c:pt idx="49">
                  <c:v>1012</c:v>
                </c:pt>
                <c:pt idx="50">
                  <c:v>1013</c:v>
                </c:pt>
                <c:pt idx="51">
                  <c:v>1014</c:v>
                </c:pt>
                <c:pt idx="52">
                  <c:v>1015</c:v>
                </c:pt>
                <c:pt idx="53">
                  <c:v>1016</c:v>
                </c:pt>
                <c:pt idx="54">
                  <c:v>1017</c:v>
                </c:pt>
                <c:pt idx="55">
                  <c:v>1018</c:v>
                </c:pt>
                <c:pt idx="56">
                  <c:v>1019</c:v>
                </c:pt>
                <c:pt idx="57">
                  <c:v>1020</c:v>
                </c:pt>
                <c:pt idx="58">
                  <c:v>1021</c:v>
                </c:pt>
                <c:pt idx="59">
                  <c:v>1022</c:v>
                </c:pt>
                <c:pt idx="60">
                  <c:v>1023</c:v>
                </c:pt>
                <c:pt idx="61">
                  <c:v>1024</c:v>
                </c:pt>
                <c:pt idx="62">
                  <c:v>1025</c:v>
                </c:pt>
                <c:pt idx="63">
                  <c:v>1026</c:v>
                </c:pt>
                <c:pt idx="64">
                  <c:v>1027</c:v>
                </c:pt>
                <c:pt idx="65">
                  <c:v>1028</c:v>
                </c:pt>
                <c:pt idx="66">
                  <c:v>1029</c:v>
                </c:pt>
                <c:pt idx="67">
                  <c:v>1030</c:v>
                </c:pt>
                <c:pt idx="68">
                  <c:v>1031</c:v>
                </c:pt>
                <c:pt idx="69">
                  <c:v>1032</c:v>
                </c:pt>
                <c:pt idx="70">
                  <c:v>1033</c:v>
                </c:pt>
                <c:pt idx="71">
                  <c:v>1034</c:v>
                </c:pt>
                <c:pt idx="72">
                  <c:v>1035</c:v>
                </c:pt>
                <c:pt idx="73">
                  <c:v>1036</c:v>
                </c:pt>
                <c:pt idx="74">
                  <c:v>1037</c:v>
                </c:pt>
                <c:pt idx="75">
                  <c:v>1038</c:v>
                </c:pt>
                <c:pt idx="76">
                  <c:v>1039</c:v>
                </c:pt>
                <c:pt idx="77">
                  <c:v>1040</c:v>
                </c:pt>
                <c:pt idx="78">
                  <c:v>1041</c:v>
                </c:pt>
                <c:pt idx="79">
                  <c:v>1042</c:v>
                </c:pt>
                <c:pt idx="80">
                  <c:v>1043</c:v>
                </c:pt>
                <c:pt idx="81">
                  <c:v>1044</c:v>
                </c:pt>
                <c:pt idx="82">
                  <c:v>1045</c:v>
                </c:pt>
                <c:pt idx="83">
                  <c:v>1046</c:v>
                </c:pt>
                <c:pt idx="84">
                  <c:v>1047</c:v>
                </c:pt>
                <c:pt idx="85">
                  <c:v>1048</c:v>
                </c:pt>
                <c:pt idx="86">
                  <c:v>1049</c:v>
                </c:pt>
                <c:pt idx="87">
                  <c:v>1050</c:v>
                </c:pt>
                <c:pt idx="88">
                  <c:v>1051</c:v>
                </c:pt>
                <c:pt idx="89">
                  <c:v>1052</c:v>
                </c:pt>
                <c:pt idx="90">
                  <c:v>1053</c:v>
                </c:pt>
                <c:pt idx="91">
                  <c:v>1054</c:v>
                </c:pt>
                <c:pt idx="92">
                  <c:v>1055</c:v>
                </c:pt>
                <c:pt idx="93">
                  <c:v>1056</c:v>
                </c:pt>
                <c:pt idx="94">
                  <c:v>1057</c:v>
                </c:pt>
                <c:pt idx="95">
                  <c:v>1058</c:v>
                </c:pt>
                <c:pt idx="96">
                  <c:v>1059</c:v>
                </c:pt>
                <c:pt idx="97">
                  <c:v>1060</c:v>
                </c:pt>
                <c:pt idx="98">
                  <c:v>1061</c:v>
                </c:pt>
                <c:pt idx="99">
                  <c:v>1062</c:v>
                </c:pt>
                <c:pt idx="100">
                  <c:v>1063</c:v>
                </c:pt>
                <c:pt idx="101">
                  <c:v>1064</c:v>
                </c:pt>
                <c:pt idx="102">
                  <c:v>1065</c:v>
                </c:pt>
                <c:pt idx="103">
                  <c:v>1066</c:v>
                </c:pt>
                <c:pt idx="104">
                  <c:v>1067</c:v>
                </c:pt>
                <c:pt idx="105">
                  <c:v>1068</c:v>
                </c:pt>
                <c:pt idx="106">
                  <c:v>1069</c:v>
                </c:pt>
                <c:pt idx="107">
                  <c:v>1070</c:v>
                </c:pt>
                <c:pt idx="108">
                  <c:v>1071</c:v>
                </c:pt>
                <c:pt idx="109">
                  <c:v>1072</c:v>
                </c:pt>
                <c:pt idx="110">
                  <c:v>1073</c:v>
                </c:pt>
                <c:pt idx="111">
                  <c:v>1074</c:v>
                </c:pt>
                <c:pt idx="112">
                  <c:v>1075</c:v>
                </c:pt>
                <c:pt idx="113">
                  <c:v>1076</c:v>
                </c:pt>
                <c:pt idx="114">
                  <c:v>1077</c:v>
                </c:pt>
                <c:pt idx="115">
                  <c:v>1078</c:v>
                </c:pt>
                <c:pt idx="116">
                  <c:v>1079</c:v>
                </c:pt>
                <c:pt idx="117">
                  <c:v>1080</c:v>
                </c:pt>
                <c:pt idx="118">
                  <c:v>1081</c:v>
                </c:pt>
                <c:pt idx="119">
                  <c:v>1082</c:v>
                </c:pt>
                <c:pt idx="120">
                  <c:v>1083</c:v>
                </c:pt>
                <c:pt idx="121">
                  <c:v>1084</c:v>
                </c:pt>
                <c:pt idx="122">
                  <c:v>1085</c:v>
                </c:pt>
                <c:pt idx="123">
                  <c:v>1086</c:v>
                </c:pt>
                <c:pt idx="124">
                  <c:v>1087</c:v>
                </c:pt>
                <c:pt idx="125">
                  <c:v>1088</c:v>
                </c:pt>
                <c:pt idx="126">
                  <c:v>1089</c:v>
                </c:pt>
                <c:pt idx="127">
                  <c:v>1090</c:v>
                </c:pt>
                <c:pt idx="128">
                  <c:v>1091</c:v>
                </c:pt>
                <c:pt idx="129">
                  <c:v>1092</c:v>
                </c:pt>
                <c:pt idx="130">
                  <c:v>1093</c:v>
                </c:pt>
                <c:pt idx="131">
                  <c:v>1094</c:v>
                </c:pt>
                <c:pt idx="132">
                  <c:v>1095</c:v>
                </c:pt>
                <c:pt idx="133">
                  <c:v>1096</c:v>
                </c:pt>
                <c:pt idx="134">
                  <c:v>1097</c:v>
                </c:pt>
                <c:pt idx="135">
                  <c:v>1098</c:v>
                </c:pt>
                <c:pt idx="136">
                  <c:v>1099</c:v>
                </c:pt>
                <c:pt idx="137">
                  <c:v>1100</c:v>
                </c:pt>
                <c:pt idx="138">
                  <c:v>1101</c:v>
                </c:pt>
                <c:pt idx="139">
                  <c:v>1102</c:v>
                </c:pt>
                <c:pt idx="140">
                  <c:v>1103</c:v>
                </c:pt>
                <c:pt idx="141">
                  <c:v>1104</c:v>
                </c:pt>
                <c:pt idx="142">
                  <c:v>1105</c:v>
                </c:pt>
                <c:pt idx="143">
                  <c:v>1106</c:v>
                </c:pt>
                <c:pt idx="144">
                  <c:v>1107</c:v>
                </c:pt>
                <c:pt idx="145">
                  <c:v>1108</c:v>
                </c:pt>
                <c:pt idx="146">
                  <c:v>1109</c:v>
                </c:pt>
                <c:pt idx="147">
                  <c:v>1110</c:v>
                </c:pt>
                <c:pt idx="148">
                  <c:v>1111</c:v>
                </c:pt>
                <c:pt idx="149">
                  <c:v>1112</c:v>
                </c:pt>
                <c:pt idx="150">
                  <c:v>1113</c:v>
                </c:pt>
                <c:pt idx="151">
                  <c:v>1114</c:v>
                </c:pt>
                <c:pt idx="152">
                  <c:v>1115</c:v>
                </c:pt>
                <c:pt idx="153">
                  <c:v>1116</c:v>
                </c:pt>
                <c:pt idx="154">
                  <c:v>1117</c:v>
                </c:pt>
                <c:pt idx="155">
                  <c:v>1118</c:v>
                </c:pt>
                <c:pt idx="156">
                  <c:v>1119</c:v>
                </c:pt>
                <c:pt idx="157">
                  <c:v>1120</c:v>
                </c:pt>
                <c:pt idx="158">
                  <c:v>1121</c:v>
                </c:pt>
                <c:pt idx="159">
                  <c:v>1122</c:v>
                </c:pt>
                <c:pt idx="160">
                  <c:v>1123</c:v>
                </c:pt>
                <c:pt idx="161">
                  <c:v>1124</c:v>
                </c:pt>
                <c:pt idx="162">
                  <c:v>1125</c:v>
                </c:pt>
                <c:pt idx="163">
                  <c:v>1126</c:v>
                </c:pt>
                <c:pt idx="164">
                  <c:v>1127</c:v>
                </c:pt>
                <c:pt idx="165">
                  <c:v>1128</c:v>
                </c:pt>
                <c:pt idx="166">
                  <c:v>1129</c:v>
                </c:pt>
                <c:pt idx="167">
                  <c:v>1130</c:v>
                </c:pt>
                <c:pt idx="168">
                  <c:v>1131</c:v>
                </c:pt>
                <c:pt idx="169">
                  <c:v>1132</c:v>
                </c:pt>
                <c:pt idx="170">
                  <c:v>1133</c:v>
                </c:pt>
                <c:pt idx="171">
                  <c:v>1134</c:v>
                </c:pt>
                <c:pt idx="172">
                  <c:v>1135</c:v>
                </c:pt>
                <c:pt idx="173">
                  <c:v>1136</c:v>
                </c:pt>
                <c:pt idx="174">
                  <c:v>1137</c:v>
                </c:pt>
                <c:pt idx="175">
                  <c:v>1138</c:v>
                </c:pt>
                <c:pt idx="176">
                  <c:v>1139</c:v>
                </c:pt>
                <c:pt idx="177">
                  <c:v>1140</c:v>
                </c:pt>
                <c:pt idx="178">
                  <c:v>1141</c:v>
                </c:pt>
                <c:pt idx="179">
                  <c:v>1142</c:v>
                </c:pt>
                <c:pt idx="180">
                  <c:v>1143</c:v>
                </c:pt>
                <c:pt idx="181">
                  <c:v>1144</c:v>
                </c:pt>
                <c:pt idx="182">
                  <c:v>1145</c:v>
                </c:pt>
                <c:pt idx="183">
                  <c:v>1146</c:v>
                </c:pt>
                <c:pt idx="184">
                  <c:v>1147</c:v>
                </c:pt>
                <c:pt idx="185">
                  <c:v>1148</c:v>
                </c:pt>
                <c:pt idx="186">
                  <c:v>1149</c:v>
                </c:pt>
                <c:pt idx="187">
                  <c:v>1150</c:v>
                </c:pt>
                <c:pt idx="188">
                  <c:v>1151</c:v>
                </c:pt>
                <c:pt idx="189">
                  <c:v>1152</c:v>
                </c:pt>
                <c:pt idx="190">
                  <c:v>1153</c:v>
                </c:pt>
                <c:pt idx="191">
                  <c:v>1154</c:v>
                </c:pt>
                <c:pt idx="192">
                  <c:v>1155</c:v>
                </c:pt>
                <c:pt idx="193">
                  <c:v>1156</c:v>
                </c:pt>
                <c:pt idx="194">
                  <c:v>1157</c:v>
                </c:pt>
                <c:pt idx="195">
                  <c:v>1158</c:v>
                </c:pt>
                <c:pt idx="196">
                  <c:v>1159</c:v>
                </c:pt>
              </c:numCache>
            </c:numRef>
          </c:xVal>
          <c:yVal>
            <c:numRef>
              <c:f>Graph!$C$935:$C$1129</c:f>
              <c:numCache>
                <c:formatCode>General</c:formatCode>
                <c:ptCount val="1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4C-4ECD-B6CB-FC373D4BA96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Graph!$A$934:$A$1130</c:f>
              <c:numCache>
                <c:formatCode>General</c:formatCode>
                <c:ptCount val="197"/>
                <c:pt idx="0">
                  <c:v>963</c:v>
                </c:pt>
                <c:pt idx="1">
                  <c:v>964</c:v>
                </c:pt>
                <c:pt idx="2">
                  <c:v>965</c:v>
                </c:pt>
                <c:pt idx="3">
                  <c:v>966</c:v>
                </c:pt>
                <c:pt idx="4">
                  <c:v>967</c:v>
                </c:pt>
                <c:pt idx="5">
                  <c:v>968</c:v>
                </c:pt>
                <c:pt idx="6">
                  <c:v>969</c:v>
                </c:pt>
                <c:pt idx="7">
                  <c:v>970</c:v>
                </c:pt>
                <c:pt idx="8">
                  <c:v>971</c:v>
                </c:pt>
                <c:pt idx="9">
                  <c:v>972</c:v>
                </c:pt>
                <c:pt idx="10">
                  <c:v>973</c:v>
                </c:pt>
                <c:pt idx="11">
                  <c:v>974</c:v>
                </c:pt>
                <c:pt idx="12">
                  <c:v>975</c:v>
                </c:pt>
                <c:pt idx="13">
                  <c:v>976</c:v>
                </c:pt>
                <c:pt idx="14">
                  <c:v>977</c:v>
                </c:pt>
                <c:pt idx="15">
                  <c:v>978</c:v>
                </c:pt>
                <c:pt idx="16">
                  <c:v>979</c:v>
                </c:pt>
                <c:pt idx="17">
                  <c:v>980</c:v>
                </c:pt>
                <c:pt idx="18">
                  <c:v>981</c:v>
                </c:pt>
                <c:pt idx="19">
                  <c:v>982</c:v>
                </c:pt>
                <c:pt idx="20">
                  <c:v>983</c:v>
                </c:pt>
                <c:pt idx="21">
                  <c:v>984</c:v>
                </c:pt>
                <c:pt idx="22">
                  <c:v>985</c:v>
                </c:pt>
                <c:pt idx="23">
                  <c:v>986</c:v>
                </c:pt>
                <c:pt idx="24">
                  <c:v>987</c:v>
                </c:pt>
                <c:pt idx="25">
                  <c:v>988</c:v>
                </c:pt>
                <c:pt idx="26">
                  <c:v>989</c:v>
                </c:pt>
                <c:pt idx="27">
                  <c:v>990</c:v>
                </c:pt>
                <c:pt idx="28">
                  <c:v>991</c:v>
                </c:pt>
                <c:pt idx="29">
                  <c:v>992</c:v>
                </c:pt>
                <c:pt idx="30">
                  <c:v>993</c:v>
                </c:pt>
                <c:pt idx="31">
                  <c:v>994</c:v>
                </c:pt>
                <c:pt idx="32">
                  <c:v>995</c:v>
                </c:pt>
                <c:pt idx="33">
                  <c:v>996</c:v>
                </c:pt>
                <c:pt idx="34">
                  <c:v>997</c:v>
                </c:pt>
                <c:pt idx="35">
                  <c:v>998</c:v>
                </c:pt>
                <c:pt idx="36">
                  <c:v>999</c:v>
                </c:pt>
                <c:pt idx="37">
                  <c:v>1000</c:v>
                </c:pt>
                <c:pt idx="38">
                  <c:v>1001</c:v>
                </c:pt>
                <c:pt idx="39">
                  <c:v>1002</c:v>
                </c:pt>
                <c:pt idx="40">
                  <c:v>1003</c:v>
                </c:pt>
                <c:pt idx="41">
                  <c:v>1004</c:v>
                </c:pt>
                <c:pt idx="42">
                  <c:v>1005</c:v>
                </c:pt>
                <c:pt idx="43">
                  <c:v>1006</c:v>
                </c:pt>
                <c:pt idx="44">
                  <c:v>1007</c:v>
                </c:pt>
                <c:pt idx="45">
                  <c:v>1008</c:v>
                </c:pt>
                <c:pt idx="46">
                  <c:v>1009</c:v>
                </c:pt>
                <c:pt idx="47">
                  <c:v>1010</c:v>
                </c:pt>
                <c:pt idx="48">
                  <c:v>1011</c:v>
                </c:pt>
                <c:pt idx="49">
                  <c:v>1012</c:v>
                </c:pt>
                <c:pt idx="50">
                  <c:v>1013</c:v>
                </c:pt>
                <c:pt idx="51">
                  <c:v>1014</c:v>
                </c:pt>
                <c:pt idx="52">
                  <c:v>1015</c:v>
                </c:pt>
                <c:pt idx="53">
                  <c:v>1016</c:v>
                </c:pt>
                <c:pt idx="54">
                  <c:v>1017</c:v>
                </c:pt>
                <c:pt idx="55">
                  <c:v>1018</c:v>
                </c:pt>
                <c:pt idx="56">
                  <c:v>1019</c:v>
                </c:pt>
                <c:pt idx="57">
                  <c:v>1020</c:v>
                </c:pt>
                <c:pt idx="58">
                  <c:v>1021</c:v>
                </c:pt>
                <c:pt idx="59">
                  <c:v>1022</c:v>
                </c:pt>
                <c:pt idx="60">
                  <c:v>1023</c:v>
                </c:pt>
                <c:pt idx="61">
                  <c:v>1024</c:v>
                </c:pt>
                <c:pt idx="62">
                  <c:v>1025</c:v>
                </c:pt>
                <c:pt idx="63">
                  <c:v>1026</c:v>
                </c:pt>
                <c:pt idx="64">
                  <c:v>1027</c:v>
                </c:pt>
                <c:pt idx="65">
                  <c:v>1028</c:v>
                </c:pt>
                <c:pt idx="66">
                  <c:v>1029</c:v>
                </c:pt>
                <c:pt idx="67">
                  <c:v>1030</c:v>
                </c:pt>
                <c:pt idx="68">
                  <c:v>1031</c:v>
                </c:pt>
                <c:pt idx="69">
                  <c:v>1032</c:v>
                </c:pt>
                <c:pt idx="70">
                  <c:v>1033</c:v>
                </c:pt>
                <c:pt idx="71">
                  <c:v>1034</c:v>
                </c:pt>
                <c:pt idx="72">
                  <c:v>1035</c:v>
                </c:pt>
                <c:pt idx="73">
                  <c:v>1036</c:v>
                </c:pt>
                <c:pt idx="74">
                  <c:v>1037</c:v>
                </c:pt>
                <c:pt idx="75">
                  <c:v>1038</c:v>
                </c:pt>
                <c:pt idx="76">
                  <c:v>1039</c:v>
                </c:pt>
                <c:pt idx="77">
                  <c:v>1040</c:v>
                </c:pt>
                <c:pt idx="78">
                  <c:v>1041</c:v>
                </c:pt>
                <c:pt idx="79">
                  <c:v>1042</c:v>
                </c:pt>
                <c:pt idx="80">
                  <c:v>1043</c:v>
                </c:pt>
                <c:pt idx="81">
                  <c:v>1044</c:v>
                </c:pt>
                <c:pt idx="82">
                  <c:v>1045</c:v>
                </c:pt>
                <c:pt idx="83">
                  <c:v>1046</c:v>
                </c:pt>
                <c:pt idx="84">
                  <c:v>1047</c:v>
                </c:pt>
                <c:pt idx="85">
                  <c:v>1048</c:v>
                </c:pt>
                <c:pt idx="86">
                  <c:v>1049</c:v>
                </c:pt>
                <c:pt idx="87">
                  <c:v>1050</c:v>
                </c:pt>
                <c:pt idx="88">
                  <c:v>1051</c:v>
                </c:pt>
                <c:pt idx="89">
                  <c:v>1052</c:v>
                </c:pt>
                <c:pt idx="90">
                  <c:v>1053</c:v>
                </c:pt>
                <c:pt idx="91">
                  <c:v>1054</c:v>
                </c:pt>
                <c:pt idx="92">
                  <c:v>1055</c:v>
                </c:pt>
                <c:pt idx="93">
                  <c:v>1056</c:v>
                </c:pt>
                <c:pt idx="94">
                  <c:v>1057</c:v>
                </c:pt>
                <c:pt idx="95">
                  <c:v>1058</c:v>
                </c:pt>
                <c:pt idx="96">
                  <c:v>1059</c:v>
                </c:pt>
                <c:pt idx="97">
                  <c:v>1060</c:v>
                </c:pt>
                <c:pt idx="98">
                  <c:v>1061</c:v>
                </c:pt>
                <c:pt idx="99">
                  <c:v>1062</c:v>
                </c:pt>
                <c:pt idx="100">
                  <c:v>1063</c:v>
                </c:pt>
                <c:pt idx="101">
                  <c:v>1064</c:v>
                </c:pt>
                <c:pt idx="102">
                  <c:v>1065</c:v>
                </c:pt>
                <c:pt idx="103">
                  <c:v>1066</c:v>
                </c:pt>
                <c:pt idx="104">
                  <c:v>1067</c:v>
                </c:pt>
                <c:pt idx="105">
                  <c:v>1068</c:v>
                </c:pt>
                <c:pt idx="106">
                  <c:v>1069</c:v>
                </c:pt>
                <c:pt idx="107">
                  <c:v>1070</c:v>
                </c:pt>
                <c:pt idx="108">
                  <c:v>1071</c:v>
                </c:pt>
                <c:pt idx="109">
                  <c:v>1072</c:v>
                </c:pt>
                <c:pt idx="110">
                  <c:v>1073</c:v>
                </c:pt>
                <c:pt idx="111">
                  <c:v>1074</c:v>
                </c:pt>
                <c:pt idx="112">
                  <c:v>1075</c:v>
                </c:pt>
                <c:pt idx="113">
                  <c:v>1076</c:v>
                </c:pt>
                <c:pt idx="114">
                  <c:v>1077</c:v>
                </c:pt>
                <c:pt idx="115">
                  <c:v>1078</c:v>
                </c:pt>
                <c:pt idx="116">
                  <c:v>1079</c:v>
                </c:pt>
                <c:pt idx="117">
                  <c:v>1080</c:v>
                </c:pt>
                <c:pt idx="118">
                  <c:v>1081</c:v>
                </c:pt>
                <c:pt idx="119">
                  <c:v>1082</c:v>
                </c:pt>
                <c:pt idx="120">
                  <c:v>1083</c:v>
                </c:pt>
                <c:pt idx="121">
                  <c:v>1084</c:v>
                </c:pt>
                <c:pt idx="122">
                  <c:v>1085</c:v>
                </c:pt>
                <c:pt idx="123">
                  <c:v>1086</c:v>
                </c:pt>
                <c:pt idx="124">
                  <c:v>1087</c:v>
                </c:pt>
                <c:pt idx="125">
                  <c:v>1088</c:v>
                </c:pt>
                <c:pt idx="126">
                  <c:v>1089</c:v>
                </c:pt>
                <c:pt idx="127">
                  <c:v>1090</c:v>
                </c:pt>
                <c:pt idx="128">
                  <c:v>1091</c:v>
                </c:pt>
                <c:pt idx="129">
                  <c:v>1092</c:v>
                </c:pt>
                <c:pt idx="130">
                  <c:v>1093</c:v>
                </c:pt>
                <c:pt idx="131">
                  <c:v>1094</c:v>
                </c:pt>
                <c:pt idx="132">
                  <c:v>1095</c:v>
                </c:pt>
                <c:pt idx="133">
                  <c:v>1096</c:v>
                </c:pt>
                <c:pt idx="134">
                  <c:v>1097</c:v>
                </c:pt>
                <c:pt idx="135">
                  <c:v>1098</c:v>
                </c:pt>
                <c:pt idx="136">
                  <c:v>1099</c:v>
                </c:pt>
                <c:pt idx="137">
                  <c:v>1100</c:v>
                </c:pt>
                <c:pt idx="138">
                  <c:v>1101</c:v>
                </c:pt>
                <c:pt idx="139">
                  <c:v>1102</c:v>
                </c:pt>
                <c:pt idx="140">
                  <c:v>1103</c:v>
                </c:pt>
                <c:pt idx="141">
                  <c:v>1104</c:v>
                </c:pt>
                <c:pt idx="142">
                  <c:v>1105</c:v>
                </c:pt>
                <c:pt idx="143">
                  <c:v>1106</c:v>
                </c:pt>
                <c:pt idx="144">
                  <c:v>1107</c:v>
                </c:pt>
                <c:pt idx="145">
                  <c:v>1108</c:v>
                </c:pt>
                <c:pt idx="146">
                  <c:v>1109</c:v>
                </c:pt>
                <c:pt idx="147">
                  <c:v>1110</c:v>
                </c:pt>
                <c:pt idx="148">
                  <c:v>1111</c:v>
                </c:pt>
                <c:pt idx="149">
                  <c:v>1112</c:v>
                </c:pt>
                <c:pt idx="150">
                  <c:v>1113</c:v>
                </c:pt>
                <c:pt idx="151">
                  <c:v>1114</c:v>
                </c:pt>
                <c:pt idx="152">
                  <c:v>1115</c:v>
                </c:pt>
                <c:pt idx="153">
                  <c:v>1116</c:v>
                </c:pt>
                <c:pt idx="154">
                  <c:v>1117</c:v>
                </c:pt>
                <c:pt idx="155">
                  <c:v>1118</c:v>
                </c:pt>
                <c:pt idx="156">
                  <c:v>1119</c:v>
                </c:pt>
                <c:pt idx="157">
                  <c:v>1120</c:v>
                </c:pt>
                <c:pt idx="158">
                  <c:v>1121</c:v>
                </c:pt>
                <c:pt idx="159">
                  <c:v>1122</c:v>
                </c:pt>
                <c:pt idx="160">
                  <c:v>1123</c:v>
                </c:pt>
                <c:pt idx="161">
                  <c:v>1124</c:v>
                </c:pt>
                <c:pt idx="162">
                  <c:v>1125</c:v>
                </c:pt>
                <c:pt idx="163">
                  <c:v>1126</c:v>
                </c:pt>
                <c:pt idx="164">
                  <c:v>1127</c:v>
                </c:pt>
                <c:pt idx="165">
                  <c:v>1128</c:v>
                </c:pt>
                <c:pt idx="166">
                  <c:v>1129</c:v>
                </c:pt>
                <c:pt idx="167">
                  <c:v>1130</c:v>
                </c:pt>
                <c:pt idx="168">
                  <c:v>1131</c:v>
                </c:pt>
                <c:pt idx="169">
                  <c:v>1132</c:v>
                </c:pt>
                <c:pt idx="170">
                  <c:v>1133</c:v>
                </c:pt>
                <c:pt idx="171">
                  <c:v>1134</c:v>
                </c:pt>
                <c:pt idx="172">
                  <c:v>1135</c:v>
                </c:pt>
                <c:pt idx="173">
                  <c:v>1136</c:v>
                </c:pt>
                <c:pt idx="174">
                  <c:v>1137</c:v>
                </c:pt>
                <c:pt idx="175">
                  <c:v>1138</c:v>
                </c:pt>
                <c:pt idx="176">
                  <c:v>1139</c:v>
                </c:pt>
                <c:pt idx="177">
                  <c:v>1140</c:v>
                </c:pt>
                <c:pt idx="178">
                  <c:v>1141</c:v>
                </c:pt>
                <c:pt idx="179">
                  <c:v>1142</c:v>
                </c:pt>
                <c:pt idx="180">
                  <c:v>1143</c:v>
                </c:pt>
                <c:pt idx="181">
                  <c:v>1144</c:v>
                </c:pt>
                <c:pt idx="182">
                  <c:v>1145</c:v>
                </c:pt>
                <c:pt idx="183">
                  <c:v>1146</c:v>
                </c:pt>
                <c:pt idx="184">
                  <c:v>1147</c:v>
                </c:pt>
                <c:pt idx="185">
                  <c:v>1148</c:v>
                </c:pt>
                <c:pt idx="186">
                  <c:v>1149</c:v>
                </c:pt>
                <c:pt idx="187">
                  <c:v>1150</c:v>
                </c:pt>
                <c:pt idx="188">
                  <c:v>1151</c:v>
                </c:pt>
                <c:pt idx="189">
                  <c:v>1152</c:v>
                </c:pt>
                <c:pt idx="190">
                  <c:v>1153</c:v>
                </c:pt>
                <c:pt idx="191">
                  <c:v>1154</c:v>
                </c:pt>
                <c:pt idx="192">
                  <c:v>1155</c:v>
                </c:pt>
                <c:pt idx="193">
                  <c:v>1156</c:v>
                </c:pt>
                <c:pt idx="194">
                  <c:v>1157</c:v>
                </c:pt>
                <c:pt idx="195">
                  <c:v>1158</c:v>
                </c:pt>
                <c:pt idx="196">
                  <c:v>1159</c:v>
                </c:pt>
              </c:numCache>
            </c:numRef>
          </c:xVal>
          <c:yVal>
            <c:numRef>
              <c:f>Graph!$E$935:$E$1129</c:f>
              <c:numCache>
                <c:formatCode>General</c:formatCode>
                <c:ptCount val="195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4C-4ECD-B6CB-FC373D4BA96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Graph!$A$934:$A$1130</c:f>
              <c:numCache>
                <c:formatCode>General</c:formatCode>
                <c:ptCount val="197"/>
                <c:pt idx="0">
                  <c:v>963</c:v>
                </c:pt>
                <c:pt idx="1">
                  <c:v>964</c:v>
                </c:pt>
                <c:pt idx="2">
                  <c:v>965</c:v>
                </c:pt>
                <c:pt idx="3">
                  <c:v>966</c:v>
                </c:pt>
                <c:pt idx="4">
                  <c:v>967</c:v>
                </c:pt>
                <c:pt idx="5">
                  <c:v>968</c:v>
                </c:pt>
                <c:pt idx="6">
                  <c:v>969</c:v>
                </c:pt>
                <c:pt idx="7">
                  <c:v>970</c:v>
                </c:pt>
                <c:pt idx="8">
                  <c:v>971</c:v>
                </c:pt>
                <c:pt idx="9">
                  <c:v>972</c:v>
                </c:pt>
                <c:pt idx="10">
                  <c:v>973</c:v>
                </c:pt>
                <c:pt idx="11">
                  <c:v>974</c:v>
                </c:pt>
                <c:pt idx="12">
                  <c:v>975</c:v>
                </c:pt>
                <c:pt idx="13">
                  <c:v>976</c:v>
                </c:pt>
                <c:pt idx="14">
                  <c:v>977</c:v>
                </c:pt>
                <c:pt idx="15">
                  <c:v>978</c:v>
                </c:pt>
                <c:pt idx="16">
                  <c:v>979</c:v>
                </c:pt>
                <c:pt idx="17">
                  <c:v>980</c:v>
                </c:pt>
                <c:pt idx="18">
                  <c:v>981</c:v>
                </c:pt>
                <c:pt idx="19">
                  <c:v>982</c:v>
                </c:pt>
                <c:pt idx="20">
                  <c:v>983</c:v>
                </c:pt>
                <c:pt idx="21">
                  <c:v>984</c:v>
                </c:pt>
                <c:pt idx="22">
                  <c:v>985</c:v>
                </c:pt>
                <c:pt idx="23">
                  <c:v>986</c:v>
                </c:pt>
                <c:pt idx="24">
                  <c:v>987</c:v>
                </c:pt>
                <c:pt idx="25">
                  <c:v>988</c:v>
                </c:pt>
                <c:pt idx="26">
                  <c:v>989</c:v>
                </c:pt>
                <c:pt idx="27">
                  <c:v>990</c:v>
                </c:pt>
                <c:pt idx="28">
                  <c:v>991</c:v>
                </c:pt>
                <c:pt idx="29">
                  <c:v>992</c:v>
                </c:pt>
                <c:pt idx="30">
                  <c:v>993</c:v>
                </c:pt>
                <c:pt idx="31">
                  <c:v>994</c:v>
                </c:pt>
                <c:pt idx="32">
                  <c:v>995</c:v>
                </c:pt>
                <c:pt idx="33">
                  <c:v>996</c:v>
                </c:pt>
                <c:pt idx="34">
                  <c:v>997</c:v>
                </c:pt>
                <c:pt idx="35">
                  <c:v>998</c:v>
                </c:pt>
                <c:pt idx="36">
                  <c:v>999</c:v>
                </c:pt>
                <c:pt idx="37">
                  <c:v>1000</c:v>
                </c:pt>
                <c:pt idx="38">
                  <c:v>1001</c:v>
                </c:pt>
                <c:pt idx="39">
                  <c:v>1002</c:v>
                </c:pt>
                <c:pt idx="40">
                  <c:v>1003</c:v>
                </c:pt>
                <c:pt idx="41">
                  <c:v>1004</c:v>
                </c:pt>
                <c:pt idx="42">
                  <c:v>1005</c:v>
                </c:pt>
                <c:pt idx="43">
                  <c:v>1006</c:v>
                </c:pt>
                <c:pt idx="44">
                  <c:v>1007</c:v>
                </c:pt>
                <c:pt idx="45">
                  <c:v>1008</c:v>
                </c:pt>
                <c:pt idx="46">
                  <c:v>1009</c:v>
                </c:pt>
                <c:pt idx="47">
                  <c:v>1010</c:v>
                </c:pt>
                <c:pt idx="48">
                  <c:v>1011</c:v>
                </c:pt>
                <c:pt idx="49">
                  <c:v>1012</c:v>
                </c:pt>
                <c:pt idx="50">
                  <c:v>1013</c:v>
                </c:pt>
                <c:pt idx="51">
                  <c:v>1014</c:v>
                </c:pt>
                <c:pt idx="52">
                  <c:v>1015</c:v>
                </c:pt>
                <c:pt idx="53">
                  <c:v>1016</c:v>
                </c:pt>
                <c:pt idx="54">
                  <c:v>1017</c:v>
                </c:pt>
                <c:pt idx="55">
                  <c:v>1018</c:v>
                </c:pt>
                <c:pt idx="56">
                  <c:v>1019</c:v>
                </c:pt>
                <c:pt idx="57">
                  <c:v>1020</c:v>
                </c:pt>
                <c:pt idx="58">
                  <c:v>1021</c:v>
                </c:pt>
                <c:pt idx="59">
                  <c:v>1022</c:v>
                </c:pt>
                <c:pt idx="60">
                  <c:v>1023</c:v>
                </c:pt>
                <c:pt idx="61">
                  <c:v>1024</c:v>
                </c:pt>
                <c:pt idx="62">
                  <c:v>1025</c:v>
                </c:pt>
                <c:pt idx="63">
                  <c:v>1026</c:v>
                </c:pt>
                <c:pt idx="64">
                  <c:v>1027</c:v>
                </c:pt>
                <c:pt idx="65">
                  <c:v>1028</c:v>
                </c:pt>
                <c:pt idx="66">
                  <c:v>1029</c:v>
                </c:pt>
                <c:pt idx="67">
                  <c:v>1030</c:v>
                </c:pt>
                <c:pt idx="68">
                  <c:v>1031</c:v>
                </c:pt>
                <c:pt idx="69">
                  <c:v>1032</c:v>
                </c:pt>
                <c:pt idx="70">
                  <c:v>1033</c:v>
                </c:pt>
                <c:pt idx="71">
                  <c:v>1034</c:v>
                </c:pt>
                <c:pt idx="72">
                  <c:v>1035</c:v>
                </c:pt>
                <c:pt idx="73">
                  <c:v>1036</c:v>
                </c:pt>
                <c:pt idx="74">
                  <c:v>1037</c:v>
                </c:pt>
                <c:pt idx="75">
                  <c:v>1038</c:v>
                </c:pt>
                <c:pt idx="76">
                  <c:v>1039</c:v>
                </c:pt>
                <c:pt idx="77">
                  <c:v>1040</c:v>
                </c:pt>
                <c:pt idx="78">
                  <c:v>1041</c:v>
                </c:pt>
                <c:pt idx="79">
                  <c:v>1042</c:v>
                </c:pt>
                <c:pt idx="80">
                  <c:v>1043</c:v>
                </c:pt>
                <c:pt idx="81">
                  <c:v>1044</c:v>
                </c:pt>
                <c:pt idx="82">
                  <c:v>1045</c:v>
                </c:pt>
                <c:pt idx="83">
                  <c:v>1046</c:v>
                </c:pt>
                <c:pt idx="84">
                  <c:v>1047</c:v>
                </c:pt>
                <c:pt idx="85">
                  <c:v>1048</c:v>
                </c:pt>
                <c:pt idx="86">
                  <c:v>1049</c:v>
                </c:pt>
                <c:pt idx="87">
                  <c:v>1050</c:v>
                </c:pt>
                <c:pt idx="88">
                  <c:v>1051</c:v>
                </c:pt>
                <c:pt idx="89">
                  <c:v>1052</c:v>
                </c:pt>
                <c:pt idx="90">
                  <c:v>1053</c:v>
                </c:pt>
                <c:pt idx="91">
                  <c:v>1054</c:v>
                </c:pt>
                <c:pt idx="92">
                  <c:v>1055</c:v>
                </c:pt>
                <c:pt idx="93">
                  <c:v>1056</c:v>
                </c:pt>
                <c:pt idx="94">
                  <c:v>1057</c:v>
                </c:pt>
                <c:pt idx="95">
                  <c:v>1058</c:v>
                </c:pt>
                <c:pt idx="96">
                  <c:v>1059</c:v>
                </c:pt>
                <c:pt idx="97">
                  <c:v>1060</c:v>
                </c:pt>
                <c:pt idx="98">
                  <c:v>1061</c:v>
                </c:pt>
                <c:pt idx="99">
                  <c:v>1062</c:v>
                </c:pt>
                <c:pt idx="100">
                  <c:v>1063</c:v>
                </c:pt>
                <c:pt idx="101">
                  <c:v>1064</c:v>
                </c:pt>
                <c:pt idx="102">
                  <c:v>1065</c:v>
                </c:pt>
                <c:pt idx="103">
                  <c:v>1066</c:v>
                </c:pt>
                <c:pt idx="104">
                  <c:v>1067</c:v>
                </c:pt>
                <c:pt idx="105">
                  <c:v>1068</c:v>
                </c:pt>
                <c:pt idx="106">
                  <c:v>1069</c:v>
                </c:pt>
                <c:pt idx="107">
                  <c:v>1070</c:v>
                </c:pt>
                <c:pt idx="108">
                  <c:v>1071</c:v>
                </c:pt>
                <c:pt idx="109">
                  <c:v>1072</c:v>
                </c:pt>
                <c:pt idx="110">
                  <c:v>1073</c:v>
                </c:pt>
                <c:pt idx="111">
                  <c:v>1074</c:v>
                </c:pt>
                <c:pt idx="112">
                  <c:v>1075</c:v>
                </c:pt>
                <c:pt idx="113">
                  <c:v>1076</c:v>
                </c:pt>
                <c:pt idx="114">
                  <c:v>1077</c:v>
                </c:pt>
                <c:pt idx="115">
                  <c:v>1078</c:v>
                </c:pt>
                <c:pt idx="116">
                  <c:v>1079</c:v>
                </c:pt>
                <c:pt idx="117">
                  <c:v>1080</c:v>
                </c:pt>
                <c:pt idx="118">
                  <c:v>1081</c:v>
                </c:pt>
                <c:pt idx="119">
                  <c:v>1082</c:v>
                </c:pt>
                <c:pt idx="120">
                  <c:v>1083</c:v>
                </c:pt>
                <c:pt idx="121">
                  <c:v>1084</c:v>
                </c:pt>
                <c:pt idx="122">
                  <c:v>1085</c:v>
                </c:pt>
                <c:pt idx="123">
                  <c:v>1086</c:v>
                </c:pt>
                <c:pt idx="124">
                  <c:v>1087</c:v>
                </c:pt>
                <c:pt idx="125">
                  <c:v>1088</c:v>
                </c:pt>
                <c:pt idx="126">
                  <c:v>1089</c:v>
                </c:pt>
                <c:pt idx="127">
                  <c:v>1090</c:v>
                </c:pt>
                <c:pt idx="128">
                  <c:v>1091</c:v>
                </c:pt>
                <c:pt idx="129">
                  <c:v>1092</c:v>
                </c:pt>
                <c:pt idx="130">
                  <c:v>1093</c:v>
                </c:pt>
                <c:pt idx="131">
                  <c:v>1094</c:v>
                </c:pt>
                <c:pt idx="132">
                  <c:v>1095</c:v>
                </c:pt>
                <c:pt idx="133">
                  <c:v>1096</c:v>
                </c:pt>
                <c:pt idx="134">
                  <c:v>1097</c:v>
                </c:pt>
                <c:pt idx="135">
                  <c:v>1098</c:v>
                </c:pt>
                <c:pt idx="136">
                  <c:v>1099</c:v>
                </c:pt>
                <c:pt idx="137">
                  <c:v>1100</c:v>
                </c:pt>
                <c:pt idx="138">
                  <c:v>1101</c:v>
                </c:pt>
                <c:pt idx="139">
                  <c:v>1102</c:v>
                </c:pt>
                <c:pt idx="140">
                  <c:v>1103</c:v>
                </c:pt>
                <c:pt idx="141">
                  <c:v>1104</c:v>
                </c:pt>
                <c:pt idx="142">
                  <c:v>1105</c:v>
                </c:pt>
                <c:pt idx="143">
                  <c:v>1106</c:v>
                </c:pt>
                <c:pt idx="144">
                  <c:v>1107</c:v>
                </c:pt>
                <c:pt idx="145">
                  <c:v>1108</c:v>
                </c:pt>
                <c:pt idx="146">
                  <c:v>1109</c:v>
                </c:pt>
                <c:pt idx="147">
                  <c:v>1110</c:v>
                </c:pt>
                <c:pt idx="148">
                  <c:v>1111</c:v>
                </c:pt>
                <c:pt idx="149">
                  <c:v>1112</c:v>
                </c:pt>
                <c:pt idx="150">
                  <c:v>1113</c:v>
                </c:pt>
                <c:pt idx="151">
                  <c:v>1114</c:v>
                </c:pt>
                <c:pt idx="152">
                  <c:v>1115</c:v>
                </c:pt>
                <c:pt idx="153">
                  <c:v>1116</c:v>
                </c:pt>
                <c:pt idx="154">
                  <c:v>1117</c:v>
                </c:pt>
                <c:pt idx="155">
                  <c:v>1118</c:v>
                </c:pt>
                <c:pt idx="156">
                  <c:v>1119</c:v>
                </c:pt>
                <c:pt idx="157">
                  <c:v>1120</c:v>
                </c:pt>
                <c:pt idx="158">
                  <c:v>1121</c:v>
                </c:pt>
                <c:pt idx="159">
                  <c:v>1122</c:v>
                </c:pt>
                <c:pt idx="160">
                  <c:v>1123</c:v>
                </c:pt>
                <c:pt idx="161">
                  <c:v>1124</c:v>
                </c:pt>
                <c:pt idx="162">
                  <c:v>1125</c:v>
                </c:pt>
                <c:pt idx="163">
                  <c:v>1126</c:v>
                </c:pt>
                <c:pt idx="164">
                  <c:v>1127</c:v>
                </c:pt>
                <c:pt idx="165">
                  <c:v>1128</c:v>
                </c:pt>
                <c:pt idx="166">
                  <c:v>1129</c:v>
                </c:pt>
                <c:pt idx="167">
                  <c:v>1130</c:v>
                </c:pt>
                <c:pt idx="168">
                  <c:v>1131</c:v>
                </c:pt>
                <c:pt idx="169">
                  <c:v>1132</c:v>
                </c:pt>
                <c:pt idx="170">
                  <c:v>1133</c:v>
                </c:pt>
                <c:pt idx="171">
                  <c:v>1134</c:v>
                </c:pt>
                <c:pt idx="172">
                  <c:v>1135</c:v>
                </c:pt>
                <c:pt idx="173">
                  <c:v>1136</c:v>
                </c:pt>
                <c:pt idx="174">
                  <c:v>1137</c:v>
                </c:pt>
                <c:pt idx="175">
                  <c:v>1138</c:v>
                </c:pt>
                <c:pt idx="176">
                  <c:v>1139</c:v>
                </c:pt>
                <c:pt idx="177">
                  <c:v>1140</c:v>
                </c:pt>
                <c:pt idx="178">
                  <c:v>1141</c:v>
                </c:pt>
                <c:pt idx="179">
                  <c:v>1142</c:v>
                </c:pt>
                <c:pt idx="180">
                  <c:v>1143</c:v>
                </c:pt>
                <c:pt idx="181">
                  <c:v>1144</c:v>
                </c:pt>
                <c:pt idx="182">
                  <c:v>1145</c:v>
                </c:pt>
                <c:pt idx="183">
                  <c:v>1146</c:v>
                </c:pt>
                <c:pt idx="184">
                  <c:v>1147</c:v>
                </c:pt>
                <c:pt idx="185">
                  <c:v>1148</c:v>
                </c:pt>
                <c:pt idx="186">
                  <c:v>1149</c:v>
                </c:pt>
                <c:pt idx="187">
                  <c:v>1150</c:v>
                </c:pt>
                <c:pt idx="188">
                  <c:v>1151</c:v>
                </c:pt>
                <c:pt idx="189">
                  <c:v>1152</c:v>
                </c:pt>
                <c:pt idx="190">
                  <c:v>1153</c:v>
                </c:pt>
                <c:pt idx="191">
                  <c:v>1154</c:v>
                </c:pt>
                <c:pt idx="192">
                  <c:v>1155</c:v>
                </c:pt>
                <c:pt idx="193">
                  <c:v>1156</c:v>
                </c:pt>
                <c:pt idx="194">
                  <c:v>1157</c:v>
                </c:pt>
                <c:pt idx="195">
                  <c:v>1158</c:v>
                </c:pt>
                <c:pt idx="196">
                  <c:v>1159</c:v>
                </c:pt>
              </c:numCache>
            </c:numRef>
          </c:xVal>
          <c:yVal>
            <c:numRef>
              <c:f>Graph!$G$935:$G$1129</c:f>
              <c:numCache>
                <c:formatCode>General</c:formatCode>
                <c:ptCount val="1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4C-4ECD-B6CB-FC373D4BA96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Graph!$A$934:$A$1130</c:f>
              <c:numCache>
                <c:formatCode>General</c:formatCode>
                <c:ptCount val="197"/>
                <c:pt idx="0">
                  <c:v>963</c:v>
                </c:pt>
                <c:pt idx="1">
                  <c:v>964</c:v>
                </c:pt>
                <c:pt idx="2">
                  <c:v>965</c:v>
                </c:pt>
                <c:pt idx="3">
                  <c:v>966</c:v>
                </c:pt>
                <c:pt idx="4">
                  <c:v>967</c:v>
                </c:pt>
                <c:pt idx="5">
                  <c:v>968</c:v>
                </c:pt>
                <c:pt idx="6">
                  <c:v>969</c:v>
                </c:pt>
                <c:pt idx="7">
                  <c:v>970</c:v>
                </c:pt>
                <c:pt idx="8">
                  <c:v>971</c:v>
                </c:pt>
                <c:pt idx="9">
                  <c:v>972</c:v>
                </c:pt>
                <c:pt idx="10">
                  <c:v>973</c:v>
                </c:pt>
                <c:pt idx="11">
                  <c:v>974</c:v>
                </c:pt>
                <c:pt idx="12">
                  <c:v>975</c:v>
                </c:pt>
                <c:pt idx="13">
                  <c:v>976</c:v>
                </c:pt>
                <c:pt idx="14">
                  <c:v>977</c:v>
                </c:pt>
                <c:pt idx="15">
                  <c:v>978</c:v>
                </c:pt>
                <c:pt idx="16">
                  <c:v>979</c:v>
                </c:pt>
                <c:pt idx="17">
                  <c:v>980</c:v>
                </c:pt>
                <c:pt idx="18">
                  <c:v>981</c:v>
                </c:pt>
                <c:pt idx="19">
                  <c:v>982</c:v>
                </c:pt>
                <c:pt idx="20">
                  <c:v>983</c:v>
                </c:pt>
                <c:pt idx="21">
                  <c:v>984</c:v>
                </c:pt>
                <c:pt idx="22">
                  <c:v>985</c:v>
                </c:pt>
                <c:pt idx="23">
                  <c:v>986</c:v>
                </c:pt>
                <c:pt idx="24">
                  <c:v>987</c:v>
                </c:pt>
                <c:pt idx="25">
                  <c:v>988</c:v>
                </c:pt>
                <c:pt idx="26">
                  <c:v>989</c:v>
                </c:pt>
                <c:pt idx="27">
                  <c:v>990</c:v>
                </c:pt>
                <c:pt idx="28">
                  <c:v>991</c:v>
                </c:pt>
                <c:pt idx="29">
                  <c:v>992</c:v>
                </c:pt>
                <c:pt idx="30">
                  <c:v>993</c:v>
                </c:pt>
                <c:pt idx="31">
                  <c:v>994</c:v>
                </c:pt>
                <c:pt idx="32">
                  <c:v>995</c:v>
                </c:pt>
                <c:pt idx="33">
                  <c:v>996</c:v>
                </c:pt>
                <c:pt idx="34">
                  <c:v>997</c:v>
                </c:pt>
                <c:pt idx="35">
                  <c:v>998</c:v>
                </c:pt>
                <c:pt idx="36">
                  <c:v>999</c:v>
                </c:pt>
                <c:pt idx="37">
                  <c:v>1000</c:v>
                </c:pt>
                <c:pt idx="38">
                  <c:v>1001</c:v>
                </c:pt>
                <c:pt idx="39">
                  <c:v>1002</c:v>
                </c:pt>
                <c:pt idx="40">
                  <c:v>1003</c:v>
                </c:pt>
                <c:pt idx="41">
                  <c:v>1004</c:v>
                </c:pt>
                <c:pt idx="42">
                  <c:v>1005</c:v>
                </c:pt>
                <c:pt idx="43">
                  <c:v>1006</c:v>
                </c:pt>
                <c:pt idx="44">
                  <c:v>1007</c:v>
                </c:pt>
                <c:pt idx="45">
                  <c:v>1008</c:v>
                </c:pt>
                <c:pt idx="46">
                  <c:v>1009</c:v>
                </c:pt>
                <c:pt idx="47">
                  <c:v>1010</c:v>
                </c:pt>
                <c:pt idx="48">
                  <c:v>1011</c:v>
                </c:pt>
                <c:pt idx="49">
                  <c:v>1012</c:v>
                </c:pt>
                <c:pt idx="50">
                  <c:v>1013</c:v>
                </c:pt>
                <c:pt idx="51">
                  <c:v>1014</c:v>
                </c:pt>
                <c:pt idx="52">
                  <c:v>1015</c:v>
                </c:pt>
                <c:pt idx="53">
                  <c:v>1016</c:v>
                </c:pt>
                <c:pt idx="54">
                  <c:v>1017</c:v>
                </c:pt>
                <c:pt idx="55">
                  <c:v>1018</c:v>
                </c:pt>
                <c:pt idx="56">
                  <c:v>1019</c:v>
                </c:pt>
                <c:pt idx="57">
                  <c:v>1020</c:v>
                </c:pt>
                <c:pt idx="58">
                  <c:v>1021</c:v>
                </c:pt>
                <c:pt idx="59">
                  <c:v>1022</c:v>
                </c:pt>
                <c:pt idx="60">
                  <c:v>1023</c:v>
                </c:pt>
                <c:pt idx="61">
                  <c:v>1024</c:v>
                </c:pt>
                <c:pt idx="62">
                  <c:v>1025</c:v>
                </c:pt>
                <c:pt idx="63">
                  <c:v>1026</c:v>
                </c:pt>
                <c:pt idx="64">
                  <c:v>1027</c:v>
                </c:pt>
                <c:pt idx="65">
                  <c:v>1028</c:v>
                </c:pt>
                <c:pt idx="66">
                  <c:v>1029</c:v>
                </c:pt>
                <c:pt idx="67">
                  <c:v>1030</c:v>
                </c:pt>
                <c:pt idx="68">
                  <c:v>1031</c:v>
                </c:pt>
                <c:pt idx="69">
                  <c:v>1032</c:v>
                </c:pt>
                <c:pt idx="70">
                  <c:v>1033</c:v>
                </c:pt>
                <c:pt idx="71">
                  <c:v>1034</c:v>
                </c:pt>
                <c:pt idx="72">
                  <c:v>1035</c:v>
                </c:pt>
                <c:pt idx="73">
                  <c:v>1036</c:v>
                </c:pt>
                <c:pt idx="74">
                  <c:v>1037</c:v>
                </c:pt>
                <c:pt idx="75">
                  <c:v>1038</c:v>
                </c:pt>
                <c:pt idx="76">
                  <c:v>1039</c:v>
                </c:pt>
                <c:pt idx="77">
                  <c:v>1040</c:v>
                </c:pt>
                <c:pt idx="78">
                  <c:v>1041</c:v>
                </c:pt>
                <c:pt idx="79">
                  <c:v>1042</c:v>
                </c:pt>
                <c:pt idx="80">
                  <c:v>1043</c:v>
                </c:pt>
                <c:pt idx="81">
                  <c:v>1044</c:v>
                </c:pt>
                <c:pt idx="82">
                  <c:v>1045</c:v>
                </c:pt>
                <c:pt idx="83">
                  <c:v>1046</c:v>
                </c:pt>
                <c:pt idx="84">
                  <c:v>1047</c:v>
                </c:pt>
                <c:pt idx="85">
                  <c:v>1048</c:v>
                </c:pt>
                <c:pt idx="86">
                  <c:v>1049</c:v>
                </c:pt>
                <c:pt idx="87">
                  <c:v>1050</c:v>
                </c:pt>
                <c:pt idx="88">
                  <c:v>1051</c:v>
                </c:pt>
                <c:pt idx="89">
                  <c:v>1052</c:v>
                </c:pt>
                <c:pt idx="90">
                  <c:v>1053</c:v>
                </c:pt>
                <c:pt idx="91">
                  <c:v>1054</c:v>
                </c:pt>
                <c:pt idx="92">
                  <c:v>1055</c:v>
                </c:pt>
                <c:pt idx="93">
                  <c:v>1056</c:v>
                </c:pt>
                <c:pt idx="94">
                  <c:v>1057</c:v>
                </c:pt>
                <c:pt idx="95">
                  <c:v>1058</c:v>
                </c:pt>
                <c:pt idx="96">
                  <c:v>1059</c:v>
                </c:pt>
                <c:pt idx="97">
                  <c:v>1060</c:v>
                </c:pt>
                <c:pt idx="98">
                  <c:v>1061</c:v>
                </c:pt>
                <c:pt idx="99">
                  <c:v>1062</c:v>
                </c:pt>
                <c:pt idx="100">
                  <c:v>1063</c:v>
                </c:pt>
                <c:pt idx="101">
                  <c:v>1064</c:v>
                </c:pt>
                <c:pt idx="102">
                  <c:v>1065</c:v>
                </c:pt>
                <c:pt idx="103">
                  <c:v>1066</c:v>
                </c:pt>
                <c:pt idx="104">
                  <c:v>1067</c:v>
                </c:pt>
                <c:pt idx="105">
                  <c:v>1068</c:v>
                </c:pt>
                <c:pt idx="106">
                  <c:v>1069</c:v>
                </c:pt>
                <c:pt idx="107">
                  <c:v>1070</c:v>
                </c:pt>
                <c:pt idx="108">
                  <c:v>1071</c:v>
                </c:pt>
                <c:pt idx="109">
                  <c:v>1072</c:v>
                </c:pt>
                <c:pt idx="110">
                  <c:v>1073</c:v>
                </c:pt>
                <c:pt idx="111">
                  <c:v>1074</c:v>
                </c:pt>
                <c:pt idx="112">
                  <c:v>1075</c:v>
                </c:pt>
                <c:pt idx="113">
                  <c:v>1076</c:v>
                </c:pt>
                <c:pt idx="114">
                  <c:v>1077</c:v>
                </c:pt>
                <c:pt idx="115">
                  <c:v>1078</c:v>
                </c:pt>
                <c:pt idx="116">
                  <c:v>1079</c:v>
                </c:pt>
                <c:pt idx="117">
                  <c:v>1080</c:v>
                </c:pt>
                <c:pt idx="118">
                  <c:v>1081</c:v>
                </c:pt>
                <c:pt idx="119">
                  <c:v>1082</c:v>
                </c:pt>
                <c:pt idx="120">
                  <c:v>1083</c:v>
                </c:pt>
                <c:pt idx="121">
                  <c:v>1084</c:v>
                </c:pt>
                <c:pt idx="122">
                  <c:v>1085</c:v>
                </c:pt>
                <c:pt idx="123">
                  <c:v>1086</c:v>
                </c:pt>
                <c:pt idx="124">
                  <c:v>1087</c:v>
                </c:pt>
                <c:pt idx="125">
                  <c:v>1088</c:v>
                </c:pt>
                <c:pt idx="126">
                  <c:v>1089</c:v>
                </c:pt>
                <c:pt idx="127">
                  <c:v>1090</c:v>
                </c:pt>
                <c:pt idx="128">
                  <c:v>1091</c:v>
                </c:pt>
                <c:pt idx="129">
                  <c:v>1092</c:v>
                </c:pt>
                <c:pt idx="130">
                  <c:v>1093</c:v>
                </c:pt>
                <c:pt idx="131">
                  <c:v>1094</c:v>
                </c:pt>
                <c:pt idx="132">
                  <c:v>1095</c:v>
                </c:pt>
                <c:pt idx="133">
                  <c:v>1096</c:v>
                </c:pt>
                <c:pt idx="134">
                  <c:v>1097</c:v>
                </c:pt>
                <c:pt idx="135">
                  <c:v>1098</c:v>
                </c:pt>
                <c:pt idx="136">
                  <c:v>1099</c:v>
                </c:pt>
                <c:pt idx="137">
                  <c:v>1100</c:v>
                </c:pt>
                <c:pt idx="138">
                  <c:v>1101</c:v>
                </c:pt>
                <c:pt idx="139">
                  <c:v>1102</c:v>
                </c:pt>
                <c:pt idx="140">
                  <c:v>1103</c:v>
                </c:pt>
                <c:pt idx="141">
                  <c:v>1104</c:v>
                </c:pt>
                <c:pt idx="142">
                  <c:v>1105</c:v>
                </c:pt>
                <c:pt idx="143">
                  <c:v>1106</c:v>
                </c:pt>
                <c:pt idx="144">
                  <c:v>1107</c:v>
                </c:pt>
                <c:pt idx="145">
                  <c:v>1108</c:v>
                </c:pt>
                <c:pt idx="146">
                  <c:v>1109</c:v>
                </c:pt>
                <c:pt idx="147">
                  <c:v>1110</c:v>
                </c:pt>
                <c:pt idx="148">
                  <c:v>1111</c:v>
                </c:pt>
                <c:pt idx="149">
                  <c:v>1112</c:v>
                </c:pt>
                <c:pt idx="150">
                  <c:v>1113</c:v>
                </c:pt>
                <c:pt idx="151">
                  <c:v>1114</c:v>
                </c:pt>
                <c:pt idx="152">
                  <c:v>1115</c:v>
                </c:pt>
                <c:pt idx="153">
                  <c:v>1116</c:v>
                </c:pt>
                <c:pt idx="154">
                  <c:v>1117</c:v>
                </c:pt>
                <c:pt idx="155">
                  <c:v>1118</c:v>
                </c:pt>
                <c:pt idx="156">
                  <c:v>1119</c:v>
                </c:pt>
                <c:pt idx="157">
                  <c:v>1120</c:v>
                </c:pt>
                <c:pt idx="158">
                  <c:v>1121</c:v>
                </c:pt>
                <c:pt idx="159">
                  <c:v>1122</c:v>
                </c:pt>
                <c:pt idx="160">
                  <c:v>1123</c:v>
                </c:pt>
                <c:pt idx="161">
                  <c:v>1124</c:v>
                </c:pt>
                <c:pt idx="162">
                  <c:v>1125</c:v>
                </c:pt>
                <c:pt idx="163">
                  <c:v>1126</c:v>
                </c:pt>
                <c:pt idx="164">
                  <c:v>1127</c:v>
                </c:pt>
                <c:pt idx="165">
                  <c:v>1128</c:v>
                </c:pt>
                <c:pt idx="166">
                  <c:v>1129</c:v>
                </c:pt>
                <c:pt idx="167">
                  <c:v>1130</c:v>
                </c:pt>
                <c:pt idx="168">
                  <c:v>1131</c:v>
                </c:pt>
                <c:pt idx="169">
                  <c:v>1132</c:v>
                </c:pt>
                <c:pt idx="170">
                  <c:v>1133</c:v>
                </c:pt>
                <c:pt idx="171">
                  <c:v>1134</c:v>
                </c:pt>
                <c:pt idx="172">
                  <c:v>1135</c:v>
                </c:pt>
                <c:pt idx="173">
                  <c:v>1136</c:v>
                </c:pt>
                <c:pt idx="174">
                  <c:v>1137</c:v>
                </c:pt>
                <c:pt idx="175">
                  <c:v>1138</c:v>
                </c:pt>
                <c:pt idx="176">
                  <c:v>1139</c:v>
                </c:pt>
                <c:pt idx="177">
                  <c:v>1140</c:v>
                </c:pt>
                <c:pt idx="178">
                  <c:v>1141</c:v>
                </c:pt>
                <c:pt idx="179">
                  <c:v>1142</c:v>
                </c:pt>
                <c:pt idx="180">
                  <c:v>1143</c:v>
                </c:pt>
                <c:pt idx="181">
                  <c:v>1144</c:v>
                </c:pt>
                <c:pt idx="182">
                  <c:v>1145</c:v>
                </c:pt>
                <c:pt idx="183">
                  <c:v>1146</c:v>
                </c:pt>
                <c:pt idx="184">
                  <c:v>1147</c:v>
                </c:pt>
                <c:pt idx="185">
                  <c:v>1148</c:v>
                </c:pt>
                <c:pt idx="186">
                  <c:v>1149</c:v>
                </c:pt>
                <c:pt idx="187">
                  <c:v>1150</c:v>
                </c:pt>
                <c:pt idx="188">
                  <c:v>1151</c:v>
                </c:pt>
                <c:pt idx="189">
                  <c:v>1152</c:v>
                </c:pt>
                <c:pt idx="190">
                  <c:v>1153</c:v>
                </c:pt>
                <c:pt idx="191">
                  <c:v>1154</c:v>
                </c:pt>
                <c:pt idx="192">
                  <c:v>1155</c:v>
                </c:pt>
                <c:pt idx="193">
                  <c:v>1156</c:v>
                </c:pt>
                <c:pt idx="194">
                  <c:v>1157</c:v>
                </c:pt>
                <c:pt idx="195">
                  <c:v>1158</c:v>
                </c:pt>
                <c:pt idx="196">
                  <c:v>1159</c:v>
                </c:pt>
              </c:numCache>
            </c:numRef>
          </c:xVal>
          <c:yVal>
            <c:numRef>
              <c:f>Graph!$H$935:$H$1129</c:f>
              <c:numCache>
                <c:formatCode>General</c:formatCode>
                <c:ptCount val="1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4C-4ECD-B6CB-FC373D4B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3392"/>
        <c:axId val="2081668832"/>
      </c:scatterChart>
      <c:valAx>
        <c:axId val="2122093392"/>
        <c:scaling>
          <c:orientation val="minMax"/>
          <c:max val="1159"/>
          <c:min val="963"/>
        </c:scaling>
        <c:delete val="0"/>
        <c:axPos val="b"/>
        <c:numFmt formatCode="General" sourceLinked="1"/>
        <c:majorTickMark val="out"/>
        <c:minorTickMark val="none"/>
        <c:tickLblPos val="nextTo"/>
        <c:crossAx val="2081668832"/>
        <c:crosses val="autoZero"/>
        <c:crossBetween val="midCat"/>
      </c:valAx>
      <c:valAx>
        <c:axId val="2081668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2093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0C027-50A4-EED5-15D1-870BD66CD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337</xdr:row>
      <xdr:rowOff>0</xdr:rowOff>
    </xdr:from>
    <xdr:to>
      <xdr:col>14</xdr:col>
      <xdr:colOff>304800</xdr:colOff>
      <xdr:row>351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70A6D-E0ED-2371-3CB9-F8A96C70D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635</xdr:row>
      <xdr:rowOff>0</xdr:rowOff>
    </xdr:from>
    <xdr:to>
      <xdr:col>14</xdr:col>
      <xdr:colOff>304800</xdr:colOff>
      <xdr:row>649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6E480-84B6-87A8-150B-C89E6A3F9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933</xdr:row>
      <xdr:rowOff>0</xdr:rowOff>
    </xdr:from>
    <xdr:to>
      <xdr:col>14</xdr:col>
      <xdr:colOff>304800</xdr:colOff>
      <xdr:row>947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4C2890-28CC-8F7C-8B0D-94FDE7B4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961A-BE46-4614-8566-E0A3427B3624}">
  <dimension ref="A1:BH1162"/>
  <sheetViews>
    <sheetView topLeftCell="A1141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</row>
    <row r="4" spans="1:60" x14ac:dyDescent="0.25">
      <c r="A4">
        <v>3</v>
      </c>
    </row>
    <row r="5" spans="1:60" x14ac:dyDescent="0.25">
      <c r="A5">
        <v>4</v>
      </c>
    </row>
    <row r="6" spans="1:60" x14ac:dyDescent="0.25">
      <c r="A6">
        <v>5</v>
      </c>
      <c r="J6">
        <v>37.050610000000013</v>
      </c>
      <c r="K6">
        <v>13.836532999999999</v>
      </c>
    </row>
    <row r="7" spans="1:60" x14ac:dyDescent="0.25">
      <c r="A7">
        <v>6</v>
      </c>
      <c r="D7">
        <v>38.944901000000009</v>
      </c>
      <c r="E7">
        <v>6.5447769999999998</v>
      </c>
    </row>
    <row r="8" spans="1:60" x14ac:dyDescent="0.25">
      <c r="A8">
        <v>7</v>
      </c>
      <c r="D8">
        <v>38.946137000000014</v>
      </c>
      <c r="E8">
        <v>6.571599</v>
      </c>
    </row>
    <row r="9" spans="1:60" x14ac:dyDescent="0.25">
      <c r="A9">
        <v>8</v>
      </c>
      <c r="D9">
        <v>38.957588000000015</v>
      </c>
      <c r="E9">
        <v>6.5951950000000004</v>
      </c>
    </row>
    <row r="10" spans="1:60" x14ac:dyDescent="0.25">
      <c r="A10">
        <v>9</v>
      </c>
      <c r="D10">
        <v>38.958393000000015</v>
      </c>
      <c r="E10">
        <v>6.5829940000000002</v>
      </c>
    </row>
    <row r="11" spans="1:60" x14ac:dyDescent="0.25">
      <c r="A11">
        <v>10</v>
      </c>
      <c r="D11">
        <v>38.962586000000009</v>
      </c>
      <c r="E11">
        <v>6.6022910000000001</v>
      </c>
    </row>
    <row r="12" spans="1:60" x14ac:dyDescent="0.25">
      <c r="A12">
        <v>11</v>
      </c>
      <c r="D12">
        <v>38.937699000000009</v>
      </c>
      <c r="E12">
        <v>6.6035269999999997</v>
      </c>
    </row>
    <row r="13" spans="1:60" x14ac:dyDescent="0.25">
      <c r="A13">
        <v>12</v>
      </c>
      <c r="D13">
        <v>38.948235000000011</v>
      </c>
      <c r="E13">
        <v>6.6164269999999998</v>
      </c>
    </row>
    <row r="14" spans="1:60" x14ac:dyDescent="0.25">
      <c r="A14">
        <v>13</v>
      </c>
      <c r="D14">
        <v>38.880348000000012</v>
      </c>
      <c r="E14">
        <v>6.6044409999999996</v>
      </c>
    </row>
    <row r="15" spans="1:60" x14ac:dyDescent="0.25">
      <c r="A15">
        <v>14</v>
      </c>
      <c r="D15">
        <v>38.955059000000013</v>
      </c>
      <c r="E15">
        <v>6.5867570000000004</v>
      </c>
    </row>
    <row r="16" spans="1:60" x14ac:dyDescent="0.25">
      <c r="A16">
        <v>15</v>
      </c>
      <c r="B16">
        <v>45.959946000000009</v>
      </c>
      <c r="C16">
        <v>8.0705539999999996</v>
      </c>
      <c r="D16">
        <v>38.974411000000011</v>
      </c>
      <c r="E16">
        <v>6.6276070000000002</v>
      </c>
    </row>
    <row r="17" spans="1:9" x14ac:dyDescent="0.25">
      <c r="A17">
        <v>16</v>
      </c>
      <c r="B17">
        <v>45.949036000000014</v>
      </c>
      <c r="C17">
        <v>8.0552879999999991</v>
      </c>
      <c r="D17">
        <v>38.929581000000013</v>
      </c>
      <c r="E17">
        <v>6.5888530000000003</v>
      </c>
    </row>
    <row r="18" spans="1:9" x14ac:dyDescent="0.25">
      <c r="A18">
        <v>17</v>
      </c>
      <c r="B18">
        <v>45.953980000000016</v>
      </c>
      <c r="C18">
        <v>8.0953320000000009</v>
      </c>
      <c r="D18">
        <v>38.954468000000013</v>
      </c>
      <c r="E18">
        <v>6.5865960000000001</v>
      </c>
    </row>
    <row r="19" spans="1:9" x14ac:dyDescent="0.25">
      <c r="A19">
        <v>18</v>
      </c>
      <c r="B19">
        <v>45.978058000000011</v>
      </c>
      <c r="C19">
        <v>8.0443759999999997</v>
      </c>
    </row>
    <row r="20" spans="1:9" x14ac:dyDescent="0.25">
      <c r="A20">
        <v>19</v>
      </c>
      <c r="B20">
        <v>45.952099000000011</v>
      </c>
      <c r="C20">
        <v>8.0294880000000006</v>
      </c>
    </row>
    <row r="21" spans="1:9" x14ac:dyDescent="0.25">
      <c r="A21">
        <v>20</v>
      </c>
      <c r="B21">
        <v>45.963711000000011</v>
      </c>
      <c r="C21">
        <v>8.0416889999999999</v>
      </c>
      <c r="H21">
        <v>41.155411000000015</v>
      </c>
      <c r="I21">
        <v>6.1030509999999998</v>
      </c>
    </row>
    <row r="22" spans="1:9" x14ac:dyDescent="0.25">
      <c r="A22">
        <v>21</v>
      </c>
      <c r="B22">
        <v>45.917000000000009</v>
      </c>
      <c r="C22">
        <v>8.0833449999999996</v>
      </c>
      <c r="H22">
        <v>41.190994000000011</v>
      </c>
      <c r="I22">
        <v>6.0837009999999996</v>
      </c>
    </row>
    <row r="23" spans="1:9" x14ac:dyDescent="0.25">
      <c r="A23">
        <v>22</v>
      </c>
      <c r="B23">
        <v>45.906788000000013</v>
      </c>
      <c r="C23">
        <v>8.1025349999999996</v>
      </c>
      <c r="H23">
        <v>41.174332000000014</v>
      </c>
      <c r="I23">
        <v>6.054138</v>
      </c>
    </row>
    <row r="24" spans="1:9" x14ac:dyDescent="0.25">
      <c r="A24">
        <v>23</v>
      </c>
      <c r="B24">
        <v>45.994831000000012</v>
      </c>
      <c r="C24">
        <v>8.1016220000000008</v>
      </c>
      <c r="F24">
        <v>44.993828000000015</v>
      </c>
      <c r="G24">
        <v>8.8363980000000009</v>
      </c>
      <c r="H24">
        <v>41.193680000000015</v>
      </c>
      <c r="I24">
        <v>6.0498909999999997</v>
      </c>
    </row>
    <row r="25" spans="1:9" x14ac:dyDescent="0.25">
      <c r="A25">
        <v>24</v>
      </c>
      <c r="B25">
        <v>46.08664000000001</v>
      </c>
      <c r="C25">
        <v>8.0967839999999995</v>
      </c>
      <c r="F25">
        <v>44.993828000000015</v>
      </c>
      <c r="G25">
        <v>8.8363980000000009</v>
      </c>
      <c r="H25">
        <v>41.224858000000012</v>
      </c>
      <c r="I25">
        <v>6.0751010000000001</v>
      </c>
    </row>
    <row r="26" spans="1:9" x14ac:dyDescent="0.25">
      <c r="A26">
        <v>25</v>
      </c>
      <c r="F26">
        <v>44.993828000000015</v>
      </c>
      <c r="G26">
        <v>8.8363980000000009</v>
      </c>
      <c r="H26">
        <v>41.211258000000015</v>
      </c>
      <c r="I26">
        <v>6.0584379999999998</v>
      </c>
    </row>
    <row r="27" spans="1:9" x14ac:dyDescent="0.25">
      <c r="A27">
        <v>26</v>
      </c>
      <c r="F27">
        <v>44.993828000000015</v>
      </c>
      <c r="G27">
        <v>8.8363980000000009</v>
      </c>
      <c r="H27">
        <v>41.196854000000009</v>
      </c>
      <c r="I27">
        <v>6.0465049999999998</v>
      </c>
    </row>
    <row r="28" spans="1:9" x14ac:dyDescent="0.25">
      <c r="A28">
        <v>27</v>
      </c>
      <c r="F28">
        <v>44.993828000000015</v>
      </c>
      <c r="G28">
        <v>8.8363980000000009</v>
      </c>
      <c r="H28">
        <v>41.198521000000014</v>
      </c>
      <c r="I28">
        <v>6.0501069999999997</v>
      </c>
    </row>
    <row r="29" spans="1:9" x14ac:dyDescent="0.25">
      <c r="A29">
        <v>28</v>
      </c>
      <c r="F29">
        <v>44.993828000000015</v>
      </c>
      <c r="G29">
        <v>8.8363980000000009</v>
      </c>
      <c r="H29">
        <v>41.225235000000012</v>
      </c>
      <c r="I29">
        <v>6.0459139999999998</v>
      </c>
    </row>
    <row r="30" spans="1:9" x14ac:dyDescent="0.25">
      <c r="A30">
        <v>29</v>
      </c>
      <c r="F30">
        <v>44.993828000000015</v>
      </c>
      <c r="G30">
        <v>8.8363980000000009</v>
      </c>
      <c r="H30">
        <v>41.205883000000014</v>
      </c>
      <c r="I30">
        <v>6.0555349999999999</v>
      </c>
    </row>
    <row r="31" spans="1:9" x14ac:dyDescent="0.25">
      <c r="A31">
        <v>30</v>
      </c>
      <c r="F31">
        <v>44.993828000000015</v>
      </c>
      <c r="G31">
        <v>8.8363980000000009</v>
      </c>
      <c r="H31">
        <v>41.228031000000016</v>
      </c>
      <c r="I31">
        <v>6.0860120000000002</v>
      </c>
    </row>
    <row r="32" spans="1:9" x14ac:dyDescent="0.25">
      <c r="A32">
        <v>31</v>
      </c>
      <c r="F32">
        <v>44.993828000000015</v>
      </c>
      <c r="G32">
        <v>8.8363980000000009</v>
      </c>
      <c r="H32">
        <v>41.155411000000015</v>
      </c>
      <c r="I32">
        <v>6.1030509999999998</v>
      </c>
    </row>
    <row r="33" spans="1:7" x14ac:dyDescent="0.25">
      <c r="A33">
        <v>32</v>
      </c>
      <c r="F33">
        <v>44.993828000000015</v>
      </c>
      <c r="G33">
        <v>8.8363980000000009</v>
      </c>
    </row>
    <row r="34" spans="1:7" x14ac:dyDescent="0.25">
      <c r="A34">
        <v>33</v>
      </c>
      <c r="F34">
        <v>44.993828000000015</v>
      </c>
      <c r="G34">
        <v>8.8363980000000009</v>
      </c>
    </row>
    <row r="35" spans="1:7" x14ac:dyDescent="0.25">
      <c r="A35">
        <v>34</v>
      </c>
      <c r="D35">
        <v>61.85444300000001</v>
      </c>
      <c r="E35">
        <v>6.8024060000000004</v>
      </c>
      <c r="F35">
        <v>44.993828000000015</v>
      </c>
      <c r="G35">
        <v>8.8363980000000009</v>
      </c>
    </row>
    <row r="36" spans="1:7" x14ac:dyDescent="0.25">
      <c r="A36">
        <v>35</v>
      </c>
      <c r="D36">
        <v>61.827515000000012</v>
      </c>
      <c r="E36">
        <v>6.7953099999999997</v>
      </c>
      <c r="F36">
        <v>44.993828000000015</v>
      </c>
      <c r="G36">
        <v>8.8363980000000009</v>
      </c>
    </row>
    <row r="37" spans="1:7" x14ac:dyDescent="0.25">
      <c r="A37">
        <v>36</v>
      </c>
      <c r="D37">
        <v>61.838265000000014</v>
      </c>
      <c r="E37">
        <v>6.7890750000000004</v>
      </c>
    </row>
    <row r="38" spans="1:7" x14ac:dyDescent="0.25">
      <c r="A38">
        <v>37</v>
      </c>
      <c r="D38">
        <v>61.822735000000009</v>
      </c>
      <c r="E38">
        <v>6.7964929999999999</v>
      </c>
    </row>
    <row r="39" spans="1:7" x14ac:dyDescent="0.25">
      <c r="A39">
        <v>38</v>
      </c>
      <c r="D39">
        <v>61.813862000000015</v>
      </c>
      <c r="E39">
        <v>6.8025130000000003</v>
      </c>
    </row>
    <row r="40" spans="1:7" x14ac:dyDescent="0.25">
      <c r="A40">
        <v>39</v>
      </c>
      <c r="B40">
        <v>66.21069700000001</v>
      </c>
      <c r="C40">
        <v>8.6065039999999993</v>
      </c>
      <c r="D40">
        <v>61.802952000000012</v>
      </c>
      <c r="E40">
        <v>6.8263780000000001</v>
      </c>
    </row>
    <row r="41" spans="1:7" x14ac:dyDescent="0.25">
      <c r="A41">
        <v>40</v>
      </c>
      <c r="B41">
        <v>66.206394000000017</v>
      </c>
      <c r="C41">
        <v>8.5789299999999997</v>
      </c>
      <c r="D41">
        <v>61.832997000000013</v>
      </c>
      <c r="E41">
        <v>6.805631</v>
      </c>
    </row>
    <row r="42" spans="1:7" x14ac:dyDescent="0.25">
      <c r="A42">
        <v>41</v>
      </c>
      <c r="B42">
        <v>66.22998800000002</v>
      </c>
      <c r="C42">
        <v>8.5692550000000001</v>
      </c>
      <c r="D42">
        <v>61.870304000000012</v>
      </c>
      <c r="E42">
        <v>6.7816580000000002</v>
      </c>
    </row>
    <row r="43" spans="1:7" x14ac:dyDescent="0.25">
      <c r="A43">
        <v>42</v>
      </c>
      <c r="B43">
        <v>66.223328000000009</v>
      </c>
      <c r="C43">
        <v>8.5758120000000009</v>
      </c>
      <c r="D43">
        <v>61.874169000000009</v>
      </c>
      <c r="E43">
        <v>6.7480099999999998</v>
      </c>
    </row>
    <row r="44" spans="1:7" x14ac:dyDescent="0.25">
      <c r="A44">
        <v>43</v>
      </c>
      <c r="B44">
        <v>66.171295000000015</v>
      </c>
      <c r="C44">
        <v>8.5898420000000009</v>
      </c>
      <c r="D44">
        <v>61.911850000000015</v>
      </c>
      <c r="E44">
        <v>6.7935910000000002</v>
      </c>
    </row>
    <row r="45" spans="1:7" x14ac:dyDescent="0.25">
      <c r="A45">
        <v>44</v>
      </c>
      <c r="B45">
        <v>66.172260000000023</v>
      </c>
      <c r="C45">
        <v>8.6003240000000005</v>
      </c>
    </row>
    <row r="46" spans="1:7" x14ac:dyDescent="0.25">
      <c r="A46">
        <v>45</v>
      </c>
      <c r="B46">
        <v>66.187096000000011</v>
      </c>
      <c r="C46">
        <v>8.5969370000000005</v>
      </c>
    </row>
    <row r="47" spans="1:7" x14ac:dyDescent="0.25">
      <c r="A47">
        <v>46</v>
      </c>
      <c r="B47">
        <v>66.198174000000009</v>
      </c>
      <c r="C47">
        <v>8.5845199999999995</v>
      </c>
    </row>
    <row r="48" spans="1:7" x14ac:dyDescent="0.25">
      <c r="A48">
        <v>47</v>
      </c>
      <c r="B48">
        <v>66.173660000000012</v>
      </c>
      <c r="C48">
        <v>8.5442079999999994</v>
      </c>
    </row>
    <row r="49" spans="1:9" x14ac:dyDescent="0.25">
      <c r="A49">
        <v>48</v>
      </c>
      <c r="B49">
        <v>66.27767200000001</v>
      </c>
      <c r="C49">
        <v>8.5831230000000005</v>
      </c>
      <c r="H49">
        <v>66.051701000000008</v>
      </c>
      <c r="I49">
        <v>6.0620390000000004</v>
      </c>
    </row>
    <row r="50" spans="1:9" x14ac:dyDescent="0.25">
      <c r="A50">
        <v>49</v>
      </c>
      <c r="F50">
        <v>66.147164000000004</v>
      </c>
      <c r="G50">
        <v>9.1330500000000008</v>
      </c>
      <c r="H50">
        <v>66.03627800000001</v>
      </c>
      <c r="I50">
        <v>6.0216180000000001</v>
      </c>
    </row>
    <row r="51" spans="1:9" x14ac:dyDescent="0.25">
      <c r="A51">
        <v>50</v>
      </c>
      <c r="F51">
        <v>66.147164000000004</v>
      </c>
      <c r="G51">
        <v>9.1330500000000008</v>
      </c>
      <c r="H51">
        <v>66.047180000000012</v>
      </c>
      <c r="I51">
        <v>6.0255960000000002</v>
      </c>
    </row>
    <row r="52" spans="1:9" x14ac:dyDescent="0.25">
      <c r="A52">
        <v>51</v>
      </c>
      <c r="F52">
        <v>66.147164000000004</v>
      </c>
      <c r="G52">
        <v>9.1330500000000008</v>
      </c>
      <c r="H52">
        <v>66.048207000000019</v>
      </c>
      <c r="I52">
        <v>6.0173719999999999</v>
      </c>
    </row>
    <row r="53" spans="1:9" x14ac:dyDescent="0.25">
      <c r="A53">
        <v>52</v>
      </c>
      <c r="F53">
        <v>66.147164000000004</v>
      </c>
      <c r="G53">
        <v>9.1330500000000008</v>
      </c>
      <c r="H53">
        <v>66.035843000000014</v>
      </c>
      <c r="I53">
        <v>6.0034510000000001</v>
      </c>
    </row>
    <row r="54" spans="1:9" x14ac:dyDescent="0.25">
      <c r="A54">
        <v>53</v>
      </c>
      <c r="F54">
        <v>66.147164000000004</v>
      </c>
      <c r="G54">
        <v>9.1330500000000008</v>
      </c>
      <c r="H54">
        <v>66.030895000000015</v>
      </c>
      <c r="I54">
        <v>6.0047940000000004</v>
      </c>
    </row>
    <row r="55" spans="1:9" x14ac:dyDescent="0.25">
      <c r="A55">
        <v>54</v>
      </c>
      <c r="F55">
        <v>66.147164000000004</v>
      </c>
      <c r="G55">
        <v>9.1330500000000008</v>
      </c>
      <c r="H55">
        <v>66.046112000000022</v>
      </c>
      <c r="I55">
        <v>6.0433339999999998</v>
      </c>
    </row>
    <row r="56" spans="1:9" x14ac:dyDescent="0.25">
      <c r="A56">
        <v>55</v>
      </c>
      <c r="F56">
        <v>66.147164000000004</v>
      </c>
      <c r="G56">
        <v>9.1330500000000008</v>
      </c>
      <c r="H56">
        <v>66.054230000000018</v>
      </c>
      <c r="I56">
        <v>6.0451620000000004</v>
      </c>
    </row>
    <row r="57" spans="1:9" x14ac:dyDescent="0.25">
      <c r="A57">
        <v>56</v>
      </c>
      <c r="F57">
        <v>66.147164000000004</v>
      </c>
      <c r="G57">
        <v>9.1330500000000008</v>
      </c>
      <c r="H57">
        <v>66.025307000000012</v>
      </c>
      <c r="I57">
        <v>6.0584379999999998</v>
      </c>
    </row>
    <row r="58" spans="1:9" x14ac:dyDescent="0.25">
      <c r="A58">
        <v>57</v>
      </c>
      <c r="F58">
        <v>66.147164000000004</v>
      </c>
      <c r="G58">
        <v>9.1330500000000008</v>
      </c>
      <c r="H58">
        <v>66.022457000000003</v>
      </c>
      <c r="I58">
        <v>6.0569319999999998</v>
      </c>
    </row>
    <row r="59" spans="1:9" x14ac:dyDescent="0.25">
      <c r="A59">
        <v>58</v>
      </c>
      <c r="F59">
        <v>66.147164000000004</v>
      </c>
      <c r="G59">
        <v>9.1330500000000008</v>
      </c>
      <c r="H59">
        <v>66.082119000000006</v>
      </c>
      <c r="I59">
        <v>6.0601039999999999</v>
      </c>
    </row>
    <row r="60" spans="1:9" x14ac:dyDescent="0.25">
      <c r="A60">
        <v>59</v>
      </c>
      <c r="F60">
        <v>66.147164000000004</v>
      </c>
      <c r="G60">
        <v>9.1330500000000008</v>
      </c>
      <c r="H60">
        <v>65.999939000000012</v>
      </c>
      <c r="I60">
        <v>6.0658019999999997</v>
      </c>
    </row>
    <row r="61" spans="1:9" x14ac:dyDescent="0.25">
      <c r="A61">
        <v>60</v>
      </c>
      <c r="D61">
        <v>82.031351000000001</v>
      </c>
      <c r="E61">
        <v>5.5092739999999996</v>
      </c>
    </row>
    <row r="62" spans="1:9" x14ac:dyDescent="0.25">
      <c r="A62">
        <v>61</v>
      </c>
      <c r="D62">
        <v>82.009405000000015</v>
      </c>
      <c r="E62">
        <v>5.5551659999999998</v>
      </c>
    </row>
    <row r="63" spans="1:9" x14ac:dyDescent="0.25">
      <c r="A63">
        <v>62</v>
      </c>
      <c r="D63">
        <v>82.081033000000005</v>
      </c>
      <c r="E63">
        <v>5.5567450000000003</v>
      </c>
    </row>
    <row r="64" spans="1:9" x14ac:dyDescent="0.25">
      <c r="A64">
        <v>63</v>
      </c>
      <c r="D64">
        <v>82.047456000000011</v>
      </c>
      <c r="E64">
        <v>5.5475339999999997</v>
      </c>
    </row>
    <row r="65" spans="1:9" x14ac:dyDescent="0.25">
      <c r="A65">
        <v>64</v>
      </c>
      <c r="D65">
        <v>82.05661400000001</v>
      </c>
      <c r="E65">
        <v>5.539377</v>
      </c>
    </row>
    <row r="66" spans="1:9" x14ac:dyDescent="0.25">
      <c r="A66">
        <v>65</v>
      </c>
      <c r="B66">
        <v>85.513947999999999</v>
      </c>
      <c r="C66">
        <v>7.3259629999999998</v>
      </c>
      <c r="D66">
        <v>82.065876000000003</v>
      </c>
      <c r="E66">
        <v>5.5719019999999997</v>
      </c>
    </row>
    <row r="67" spans="1:9" x14ac:dyDescent="0.25">
      <c r="A67">
        <v>66</v>
      </c>
      <c r="B67">
        <v>85.501896000000002</v>
      </c>
      <c r="C67">
        <v>7.3172790000000001</v>
      </c>
      <c r="D67">
        <v>82.059981000000008</v>
      </c>
      <c r="E67">
        <v>5.5625869999999997</v>
      </c>
    </row>
    <row r="68" spans="1:9" x14ac:dyDescent="0.25">
      <c r="A68">
        <v>67</v>
      </c>
      <c r="B68">
        <v>85.491897000000009</v>
      </c>
      <c r="C68">
        <v>7.3313300000000003</v>
      </c>
      <c r="D68">
        <v>82.074454000000003</v>
      </c>
      <c r="E68">
        <v>5.5436399999999999</v>
      </c>
    </row>
    <row r="69" spans="1:9" x14ac:dyDescent="0.25">
      <c r="A69">
        <v>68</v>
      </c>
      <c r="B69">
        <v>85.462214000000003</v>
      </c>
      <c r="C69">
        <v>7.3521720000000004</v>
      </c>
      <c r="D69">
        <v>82.094190000000012</v>
      </c>
      <c r="E69">
        <v>5.5472190000000001</v>
      </c>
    </row>
    <row r="70" spans="1:9" x14ac:dyDescent="0.25">
      <c r="A70">
        <v>69</v>
      </c>
      <c r="B70">
        <v>85.467003000000005</v>
      </c>
      <c r="C70">
        <v>7.3498559999999999</v>
      </c>
      <c r="D70">
        <v>82.070245</v>
      </c>
      <c r="E70">
        <v>5.4916429999999998</v>
      </c>
    </row>
    <row r="71" spans="1:9" x14ac:dyDescent="0.25">
      <c r="A71">
        <v>70</v>
      </c>
      <c r="B71">
        <v>85.489580000000004</v>
      </c>
      <c r="C71">
        <v>7.3333310000000003</v>
      </c>
      <c r="D71">
        <v>82.114136999999999</v>
      </c>
      <c r="E71">
        <v>5.4968529999999998</v>
      </c>
    </row>
    <row r="72" spans="1:9" x14ac:dyDescent="0.25">
      <c r="A72">
        <v>71</v>
      </c>
      <c r="B72">
        <v>85.494844000000001</v>
      </c>
      <c r="C72">
        <v>7.3053330000000001</v>
      </c>
    </row>
    <row r="73" spans="1:9" x14ac:dyDescent="0.25">
      <c r="A73">
        <v>72</v>
      </c>
      <c r="B73">
        <v>85.54373600000001</v>
      </c>
      <c r="C73">
        <v>7.3480670000000003</v>
      </c>
    </row>
    <row r="74" spans="1:9" x14ac:dyDescent="0.25">
      <c r="A74">
        <v>73</v>
      </c>
      <c r="B74">
        <v>85.54373600000001</v>
      </c>
      <c r="C74">
        <v>7.3480670000000003</v>
      </c>
      <c r="F74">
        <v>84.868458000000004</v>
      </c>
      <c r="G74">
        <v>7.37296</v>
      </c>
      <c r="H74">
        <v>85.356483000000011</v>
      </c>
      <c r="I74">
        <v>4.327655</v>
      </c>
    </row>
    <row r="75" spans="1:9" x14ac:dyDescent="0.25">
      <c r="A75">
        <v>74</v>
      </c>
      <c r="F75">
        <v>84.868458000000004</v>
      </c>
      <c r="G75">
        <v>7.37296</v>
      </c>
      <c r="H75">
        <v>85.383902000000006</v>
      </c>
      <c r="I75">
        <v>4.3941249999999998</v>
      </c>
    </row>
    <row r="76" spans="1:9" x14ac:dyDescent="0.25">
      <c r="A76">
        <v>75</v>
      </c>
      <c r="F76">
        <v>84.868458000000004</v>
      </c>
      <c r="G76">
        <v>7.37296</v>
      </c>
      <c r="H76">
        <v>85.421427000000008</v>
      </c>
      <c r="I76">
        <v>4.3933350000000004</v>
      </c>
    </row>
    <row r="77" spans="1:9" x14ac:dyDescent="0.25">
      <c r="A77">
        <v>76</v>
      </c>
      <c r="F77">
        <v>84.862142000000006</v>
      </c>
      <c r="G77">
        <v>7.3343829999999999</v>
      </c>
      <c r="H77">
        <v>85.401271000000008</v>
      </c>
      <c r="I77">
        <v>4.3628640000000001</v>
      </c>
    </row>
    <row r="78" spans="1:9" x14ac:dyDescent="0.25">
      <c r="A78">
        <v>77</v>
      </c>
      <c r="F78">
        <v>84.90971900000001</v>
      </c>
      <c r="G78">
        <v>7.3641709999999998</v>
      </c>
      <c r="H78">
        <v>85.411691000000005</v>
      </c>
      <c r="I78">
        <v>4.3861780000000001</v>
      </c>
    </row>
    <row r="79" spans="1:9" x14ac:dyDescent="0.25">
      <c r="A79">
        <v>78</v>
      </c>
      <c r="F79">
        <v>84.903351000000015</v>
      </c>
      <c r="G79">
        <v>7.3710129999999996</v>
      </c>
      <c r="H79">
        <v>85.416848000000002</v>
      </c>
      <c r="I79">
        <v>4.4031250000000002</v>
      </c>
    </row>
    <row r="80" spans="1:9" x14ac:dyDescent="0.25">
      <c r="A80">
        <v>79</v>
      </c>
      <c r="F80">
        <v>84.913454999999999</v>
      </c>
      <c r="G80">
        <v>7.3942220000000001</v>
      </c>
      <c r="H80">
        <v>85.420743000000002</v>
      </c>
      <c r="I80">
        <v>4.3865470000000002</v>
      </c>
    </row>
    <row r="81" spans="1:9" x14ac:dyDescent="0.25">
      <c r="A81">
        <v>80</v>
      </c>
      <c r="F81">
        <v>84.856036000000003</v>
      </c>
      <c r="G81">
        <v>7.3420139999999998</v>
      </c>
      <c r="H81">
        <v>85.448005000000009</v>
      </c>
      <c r="I81">
        <v>4.3521280000000004</v>
      </c>
    </row>
    <row r="82" spans="1:9" x14ac:dyDescent="0.25">
      <c r="A82">
        <v>81</v>
      </c>
      <c r="F82">
        <v>84.857458000000008</v>
      </c>
      <c r="G82">
        <v>7.350803</v>
      </c>
      <c r="H82">
        <v>85.446162000000015</v>
      </c>
      <c r="I82">
        <v>4.3171290000000004</v>
      </c>
    </row>
    <row r="83" spans="1:9" x14ac:dyDescent="0.25">
      <c r="A83">
        <v>82</v>
      </c>
      <c r="F83">
        <v>84.830249000000009</v>
      </c>
      <c r="G83">
        <v>7.3682230000000004</v>
      </c>
      <c r="H83">
        <v>85.469214000000008</v>
      </c>
      <c r="I83">
        <v>4.3145499999999997</v>
      </c>
    </row>
    <row r="84" spans="1:9" x14ac:dyDescent="0.25">
      <c r="A84">
        <v>83</v>
      </c>
      <c r="D84">
        <v>100.89572800000001</v>
      </c>
      <c r="E84">
        <v>5.180555</v>
      </c>
      <c r="F84">
        <v>84.834828000000002</v>
      </c>
      <c r="G84">
        <v>7.3383830000000003</v>
      </c>
      <c r="H84">
        <v>85.438478000000003</v>
      </c>
      <c r="I84">
        <v>4.3666010000000002</v>
      </c>
    </row>
    <row r="85" spans="1:9" x14ac:dyDescent="0.25">
      <c r="A85">
        <v>84</v>
      </c>
      <c r="D85">
        <v>100.822204</v>
      </c>
      <c r="E85">
        <v>5.1850290000000001</v>
      </c>
      <c r="F85">
        <v>84.786882000000006</v>
      </c>
      <c r="G85">
        <v>7.416747</v>
      </c>
      <c r="H85">
        <v>85.438478000000003</v>
      </c>
      <c r="I85">
        <v>4.3666010000000002</v>
      </c>
    </row>
    <row r="86" spans="1:9" x14ac:dyDescent="0.25">
      <c r="A86">
        <v>85</v>
      </c>
      <c r="D86">
        <v>100.88235800000001</v>
      </c>
      <c r="E86">
        <v>5.1871859999999996</v>
      </c>
    </row>
    <row r="87" spans="1:9" x14ac:dyDescent="0.25">
      <c r="A87">
        <v>86</v>
      </c>
      <c r="D87">
        <v>100.88583500000001</v>
      </c>
      <c r="E87">
        <v>5.1905020000000004</v>
      </c>
    </row>
    <row r="88" spans="1:9" x14ac:dyDescent="0.25">
      <c r="A88">
        <v>87</v>
      </c>
      <c r="D88">
        <v>100.881202</v>
      </c>
      <c r="E88">
        <v>5.1637659999999999</v>
      </c>
    </row>
    <row r="89" spans="1:9" x14ac:dyDescent="0.25">
      <c r="A89">
        <v>88</v>
      </c>
      <c r="D89">
        <v>100.87599300000001</v>
      </c>
      <c r="E89">
        <v>5.1912909999999997</v>
      </c>
    </row>
    <row r="90" spans="1:9" x14ac:dyDescent="0.25">
      <c r="A90">
        <v>89</v>
      </c>
      <c r="D90">
        <v>100.883464</v>
      </c>
      <c r="E90">
        <v>5.1799239999999998</v>
      </c>
    </row>
    <row r="91" spans="1:9" x14ac:dyDescent="0.25">
      <c r="A91">
        <v>90</v>
      </c>
      <c r="D91">
        <v>100.88993600000001</v>
      </c>
      <c r="E91">
        <v>5.1776600000000004</v>
      </c>
    </row>
    <row r="92" spans="1:9" x14ac:dyDescent="0.25">
      <c r="A92">
        <v>91</v>
      </c>
      <c r="B92">
        <v>107.25379500000001</v>
      </c>
      <c r="C92">
        <v>6.7713089999999996</v>
      </c>
      <c r="D92">
        <v>100.891673</v>
      </c>
      <c r="E92">
        <v>5.1757660000000003</v>
      </c>
    </row>
    <row r="93" spans="1:9" x14ac:dyDescent="0.25">
      <c r="A93">
        <v>92</v>
      </c>
      <c r="B93">
        <v>107.24242700000001</v>
      </c>
      <c r="C93">
        <v>6.7709409999999997</v>
      </c>
      <c r="D93">
        <v>101.00724500000001</v>
      </c>
      <c r="E93">
        <v>5.2033959999999997</v>
      </c>
    </row>
    <row r="94" spans="1:9" x14ac:dyDescent="0.25">
      <c r="A94">
        <v>93</v>
      </c>
      <c r="B94">
        <v>107.25179600000001</v>
      </c>
      <c r="C94">
        <v>6.7859920000000002</v>
      </c>
      <c r="D94">
        <v>100.862044</v>
      </c>
      <c r="E94">
        <v>5.1590819999999997</v>
      </c>
    </row>
    <row r="95" spans="1:9" x14ac:dyDescent="0.25">
      <c r="A95">
        <v>94</v>
      </c>
      <c r="B95">
        <v>107.24305600000001</v>
      </c>
      <c r="C95">
        <v>6.776783</v>
      </c>
      <c r="D95">
        <v>101.04013900000001</v>
      </c>
      <c r="E95">
        <v>5.1832919999999998</v>
      </c>
    </row>
    <row r="96" spans="1:9" x14ac:dyDescent="0.25">
      <c r="A96">
        <v>95</v>
      </c>
      <c r="B96">
        <v>107.21732600000001</v>
      </c>
      <c r="C96">
        <v>6.7764660000000001</v>
      </c>
    </row>
    <row r="97" spans="1:9" x14ac:dyDescent="0.25">
      <c r="A97">
        <v>96</v>
      </c>
      <c r="B97">
        <v>107.18506100000002</v>
      </c>
      <c r="C97">
        <v>6.7919400000000003</v>
      </c>
    </row>
    <row r="98" spans="1:9" x14ac:dyDescent="0.25">
      <c r="A98">
        <v>97</v>
      </c>
      <c r="B98">
        <v>107.22411300000002</v>
      </c>
      <c r="C98">
        <v>6.7945710000000004</v>
      </c>
    </row>
    <row r="99" spans="1:9" x14ac:dyDescent="0.25">
      <c r="A99">
        <v>98</v>
      </c>
      <c r="B99">
        <v>107.22943000000001</v>
      </c>
      <c r="C99">
        <v>6.8204640000000003</v>
      </c>
      <c r="H99">
        <v>105.99770600000001</v>
      </c>
      <c r="I99">
        <v>4.1747680000000003</v>
      </c>
    </row>
    <row r="100" spans="1:9" x14ac:dyDescent="0.25">
      <c r="A100">
        <v>99</v>
      </c>
      <c r="B100">
        <v>107.27679700000002</v>
      </c>
      <c r="C100">
        <v>6.8024129999999996</v>
      </c>
      <c r="H100">
        <v>105.960868</v>
      </c>
      <c r="I100">
        <v>4.167243</v>
      </c>
    </row>
    <row r="101" spans="1:9" x14ac:dyDescent="0.25">
      <c r="A101">
        <v>100</v>
      </c>
      <c r="B101">
        <v>107.24990000000001</v>
      </c>
      <c r="C101">
        <v>6.7575729999999998</v>
      </c>
      <c r="F101">
        <v>106.76192800000001</v>
      </c>
      <c r="G101">
        <v>7.3023850000000001</v>
      </c>
      <c r="H101">
        <v>105.94118400000001</v>
      </c>
      <c r="I101">
        <v>4.1304550000000004</v>
      </c>
    </row>
    <row r="102" spans="1:9" x14ac:dyDescent="0.25">
      <c r="A102">
        <v>101</v>
      </c>
      <c r="F102">
        <v>106.77229600000001</v>
      </c>
      <c r="G102">
        <v>7.2761760000000004</v>
      </c>
      <c r="H102">
        <v>105.96497300000001</v>
      </c>
      <c r="I102">
        <v>4.1586639999999999</v>
      </c>
    </row>
    <row r="103" spans="1:9" x14ac:dyDescent="0.25">
      <c r="A103">
        <v>102</v>
      </c>
      <c r="F103">
        <v>106.817767</v>
      </c>
      <c r="G103">
        <v>7.2823330000000004</v>
      </c>
      <c r="H103">
        <v>105.97612700000002</v>
      </c>
      <c r="I103">
        <v>4.1552959999999999</v>
      </c>
    </row>
    <row r="104" spans="1:9" x14ac:dyDescent="0.25">
      <c r="A104">
        <v>103</v>
      </c>
      <c r="F104">
        <v>106.821765</v>
      </c>
      <c r="G104">
        <v>7.3184899999999997</v>
      </c>
      <c r="H104">
        <v>105.95112900000001</v>
      </c>
      <c r="I104">
        <v>4.1755579999999997</v>
      </c>
    </row>
    <row r="105" spans="1:9" x14ac:dyDescent="0.25">
      <c r="A105">
        <v>104</v>
      </c>
      <c r="F105">
        <v>106.79192600000002</v>
      </c>
      <c r="G105">
        <v>7.3081750000000003</v>
      </c>
      <c r="H105">
        <v>105.95013300000001</v>
      </c>
      <c r="I105">
        <v>4.1699270000000004</v>
      </c>
    </row>
    <row r="106" spans="1:9" x14ac:dyDescent="0.25">
      <c r="A106">
        <v>105</v>
      </c>
      <c r="F106">
        <v>106.77555800000002</v>
      </c>
      <c r="G106">
        <v>7.3206470000000001</v>
      </c>
      <c r="H106">
        <v>105.94071100000001</v>
      </c>
      <c r="I106">
        <v>4.1803999999999997</v>
      </c>
    </row>
    <row r="107" spans="1:9" x14ac:dyDescent="0.25">
      <c r="A107">
        <v>106</v>
      </c>
      <c r="F107">
        <v>106.75566400000001</v>
      </c>
      <c r="G107">
        <v>7.3203839999999998</v>
      </c>
      <c r="H107">
        <v>105.975234</v>
      </c>
      <c r="I107">
        <v>4.1718739999999999</v>
      </c>
    </row>
    <row r="108" spans="1:9" x14ac:dyDescent="0.25">
      <c r="A108">
        <v>107</v>
      </c>
      <c r="F108">
        <v>106.76340400000001</v>
      </c>
      <c r="G108">
        <v>7.3355410000000001</v>
      </c>
      <c r="H108">
        <v>105.93634300000001</v>
      </c>
      <c r="I108">
        <v>4.1937680000000004</v>
      </c>
    </row>
    <row r="109" spans="1:9" x14ac:dyDescent="0.25">
      <c r="A109">
        <v>108</v>
      </c>
      <c r="D109">
        <v>122.58531500000001</v>
      </c>
      <c r="E109">
        <v>5.5424290000000003</v>
      </c>
      <c r="F109">
        <v>106.71303500000002</v>
      </c>
      <c r="G109">
        <v>7.3711180000000001</v>
      </c>
      <c r="H109">
        <v>105.93660600000001</v>
      </c>
      <c r="I109">
        <v>4.1661380000000001</v>
      </c>
    </row>
    <row r="110" spans="1:9" x14ac:dyDescent="0.25">
      <c r="A110">
        <v>109</v>
      </c>
      <c r="D110">
        <v>122.65883500000001</v>
      </c>
      <c r="E110">
        <v>5.5262729999999998</v>
      </c>
      <c r="F110">
        <v>106.75956300000001</v>
      </c>
      <c r="G110">
        <v>7.3732759999999997</v>
      </c>
      <c r="H110">
        <v>105.99702400000001</v>
      </c>
      <c r="I110">
        <v>4.1734</v>
      </c>
    </row>
    <row r="111" spans="1:9" x14ac:dyDescent="0.25">
      <c r="A111">
        <v>110</v>
      </c>
      <c r="D111">
        <v>122.633521</v>
      </c>
      <c r="E111">
        <v>5.5234310000000004</v>
      </c>
      <c r="F111">
        <v>106.691562</v>
      </c>
      <c r="G111">
        <v>7.3599079999999999</v>
      </c>
      <c r="H111">
        <v>105.99817900000001</v>
      </c>
      <c r="I111">
        <v>4.1896630000000004</v>
      </c>
    </row>
    <row r="112" spans="1:9" x14ac:dyDescent="0.25">
      <c r="A112">
        <v>111</v>
      </c>
      <c r="D112">
        <v>122.60652100000001</v>
      </c>
      <c r="E112">
        <v>5.5367459999999999</v>
      </c>
      <c r="F112">
        <v>106.76192800000001</v>
      </c>
      <c r="G112">
        <v>7.3023850000000001</v>
      </c>
    </row>
    <row r="113" spans="1:9" x14ac:dyDescent="0.25">
      <c r="A113">
        <v>112</v>
      </c>
      <c r="D113">
        <v>122.57899800000001</v>
      </c>
      <c r="E113">
        <v>5.5184839999999999</v>
      </c>
      <c r="F113">
        <v>106.76192800000001</v>
      </c>
      <c r="G113">
        <v>7.3023850000000001</v>
      </c>
    </row>
    <row r="114" spans="1:9" x14ac:dyDescent="0.25">
      <c r="A114">
        <v>113</v>
      </c>
      <c r="D114">
        <v>122.61267800000002</v>
      </c>
      <c r="E114">
        <v>5.4902220000000002</v>
      </c>
    </row>
    <row r="115" spans="1:9" x14ac:dyDescent="0.25">
      <c r="A115">
        <v>114</v>
      </c>
      <c r="D115">
        <v>122.63004600000001</v>
      </c>
      <c r="E115">
        <v>5.5128000000000004</v>
      </c>
    </row>
    <row r="116" spans="1:9" x14ac:dyDescent="0.25">
      <c r="A116">
        <v>115</v>
      </c>
      <c r="D116">
        <v>122.64278300000001</v>
      </c>
      <c r="E116">
        <v>5.514221</v>
      </c>
    </row>
    <row r="117" spans="1:9" x14ac:dyDescent="0.25">
      <c r="A117">
        <v>116</v>
      </c>
      <c r="D117">
        <v>122.651679</v>
      </c>
      <c r="E117">
        <v>5.5466930000000003</v>
      </c>
    </row>
    <row r="118" spans="1:9" x14ac:dyDescent="0.25">
      <c r="A118">
        <v>117</v>
      </c>
      <c r="B118">
        <v>128.04001099999999</v>
      </c>
      <c r="C118">
        <v>7.4088529999999997</v>
      </c>
      <c r="D118">
        <v>122.672256</v>
      </c>
      <c r="E118">
        <v>5.5465869999999997</v>
      </c>
    </row>
    <row r="119" spans="1:9" x14ac:dyDescent="0.25">
      <c r="A119">
        <v>118</v>
      </c>
      <c r="B119">
        <v>128.11848000000001</v>
      </c>
      <c r="C119">
        <v>7.3926949999999998</v>
      </c>
      <c r="D119">
        <v>122.70509600000001</v>
      </c>
      <c r="E119">
        <v>5.5382189999999998</v>
      </c>
    </row>
    <row r="120" spans="1:9" x14ac:dyDescent="0.25">
      <c r="A120">
        <v>119</v>
      </c>
      <c r="B120">
        <v>128.094165</v>
      </c>
      <c r="C120">
        <v>7.3932739999999999</v>
      </c>
      <c r="D120">
        <v>122.68578200000002</v>
      </c>
      <c r="E120">
        <v>5.5238519999999998</v>
      </c>
    </row>
    <row r="121" spans="1:9" x14ac:dyDescent="0.25">
      <c r="A121">
        <v>120</v>
      </c>
      <c r="B121">
        <v>128.06248400000001</v>
      </c>
      <c r="C121">
        <v>7.4125899999999998</v>
      </c>
      <c r="D121">
        <v>122.61478700000001</v>
      </c>
      <c r="E121">
        <v>5.4724339999999998</v>
      </c>
    </row>
    <row r="122" spans="1:9" x14ac:dyDescent="0.25">
      <c r="A122">
        <v>121</v>
      </c>
      <c r="B122">
        <v>128.063693</v>
      </c>
      <c r="C122">
        <v>7.4510610000000002</v>
      </c>
    </row>
    <row r="123" spans="1:9" x14ac:dyDescent="0.25">
      <c r="A123">
        <v>122</v>
      </c>
      <c r="B123">
        <v>127.98427500000001</v>
      </c>
      <c r="C123">
        <v>7.4194839999999997</v>
      </c>
    </row>
    <row r="124" spans="1:9" x14ac:dyDescent="0.25">
      <c r="A124">
        <v>123</v>
      </c>
      <c r="B124">
        <v>128.181895</v>
      </c>
      <c r="C124">
        <v>7.377065</v>
      </c>
    </row>
    <row r="125" spans="1:9" x14ac:dyDescent="0.25">
      <c r="A125">
        <v>124</v>
      </c>
      <c r="B125">
        <v>128.14469100000002</v>
      </c>
      <c r="C125">
        <v>7.4427989999999999</v>
      </c>
      <c r="F125">
        <v>126.80160800000002</v>
      </c>
      <c r="G125">
        <v>7.8402500000000002</v>
      </c>
      <c r="H125">
        <v>126.93754900000002</v>
      </c>
      <c r="I125">
        <v>4.7272639999999999</v>
      </c>
    </row>
    <row r="126" spans="1:9" x14ac:dyDescent="0.25">
      <c r="A126">
        <v>125</v>
      </c>
      <c r="B126">
        <v>128.08743200000001</v>
      </c>
      <c r="C126">
        <v>7.4320620000000002</v>
      </c>
      <c r="F126">
        <v>126.80160800000002</v>
      </c>
      <c r="G126">
        <v>7.8402500000000002</v>
      </c>
      <c r="H126">
        <v>127.01506300000001</v>
      </c>
      <c r="I126">
        <v>4.7003709999999996</v>
      </c>
    </row>
    <row r="127" spans="1:9" x14ac:dyDescent="0.25">
      <c r="A127">
        <v>126</v>
      </c>
      <c r="B127">
        <v>128.116534</v>
      </c>
      <c r="C127">
        <v>7.4062739999999998</v>
      </c>
      <c r="F127">
        <v>126.79476500000001</v>
      </c>
      <c r="G127">
        <v>7.8250400000000004</v>
      </c>
      <c r="H127">
        <v>127.00780400000001</v>
      </c>
      <c r="I127">
        <v>4.696161</v>
      </c>
    </row>
    <row r="128" spans="1:9" x14ac:dyDescent="0.25">
      <c r="A128">
        <v>127</v>
      </c>
      <c r="F128">
        <v>126.83092400000001</v>
      </c>
      <c r="G128">
        <v>7.7960409999999998</v>
      </c>
      <c r="H128">
        <v>127.03322500000002</v>
      </c>
      <c r="I128">
        <v>4.716844</v>
      </c>
    </row>
    <row r="129" spans="1:9" x14ac:dyDescent="0.25">
      <c r="A129">
        <v>128</v>
      </c>
      <c r="F129">
        <v>126.82612900000001</v>
      </c>
      <c r="G129">
        <v>7.8278290000000004</v>
      </c>
      <c r="H129">
        <v>127.00738100000001</v>
      </c>
      <c r="I129">
        <v>4.6762670000000002</v>
      </c>
    </row>
    <row r="130" spans="1:9" x14ac:dyDescent="0.25">
      <c r="A130">
        <v>129</v>
      </c>
      <c r="F130">
        <v>126.823554</v>
      </c>
      <c r="G130">
        <v>7.827566</v>
      </c>
      <c r="H130">
        <v>127.02907100000002</v>
      </c>
      <c r="I130">
        <v>4.6991610000000001</v>
      </c>
    </row>
    <row r="131" spans="1:9" x14ac:dyDescent="0.25">
      <c r="A131">
        <v>130</v>
      </c>
      <c r="F131">
        <v>126.83871000000001</v>
      </c>
      <c r="G131">
        <v>7.8364609999999999</v>
      </c>
      <c r="H131">
        <v>127.03733400000002</v>
      </c>
      <c r="I131">
        <v>4.6842139999999999</v>
      </c>
    </row>
    <row r="132" spans="1:9" x14ac:dyDescent="0.25">
      <c r="A132">
        <v>131</v>
      </c>
      <c r="F132">
        <v>126.81923600000002</v>
      </c>
      <c r="G132">
        <v>7.8094619999999999</v>
      </c>
      <c r="H132">
        <v>127.07127700000001</v>
      </c>
      <c r="I132">
        <v>4.690372</v>
      </c>
    </row>
    <row r="133" spans="1:9" x14ac:dyDescent="0.25">
      <c r="A133">
        <v>132</v>
      </c>
      <c r="F133">
        <v>126.81796900000001</v>
      </c>
      <c r="G133">
        <v>7.8348820000000003</v>
      </c>
      <c r="H133">
        <v>127.09543500000001</v>
      </c>
      <c r="I133">
        <v>4.7148440000000003</v>
      </c>
    </row>
    <row r="134" spans="1:9" x14ac:dyDescent="0.25">
      <c r="A134">
        <v>133</v>
      </c>
      <c r="F134">
        <v>126.84723600000001</v>
      </c>
      <c r="G134">
        <v>7.8155150000000004</v>
      </c>
      <c r="H134">
        <v>127.08821800000001</v>
      </c>
      <c r="I134">
        <v>4.7381060000000002</v>
      </c>
    </row>
    <row r="135" spans="1:9" x14ac:dyDescent="0.25">
      <c r="A135">
        <v>134</v>
      </c>
      <c r="F135">
        <v>126.871184</v>
      </c>
      <c r="G135">
        <v>7.8284609999999999</v>
      </c>
      <c r="H135">
        <v>127.06706500000001</v>
      </c>
      <c r="I135">
        <v>4.7568950000000001</v>
      </c>
    </row>
    <row r="136" spans="1:9" x14ac:dyDescent="0.25">
      <c r="A136">
        <v>135</v>
      </c>
      <c r="F136">
        <v>126.87528900000001</v>
      </c>
      <c r="G136">
        <v>7.825882</v>
      </c>
      <c r="H136">
        <v>126.978858</v>
      </c>
      <c r="I136">
        <v>4.7413689999999997</v>
      </c>
    </row>
    <row r="137" spans="1:9" x14ac:dyDescent="0.25">
      <c r="A137">
        <v>136</v>
      </c>
      <c r="D137">
        <v>150.84879100000001</v>
      </c>
      <c r="E137">
        <v>7.8402500000000002</v>
      </c>
      <c r="F137">
        <v>126.80160800000002</v>
      </c>
      <c r="G137">
        <v>7.8402500000000002</v>
      </c>
      <c r="H137">
        <v>126.978858</v>
      </c>
      <c r="I137">
        <v>4.7413689999999997</v>
      </c>
    </row>
    <row r="138" spans="1:9" x14ac:dyDescent="0.25">
      <c r="A138">
        <v>137</v>
      </c>
      <c r="D138">
        <v>150.874315</v>
      </c>
      <c r="E138">
        <v>7.7456759999999996</v>
      </c>
      <c r="F138">
        <v>126.80160800000002</v>
      </c>
      <c r="G138">
        <v>7.8402500000000002</v>
      </c>
    </row>
    <row r="139" spans="1:9" x14ac:dyDescent="0.25">
      <c r="A139">
        <v>138</v>
      </c>
      <c r="D139">
        <v>150.793846</v>
      </c>
      <c r="E139">
        <v>7.7925149999999999</v>
      </c>
    </row>
    <row r="140" spans="1:9" x14ac:dyDescent="0.25">
      <c r="A140">
        <v>139</v>
      </c>
      <c r="B140">
        <v>152.686162</v>
      </c>
      <c r="C140">
        <v>9.8043519999999997</v>
      </c>
      <c r="D140">
        <v>150.806003</v>
      </c>
      <c r="E140">
        <v>7.8093570000000003</v>
      </c>
    </row>
    <row r="141" spans="1:9" x14ac:dyDescent="0.25">
      <c r="A141">
        <v>140</v>
      </c>
      <c r="B141">
        <v>152.677584</v>
      </c>
      <c r="C141">
        <v>9.7968790000000006</v>
      </c>
      <c r="D141">
        <v>150.86289499999998</v>
      </c>
      <c r="E141">
        <v>7.75657</v>
      </c>
    </row>
    <row r="142" spans="1:9" x14ac:dyDescent="0.25">
      <c r="A142">
        <v>141</v>
      </c>
      <c r="B142">
        <v>152.73158100000001</v>
      </c>
      <c r="C142">
        <v>9.7457239999999992</v>
      </c>
      <c r="D142">
        <v>150.86968400000001</v>
      </c>
      <c r="E142">
        <v>7.7920420000000004</v>
      </c>
    </row>
    <row r="143" spans="1:9" x14ac:dyDescent="0.25">
      <c r="A143">
        <v>142</v>
      </c>
      <c r="B143">
        <v>152.70716099999999</v>
      </c>
      <c r="C143">
        <v>9.7675640000000001</v>
      </c>
      <c r="D143">
        <v>150.80979300000001</v>
      </c>
      <c r="E143">
        <v>7.8149360000000003</v>
      </c>
    </row>
    <row r="144" spans="1:9" x14ac:dyDescent="0.25">
      <c r="A144">
        <v>143</v>
      </c>
      <c r="B144">
        <v>152.706266</v>
      </c>
      <c r="C144">
        <v>9.7428279999999994</v>
      </c>
      <c r="D144">
        <v>150.82747599999999</v>
      </c>
      <c r="E144">
        <v>7.7845680000000002</v>
      </c>
    </row>
    <row r="145" spans="1:9" x14ac:dyDescent="0.25">
      <c r="A145">
        <v>144</v>
      </c>
      <c r="B145">
        <v>152.66426899999999</v>
      </c>
      <c r="C145">
        <v>9.8104040000000001</v>
      </c>
      <c r="D145">
        <v>150.83647500000001</v>
      </c>
      <c r="E145">
        <v>7.7914630000000002</v>
      </c>
    </row>
    <row r="146" spans="1:9" x14ac:dyDescent="0.25">
      <c r="A146">
        <v>145</v>
      </c>
      <c r="B146">
        <v>152.66895199999999</v>
      </c>
      <c r="C146">
        <v>9.8046670000000002</v>
      </c>
      <c r="D146">
        <v>150.915524</v>
      </c>
      <c r="E146">
        <v>7.8063039999999999</v>
      </c>
    </row>
    <row r="147" spans="1:9" x14ac:dyDescent="0.25">
      <c r="A147">
        <v>146</v>
      </c>
      <c r="B147">
        <v>152.667269</v>
      </c>
      <c r="C147">
        <v>9.8480849999999993</v>
      </c>
      <c r="D147">
        <v>150.835949</v>
      </c>
      <c r="E147">
        <v>7.8520909999999997</v>
      </c>
    </row>
    <row r="148" spans="1:9" x14ac:dyDescent="0.25">
      <c r="A148">
        <v>147</v>
      </c>
      <c r="B148">
        <v>152.69552999999999</v>
      </c>
      <c r="C148">
        <v>9.8224029999999996</v>
      </c>
      <c r="D148">
        <v>150.91899699999999</v>
      </c>
      <c r="E148">
        <v>7.8499340000000002</v>
      </c>
    </row>
    <row r="149" spans="1:9" x14ac:dyDescent="0.25">
      <c r="A149">
        <v>148</v>
      </c>
      <c r="B149">
        <v>152.694793</v>
      </c>
      <c r="C149">
        <v>9.8317180000000004</v>
      </c>
      <c r="D149">
        <v>150.907735</v>
      </c>
      <c r="E149">
        <v>7.8535649999999997</v>
      </c>
    </row>
    <row r="150" spans="1:9" x14ac:dyDescent="0.25">
      <c r="A150">
        <v>149</v>
      </c>
      <c r="B150">
        <v>152.648427</v>
      </c>
      <c r="C150">
        <v>9.7583540000000006</v>
      </c>
    </row>
    <row r="151" spans="1:9" x14ac:dyDescent="0.25">
      <c r="A151">
        <v>150</v>
      </c>
      <c r="B151">
        <v>152.686162</v>
      </c>
      <c r="C151">
        <v>9.8043519999999997</v>
      </c>
    </row>
    <row r="152" spans="1:9" x14ac:dyDescent="0.25">
      <c r="A152">
        <v>151</v>
      </c>
      <c r="B152">
        <v>152.686162</v>
      </c>
      <c r="C152">
        <v>9.8043519999999997</v>
      </c>
    </row>
    <row r="153" spans="1:9" x14ac:dyDescent="0.25">
      <c r="A153">
        <v>152</v>
      </c>
      <c r="B153">
        <v>152.686162</v>
      </c>
      <c r="C153">
        <v>9.8043519999999997</v>
      </c>
      <c r="H153">
        <v>152.03246200000001</v>
      </c>
      <c r="I153">
        <v>7.0100860000000003</v>
      </c>
    </row>
    <row r="154" spans="1:9" x14ac:dyDescent="0.25">
      <c r="A154">
        <v>153</v>
      </c>
      <c r="B154">
        <v>152.686162</v>
      </c>
      <c r="C154">
        <v>9.8043519999999997</v>
      </c>
      <c r="H154">
        <v>152.03246200000001</v>
      </c>
      <c r="I154">
        <v>7.0100860000000003</v>
      </c>
    </row>
    <row r="155" spans="1:9" x14ac:dyDescent="0.25">
      <c r="A155">
        <v>154</v>
      </c>
      <c r="F155">
        <v>151.76410799999999</v>
      </c>
      <c r="G155">
        <v>9.6529919999999994</v>
      </c>
      <c r="H155">
        <v>152.03246200000001</v>
      </c>
      <c r="I155">
        <v>7.0100860000000003</v>
      </c>
    </row>
    <row r="156" spans="1:9" x14ac:dyDescent="0.25">
      <c r="A156">
        <v>155</v>
      </c>
      <c r="F156">
        <v>151.79237000000001</v>
      </c>
      <c r="G156">
        <v>9.7365670000000009</v>
      </c>
      <c r="H156">
        <v>152.03246200000001</v>
      </c>
      <c r="I156">
        <v>7.0100860000000003</v>
      </c>
    </row>
    <row r="157" spans="1:9" x14ac:dyDescent="0.25">
      <c r="A157">
        <v>156</v>
      </c>
      <c r="F157">
        <v>151.76473999999999</v>
      </c>
      <c r="G157">
        <v>9.7023050000000008</v>
      </c>
      <c r="H157">
        <v>152.03246200000001</v>
      </c>
      <c r="I157">
        <v>7.0100860000000003</v>
      </c>
    </row>
    <row r="158" spans="1:9" x14ac:dyDescent="0.25">
      <c r="A158">
        <v>157</v>
      </c>
      <c r="F158">
        <v>151.785528</v>
      </c>
      <c r="G158">
        <v>9.7540910000000007</v>
      </c>
      <c r="H158">
        <v>152.03246200000001</v>
      </c>
      <c r="I158">
        <v>7.0100860000000003</v>
      </c>
    </row>
    <row r="159" spans="1:9" x14ac:dyDescent="0.25">
      <c r="A159">
        <v>158</v>
      </c>
      <c r="F159">
        <v>151.77442300000001</v>
      </c>
      <c r="G159">
        <v>9.7305670000000006</v>
      </c>
      <c r="H159">
        <v>152.03246200000001</v>
      </c>
      <c r="I159">
        <v>7.0100860000000003</v>
      </c>
    </row>
    <row r="160" spans="1:9" x14ac:dyDescent="0.25">
      <c r="A160">
        <v>159</v>
      </c>
      <c r="F160">
        <v>151.62979999999999</v>
      </c>
      <c r="G160">
        <v>9.6664110000000001</v>
      </c>
      <c r="H160">
        <v>152.03246200000001</v>
      </c>
      <c r="I160">
        <v>7.0100860000000003</v>
      </c>
    </row>
    <row r="161" spans="1:9" x14ac:dyDescent="0.25">
      <c r="A161">
        <v>160</v>
      </c>
      <c r="F161">
        <v>151.553436</v>
      </c>
      <c r="G161">
        <v>9.6558329999999994</v>
      </c>
      <c r="H161">
        <v>152.03246200000001</v>
      </c>
      <c r="I161">
        <v>7.0100860000000003</v>
      </c>
    </row>
    <row r="162" spans="1:9" x14ac:dyDescent="0.25">
      <c r="A162">
        <v>161</v>
      </c>
      <c r="F162">
        <v>151.54506799999999</v>
      </c>
      <c r="G162">
        <v>9.6146259999999995</v>
      </c>
      <c r="H162">
        <v>152.03246200000001</v>
      </c>
      <c r="I162">
        <v>7.0100860000000003</v>
      </c>
    </row>
    <row r="163" spans="1:9" x14ac:dyDescent="0.25">
      <c r="A163">
        <v>162</v>
      </c>
      <c r="F163">
        <v>151.448599</v>
      </c>
      <c r="G163">
        <v>9.6053099999999993</v>
      </c>
      <c r="H163">
        <v>152.03246200000001</v>
      </c>
      <c r="I163">
        <v>7.0100860000000003</v>
      </c>
    </row>
    <row r="164" spans="1:9" x14ac:dyDescent="0.25">
      <c r="A164">
        <v>163</v>
      </c>
      <c r="F164">
        <v>151.548383</v>
      </c>
      <c r="G164">
        <v>9.6055740000000007</v>
      </c>
      <c r="H164">
        <v>152.03246200000001</v>
      </c>
      <c r="I164">
        <v>7.0100860000000003</v>
      </c>
    </row>
    <row r="165" spans="1:9" x14ac:dyDescent="0.25">
      <c r="A165">
        <v>164</v>
      </c>
      <c r="F165">
        <v>151.667271</v>
      </c>
      <c r="G165">
        <v>9.5426289999999998</v>
      </c>
    </row>
    <row r="166" spans="1:9" x14ac:dyDescent="0.25">
      <c r="A166">
        <v>165</v>
      </c>
    </row>
    <row r="167" spans="1:9" x14ac:dyDescent="0.25">
      <c r="A167">
        <v>166</v>
      </c>
      <c r="D167">
        <v>165.66865300000001</v>
      </c>
      <c r="E167">
        <v>7.7981990000000003</v>
      </c>
    </row>
    <row r="168" spans="1:9" x14ac:dyDescent="0.25">
      <c r="A168">
        <v>167</v>
      </c>
      <c r="D168">
        <v>165.65817899999999</v>
      </c>
      <c r="E168">
        <v>7.8005149999999999</v>
      </c>
    </row>
    <row r="169" spans="1:9" x14ac:dyDescent="0.25">
      <c r="A169">
        <v>168</v>
      </c>
      <c r="D169">
        <v>165.65554900000001</v>
      </c>
      <c r="E169">
        <v>7.799042</v>
      </c>
    </row>
    <row r="170" spans="1:9" x14ac:dyDescent="0.25">
      <c r="A170">
        <v>169</v>
      </c>
      <c r="B170">
        <v>168.12819999999999</v>
      </c>
      <c r="C170">
        <v>9.7938790000000004</v>
      </c>
      <c r="D170">
        <v>165.668757</v>
      </c>
      <c r="E170">
        <v>7.770359</v>
      </c>
    </row>
    <row r="171" spans="1:9" x14ac:dyDescent="0.25">
      <c r="A171">
        <v>170</v>
      </c>
      <c r="B171">
        <v>168.1412</v>
      </c>
      <c r="C171">
        <v>9.7875630000000005</v>
      </c>
      <c r="D171">
        <v>165.661338</v>
      </c>
      <c r="E171">
        <v>7.7739909999999997</v>
      </c>
    </row>
    <row r="172" spans="1:9" x14ac:dyDescent="0.25">
      <c r="A172">
        <v>171</v>
      </c>
      <c r="B172">
        <v>168.079993</v>
      </c>
      <c r="C172">
        <v>9.8064040000000006</v>
      </c>
      <c r="D172">
        <v>165.645917</v>
      </c>
      <c r="E172">
        <v>7.7813059999999998</v>
      </c>
    </row>
    <row r="173" spans="1:9" x14ac:dyDescent="0.25">
      <c r="A173">
        <v>172</v>
      </c>
      <c r="B173">
        <v>168.111886</v>
      </c>
      <c r="C173">
        <v>9.7929840000000006</v>
      </c>
      <c r="D173">
        <v>165.658233</v>
      </c>
      <c r="E173">
        <v>7.7946210000000002</v>
      </c>
    </row>
    <row r="174" spans="1:9" x14ac:dyDescent="0.25">
      <c r="A174">
        <v>173</v>
      </c>
      <c r="B174">
        <v>168.12041199999999</v>
      </c>
      <c r="C174">
        <v>9.7919309999999999</v>
      </c>
      <c r="D174">
        <v>165.68481199999999</v>
      </c>
      <c r="E174">
        <v>7.8166719999999996</v>
      </c>
    </row>
    <row r="175" spans="1:9" x14ac:dyDescent="0.25">
      <c r="A175">
        <v>174</v>
      </c>
      <c r="B175">
        <v>168.11856899999998</v>
      </c>
      <c r="C175">
        <v>9.8182460000000003</v>
      </c>
      <c r="D175">
        <v>165.66270499999999</v>
      </c>
      <c r="E175">
        <v>7.8283550000000002</v>
      </c>
    </row>
    <row r="176" spans="1:9" x14ac:dyDescent="0.25">
      <c r="A176">
        <v>175</v>
      </c>
      <c r="B176">
        <v>168.13383199999998</v>
      </c>
      <c r="C176">
        <v>9.8298229999999993</v>
      </c>
      <c r="D176">
        <v>165.76212199999998</v>
      </c>
      <c r="E176">
        <v>7.8210410000000001</v>
      </c>
    </row>
    <row r="177" spans="1:9" x14ac:dyDescent="0.25">
      <c r="A177">
        <v>176</v>
      </c>
      <c r="B177">
        <v>168.106729</v>
      </c>
      <c r="C177">
        <v>9.8127189999999995</v>
      </c>
      <c r="D177">
        <v>165.66465299999999</v>
      </c>
      <c r="E177">
        <v>7.7301510000000002</v>
      </c>
    </row>
    <row r="178" spans="1:9" x14ac:dyDescent="0.25">
      <c r="A178">
        <v>177</v>
      </c>
      <c r="B178">
        <v>168.07125600000001</v>
      </c>
      <c r="C178">
        <v>9.7899309999999993</v>
      </c>
      <c r="F178">
        <v>167.292249</v>
      </c>
      <c r="G178">
        <v>10.360794</v>
      </c>
    </row>
    <row r="179" spans="1:9" x14ac:dyDescent="0.25">
      <c r="A179">
        <v>178</v>
      </c>
      <c r="B179">
        <v>168.07125600000001</v>
      </c>
      <c r="C179">
        <v>9.7899309999999993</v>
      </c>
      <c r="F179">
        <v>167.292249</v>
      </c>
      <c r="G179">
        <v>10.360794</v>
      </c>
    </row>
    <row r="180" spans="1:9" x14ac:dyDescent="0.25">
      <c r="A180">
        <v>179</v>
      </c>
      <c r="B180">
        <v>168.07125600000001</v>
      </c>
      <c r="C180">
        <v>9.7899309999999993</v>
      </c>
      <c r="F180">
        <v>167.292249</v>
      </c>
      <c r="G180">
        <v>10.360794</v>
      </c>
      <c r="H180">
        <v>168.09335999999999</v>
      </c>
      <c r="I180">
        <v>7.3378569999999996</v>
      </c>
    </row>
    <row r="181" spans="1:9" x14ac:dyDescent="0.25">
      <c r="A181">
        <v>180</v>
      </c>
      <c r="B181">
        <v>168.07125600000001</v>
      </c>
      <c r="C181">
        <v>9.7899309999999993</v>
      </c>
      <c r="F181">
        <v>167.287194</v>
      </c>
      <c r="G181">
        <v>10.365793999999999</v>
      </c>
      <c r="H181">
        <v>167.99710199999998</v>
      </c>
      <c r="I181">
        <v>7.3206470000000001</v>
      </c>
    </row>
    <row r="182" spans="1:9" x14ac:dyDescent="0.25">
      <c r="A182">
        <v>181</v>
      </c>
      <c r="F182">
        <v>167.30756299999999</v>
      </c>
      <c r="G182">
        <v>10.366531</v>
      </c>
      <c r="H182">
        <v>168.04683599999998</v>
      </c>
      <c r="I182">
        <v>7.3344360000000002</v>
      </c>
    </row>
    <row r="183" spans="1:9" x14ac:dyDescent="0.25">
      <c r="A183">
        <v>182</v>
      </c>
      <c r="F183">
        <v>167.303563</v>
      </c>
      <c r="G183">
        <v>10.370583999999999</v>
      </c>
      <c r="H183">
        <v>168.060575</v>
      </c>
      <c r="I183">
        <v>7.3575400000000002</v>
      </c>
    </row>
    <row r="184" spans="1:9" x14ac:dyDescent="0.25">
      <c r="A184">
        <v>183</v>
      </c>
      <c r="F184">
        <v>167.29640499999999</v>
      </c>
      <c r="G184">
        <v>10.378741</v>
      </c>
      <c r="H184">
        <v>168.06920500000001</v>
      </c>
      <c r="I184">
        <v>7.3440149999999997</v>
      </c>
    </row>
    <row r="185" spans="1:9" x14ac:dyDescent="0.25">
      <c r="A185">
        <v>184</v>
      </c>
      <c r="F185">
        <v>167.297719</v>
      </c>
      <c r="G185">
        <v>10.377687999999999</v>
      </c>
      <c r="H185">
        <v>168.08593999999999</v>
      </c>
      <c r="I185">
        <v>7.3119630000000004</v>
      </c>
    </row>
    <row r="186" spans="1:9" x14ac:dyDescent="0.25">
      <c r="A186">
        <v>185</v>
      </c>
      <c r="F186">
        <v>167.281194</v>
      </c>
      <c r="G186">
        <v>10.383215</v>
      </c>
      <c r="H186">
        <v>168.09120300000001</v>
      </c>
      <c r="I186">
        <v>7.3170679999999999</v>
      </c>
    </row>
    <row r="187" spans="1:9" x14ac:dyDescent="0.25">
      <c r="A187">
        <v>186</v>
      </c>
      <c r="F187">
        <v>167.250091</v>
      </c>
      <c r="G187">
        <v>10.351900000000001</v>
      </c>
      <c r="H187">
        <v>168.05631</v>
      </c>
      <c r="I187">
        <v>7.3258049999999999</v>
      </c>
    </row>
    <row r="188" spans="1:9" x14ac:dyDescent="0.25">
      <c r="A188">
        <v>187</v>
      </c>
      <c r="F188">
        <v>167.23388199999999</v>
      </c>
      <c r="G188">
        <v>10.361321</v>
      </c>
      <c r="H188">
        <v>167.99615599999998</v>
      </c>
      <c r="I188">
        <v>7.3583290000000003</v>
      </c>
    </row>
    <row r="189" spans="1:9" x14ac:dyDescent="0.25">
      <c r="A189">
        <v>188</v>
      </c>
      <c r="F189">
        <v>167.24998599999998</v>
      </c>
      <c r="G189">
        <v>10.389476999999999</v>
      </c>
      <c r="H189">
        <v>168.00494499999999</v>
      </c>
      <c r="I189">
        <v>7.3592760000000004</v>
      </c>
    </row>
    <row r="190" spans="1:9" x14ac:dyDescent="0.25">
      <c r="A190">
        <v>189</v>
      </c>
      <c r="F190">
        <v>167.30614</v>
      </c>
      <c r="G190">
        <v>10.397845</v>
      </c>
      <c r="H190">
        <v>168.07325600000001</v>
      </c>
      <c r="I190">
        <v>7.37296</v>
      </c>
    </row>
    <row r="191" spans="1:9" x14ac:dyDescent="0.25">
      <c r="A191">
        <v>190</v>
      </c>
      <c r="F191">
        <v>167.25793399999998</v>
      </c>
      <c r="G191">
        <v>10.386056</v>
      </c>
      <c r="H191">
        <v>167.97373499999998</v>
      </c>
      <c r="I191">
        <v>7.353961</v>
      </c>
    </row>
    <row r="192" spans="1:9" x14ac:dyDescent="0.25">
      <c r="A192">
        <v>191</v>
      </c>
      <c r="B192">
        <v>185.16967699999998</v>
      </c>
      <c r="C192">
        <v>9.9209239999999994</v>
      </c>
    </row>
    <row r="193" spans="1:9" x14ac:dyDescent="0.25">
      <c r="A193">
        <v>192</v>
      </c>
      <c r="B193">
        <v>185.17109600000001</v>
      </c>
      <c r="C193">
        <v>9.9097670000000004</v>
      </c>
    </row>
    <row r="194" spans="1:9" x14ac:dyDescent="0.25">
      <c r="A194">
        <v>193</v>
      </c>
      <c r="B194">
        <v>185.17536100000001</v>
      </c>
      <c r="C194">
        <v>9.9463969999999993</v>
      </c>
    </row>
    <row r="195" spans="1:9" x14ac:dyDescent="0.25">
      <c r="A195">
        <v>194</v>
      </c>
      <c r="B195">
        <v>185.15746999999999</v>
      </c>
      <c r="C195">
        <v>9.9655529999999999</v>
      </c>
      <c r="D195">
        <v>187.33524199999999</v>
      </c>
      <c r="E195">
        <v>7.7481499999999999</v>
      </c>
    </row>
    <row r="196" spans="1:9" x14ac:dyDescent="0.25">
      <c r="A196">
        <v>195</v>
      </c>
      <c r="B196">
        <v>185.15088900000001</v>
      </c>
      <c r="C196">
        <v>9.9543440000000007</v>
      </c>
      <c r="D196">
        <v>187.368922</v>
      </c>
      <c r="E196">
        <v>7.7106250000000003</v>
      </c>
    </row>
    <row r="197" spans="1:9" x14ac:dyDescent="0.25">
      <c r="A197">
        <v>196</v>
      </c>
      <c r="B197">
        <v>185.15467699999999</v>
      </c>
      <c r="C197">
        <v>9.9534490000000009</v>
      </c>
      <c r="D197">
        <v>187.36139600000001</v>
      </c>
      <c r="E197">
        <v>7.6990470000000002</v>
      </c>
    </row>
    <row r="198" spans="1:9" x14ac:dyDescent="0.25">
      <c r="A198">
        <v>197</v>
      </c>
      <c r="B198">
        <v>185.155417</v>
      </c>
      <c r="C198">
        <v>9.9763950000000001</v>
      </c>
      <c r="D198">
        <v>187.36055299999998</v>
      </c>
      <c r="E198">
        <v>7.7368870000000003</v>
      </c>
    </row>
    <row r="199" spans="1:9" x14ac:dyDescent="0.25">
      <c r="A199">
        <v>198</v>
      </c>
      <c r="B199">
        <v>185.173518</v>
      </c>
      <c r="C199">
        <v>9.9655529999999999</v>
      </c>
      <c r="D199">
        <v>187.35860700000001</v>
      </c>
      <c r="E199">
        <v>7.7260460000000002</v>
      </c>
    </row>
    <row r="200" spans="1:9" x14ac:dyDescent="0.25">
      <c r="A200">
        <v>199</v>
      </c>
      <c r="B200">
        <v>185.17262199999999</v>
      </c>
      <c r="C200">
        <v>9.9766049999999993</v>
      </c>
      <c r="D200">
        <v>187.32303099999999</v>
      </c>
      <c r="E200">
        <v>7.7566230000000003</v>
      </c>
    </row>
    <row r="201" spans="1:9" x14ac:dyDescent="0.25">
      <c r="A201">
        <v>200</v>
      </c>
      <c r="B201">
        <v>185.174781</v>
      </c>
      <c r="C201">
        <v>9.9530279999999998</v>
      </c>
      <c r="D201">
        <v>187.37381600000001</v>
      </c>
      <c r="E201">
        <v>7.7537279999999997</v>
      </c>
    </row>
    <row r="202" spans="1:9" x14ac:dyDescent="0.25">
      <c r="A202">
        <v>201</v>
      </c>
      <c r="B202">
        <v>185.18572899999998</v>
      </c>
      <c r="C202">
        <v>9.9464489999999994</v>
      </c>
      <c r="D202">
        <v>187.38070999999999</v>
      </c>
      <c r="E202">
        <v>7.7350979999999998</v>
      </c>
    </row>
    <row r="203" spans="1:9" x14ac:dyDescent="0.25">
      <c r="A203">
        <v>202</v>
      </c>
      <c r="B203">
        <v>185.17772600000001</v>
      </c>
      <c r="C203">
        <v>9.9469220000000007</v>
      </c>
      <c r="D203">
        <v>187.36103</v>
      </c>
      <c r="E203">
        <v>7.7612009999999998</v>
      </c>
    </row>
    <row r="204" spans="1:9" x14ac:dyDescent="0.25">
      <c r="A204">
        <v>203</v>
      </c>
      <c r="D204">
        <v>187.37087199999999</v>
      </c>
      <c r="E204">
        <v>7.7294660000000004</v>
      </c>
    </row>
    <row r="205" spans="1:9" x14ac:dyDescent="0.25">
      <c r="A205">
        <v>204</v>
      </c>
      <c r="D205">
        <v>187.32950499999998</v>
      </c>
      <c r="E205">
        <v>7.7355710000000002</v>
      </c>
      <c r="F205">
        <v>187.47497099999998</v>
      </c>
      <c r="G205">
        <v>10.538152999999999</v>
      </c>
    </row>
    <row r="206" spans="1:9" x14ac:dyDescent="0.25">
      <c r="A206">
        <v>205</v>
      </c>
      <c r="D206">
        <v>187.32950499999998</v>
      </c>
      <c r="E206">
        <v>7.7355710000000002</v>
      </c>
      <c r="F206">
        <v>187.528651</v>
      </c>
      <c r="G206">
        <v>10.465472</v>
      </c>
    </row>
    <row r="207" spans="1:9" x14ac:dyDescent="0.25">
      <c r="A207">
        <v>206</v>
      </c>
      <c r="F207">
        <v>187.534705</v>
      </c>
      <c r="G207">
        <v>10.479314</v>
      </c>
      <c r="H207">
        <v>188.53538399999999</v>
      </c>
      <c r="I207">
        <v>7.0397679999999996</v>
      </c>
    </row>
    <row r="208" spans="1:9" x14ac:dyDescent="0.25">
      <c r="A208">
        <v>207</v>
      </c>
      <c r="F208">
        <v>187.50796800000001</v>
      </c>
      <c r="G208">
        <v>10.464473</v>
      </c>
      <c r="H208">
        <v>188.53538399999999</v>
      </c>
      <c r="I208">
        <v>7.0397679999999996</v>
      </c>
    </row>
    <row r="209" spans="1:9" x14ac:dyDescent="0.25">
      <c r="A209">
        <v>208</v>
      </c>
      <c r="F209">
        <v>187.520442</v>
      </c>
      <c r="G209">
        <v>10.463104</v>
      </c>
      <c r="H209">
        <v>188.684695</v>
      </c>
      <c r="I209">
        <v>6.9752450000000001</v>
      </c>
    </row>
    <row r="210" spans="1:9" x14ac:dyDescent="0.25">
      <c r="A210">
        <v>209</v>
      </c>
      <c r="F210">
        <v>187.525916</v>
      </c>
      <c r="G210">
        <v>10.482576</v>
      </c>
      <c r="H210">
        <v>188.699218</v>
      </c>
      <c r="I210">
        <v>6.9986649999999999</v>
      </c>
    </row>
    <row r="211" spans="1:9" x14ac:dyDescent="0.25">
      <c r="A211">
        <v>210</v>
      </c>
      <c r="F211">
        <v>187.47849600000001</v>
      </c>
      <c r="G211">
        <v>10.464999000000001</v>
      </c>
      <c r="H211">
        <v>188.63169399999998</v>
      </c>
      <c r="I211">
        <v>7.0449250000000001</v>
      </c>
    </row>
    <row r="212" spans="1:9" x14ac:dyDescent="0.25">
      <c r="A212">
        <v>211</v>
      </c>
      <c r="F212">
        <v>187.473815</v>
      </c>
      <c r="G212">
        <v>10.462789000000001</v>
      </c>
      <c r="H212">
        <v>188.63643200000001</v>
      </c>
      <c r="I212">
        <v>7.0282429999999998</v>
      </c>
    </row>
    <row r="213" spans="1:9" x14ac:dyDescent="0.25">
      <c r="A213">
        <v>212</v>
      </c>
      <c r="F213">
        <v>187.46512899999999</v>
      </c>
      <c r="G213">
        <v>10.458053</v>
      </c>
      <c r="H213">
        <v>188.64306199999999</v>
      </c>
      <c r="I213">
        <v>7.0233999999999996</v>
      </c>
    </row>
    <row r="214" spans="1:9" x14ac:dyDescent="0.25">
      <c r="A214">
        <v>213</v>
      </c>
      <c r="F214">
        <v>187.486602</v>
      </c>
      <c r="G214">
        <v>10.464157</v>
      </c>
      <c r="H214">
        <v>188.67074500000001</v>
      </c>
      <c r="I214">
        <v>6.9907709999999996</v>
      </c>
    </row>
    <row r="215" spans="1:9" x14ac:dyDescent="0.25">
      <c r="A215">
        <v>214</v>
      </c>
      <c r="F215">
        <v>187.48870399999998</v>
      </c>
      <c r="G215">
        <v>10.450631</v>
      </c>
      <c r="H215">
        <v>188.66448099999999</v>
      </c>
      <c r="I215">
        <v>6.9786130000000002</v>
      </c>
    </row>
    <row r="216" spans="1:9" x14ac:dyDescent="0.25">
      <c r="A216">
        <v>215</v>
      </c>
      <c r="F216">
        <v>187.45649599999999</v>
      </c>
      <c r="G216">
        <v>10.47242</v>
      </c>
      <c r="H216">
        <v>188.66401199999999</v>
      </c>
      <c r="I216">
        <v>6.9937709999999997</v>
      </c>
    </row>
    <row r="217" spans="1:9" x14ac:dyDescent="0.25">
      <c r="A217">
        <v>216</v>
      </c>
      <c r="B217">
        <v>204.63275400000001</v>
      </c>
      <c r="C217">
        <v>9.3794280000000008</v>
      </c>
      <c r="F217">
        <v>187.48797099999999</v>
      </c>
      <c r="G217">
        <v>10.435105999999999</v>
      </c>
      <c r="H217">
        <v>188.634433</v>
      </c>
      <c r="I217">
        <v>6.9957180000000001</v>
      </c>
    </row>
    <row r="218" spans="1:9" x14ac:dyDescent="0.25">
      <c r="A218">
        <v>217</v>
      </c>
      <c r="B218">
        <v>204.66670099999999</v>
      </c>
      <c r="C218">
        <v>9.3415879999999998</v>
      </c>
      <c r="F218">
        <v>187.478759</v>
      </c>
      <c r="G218">
        <v>10.507839000000001</v>
      </c>
      <c r="H218">
        <v>188.75026600000001</v>
      </c>
      <c r="I218">
        <v>7.0187169999999997</v>
      </c>
    </row>
    <row r="219" spans="1:9" x14ac:dyDescent="0.25">
      <c r="A219">
        <v>218</v>
      </c>
      <c r="B219">
        <v>204.66307399999999</v>
      </c>
      <c r="C219">
        <v>9.3713239999999995</v>
      </c>
      <c r="H219">
        <v>188.56412</v>
      </c>
      <c r="I219">
        <v>7.0852919999999999</v>
      </c>
    </row>
    <row r="220" spans="1:9" x14ac:dyDescent="0.25">
      <c r="A220">
        <v>219</v>
      </c>
      <c r="B220">
        <v>204.67433499999999</v>
      </c>
      <c r="C220">
        <v>9.3747959999999999</v>
      </c>
      <c r="H220">
        <v>188.53538399999999</v>
      </c>
      <c r="I220">
        <v>7.0397679999999996</v>
      </c>
    </row>
    <row r="221" spans="1:9" x14ac:dyDescent="0.25">
      <c r="A221">
        <v>220</v>
      </c>
      <c r="B221">
        <v>204.640964</v>
      </c>
      <c r="C221">
        <v>9.3796389999999992</v>
      </c>
    </row>
    <row r="222" spans="1:9" x14ac:dyDescent="0.25">
      <c r="A222">
        <v>221</v>
      </c>
      <c r="B222">
        <v>204.63270499999999</v>
      </c>
      <c r="C222">
        <v>9.3588500000000003</v>
      </c>
    </row>
    <row r="223" spans="1:9" x14ac:dyDescent="0.25">
      <c r="A223">
        <v>222</v>
      </c>
      <c r="B223">
        <v>204.636493</v>
      </c>
      <c r="C223">
        <v>9.3472720000000002</v>
      </c>
      <c r="D223">
        <v>208.30392000000001</v>
      </c>
      <c r="E223">
        <v>7.1513929999999997</v>
      </c>
    </row>
    <row r="224" spans="1:9" x14ac:dyDescent="0.25">
      <c r="A224">
        <v>223</v>
      </c>
      <c r="B224">
        <v>204.64796699999999</v>
      </c>
      <c r="C224">
        <v>9.3864280000000004</v>
      </c>
      <c r="D224">
        <v>208.30392000000001</v>
      </c>
      <c r="E224">
        <v>7.1513929999999997</v>
      </c>
    </row>
    <row r="225" spans="1:9" x14ac:dyDescent="0.25">
      <c r="A225">
        <v>224</v>
      </c>
      <c r="B225">
        <v>204.651599</v>
      </c>
      <c r="C225">
        <v>9.3764800000000008</v>
      </c>
      <c r="D225">
        <v>208.34355099999999</v>
      </c>
      <c r="E225">
        <v>7.1458149999999998</v>
      </c>
    </row>
    <row r="226" spans="1:9" x14ac:dyDescent="0.25">
      <c r="A226">
        <v>225</v>
      </c>
      <c r="B226">
        <v>204.68822399999999</v>
      </c>
      <c r="C226">
        <v>9.3769019999999994</v>
      </c>
      <c r="D226">
        <v>208.39549199999999</v>
      </c>
      <c r="E226">
        <v>7.11008</v>
      </c>
    </row>
    <row r="227" spans="1:9" x14ac:dyDescent="0.25">
      <c r="A227">
        <v>226</v>
      </c>
      <c r="B227">
        <v>204.68159399999999</v>
      </c>
      <c r="C227">
        <v>9.3706910000000008</v>
      </c>
      <c r="D227">
        <v>208.42333500000001</v>
      </c>
      <c r="E227">
        <v>7.1239739999999996</v>
      </c>
    </row>
    <row r="228" spans="1:9" x14ac:dyDescent="0.25">
      <c r="A228">
        <v>227</v>
      </c>
      <c r="B228">
        <v>204.58807300000001</v>
      </c>
      <c r="C228">
        <v>9.3418510000000001</v>
      </c>
      <c r="D228">
        <v>208.46143999999998</v>
      </c>
      <c r="E228">
        <v>7.1642869999999998</v>
      </c>
    </row>
    <row r="229" spans="1:9" x14ac:dyDescent="0.25">
      <c r="A229">
        <v>228</v>
      </c>
      <c r="B229">
        <v>204.650542</v>
      </c>
      <c r="C229">
        <v>9.3700069999999993</v>
      </c>
      <c r="D229">
        <v>208.43469899999999</v>
      </c>
      <c r="E229">
        <v>7.186655</v>
      </c>
    </row>
    <row r="230" spans="1:9" x14ac:dyDescent="0.25">
      <c r="A230">
        <v>229</v>
      </c>
      <c r="B230">
        <v>204.650542</v>
      </c>
      <c r="C230">
        <v>9.3700069999999993</v>
      </c>
      <c r="D230">
        <v>208.407546</v>
      </c>
      <c r="E230">
        <v>7.1934969999999998</v>
      </c>
    </row>
    <row r="231" spans="1:9" x14ac:dyDescent="0.25">
      <c r="A231">
        <v>230</v>
      </c>
      <c r="D231">
        <v>208.41428300000001</v>
      </c>
      <c r="E231">
        <v>7.1971800000000004</v>
      </c>
    </row>
    <row r="232" spans="1:9" x14ac:dyDescent="0.25">
      <c r="A232">
        <v>231</v>
      </c>
      <c r="D232">
        <v>208.396861</v>
      </c>
      <c r="E232">
        <v>7.1634979999999997</v>
      </c>
      <c r="F232">
        <v>207.20797999999999</v>
      </c>
      <c r="G232">
        <v>9.9888150000000007</v>
      </c>
    </row>
    <row r="233" spans="1:9" x14ac:dyDescent="0.25">
      <c r="A233">
        <v>232</v>
      </c>
      <c r="D233">
        <v>208.31197599999999</v>
      </c>
      <c r="E233">
        <v>7.114185</v>
      </c>
      <c r="F233">
        <v>207.24176699999998</v>
      </c>
      <c r="G233">
        <v>9.9903410000000008</v>
      </c>
    </row>
    <row r="234" spans="1:9" x14ac:dyDescent="0.25">
      <c r="A234">
        <v>233</v>
      </c>
      <c r="D234">
        <v>208.30392000000001</v>
      </c>
      <c r="E234">
        <v>7.1513929999999997</v>
      </c>
      <c r="F234">
        <v>207.235084</v>
      </c>
      <c r="G234">
        <v>9.9974460000000001</v>
      </c>
      <c r="H234">
        <v>208.46785599999998</v>
      </c>
      <c r="I234">
        <v>6.7102069999999996</v>
      </c>
    </row>
    <row r="235" spans="1:9" x14ac:dyDescent="0.25">
      <c r="A235">
        <v>234</v>
      </c>
      <c r="F235">
        <v>207.24634800000001</v>
      </c>
      <c r="G235">
        <v>10.000761000000001</v>
      </c>
      <c r="H235">
        <v>208.450389</v>
      </c>
      <c r="I235">
        <v>6.6643679999999996</v>
      </c>
    </row>
    <row r="236" spans="1:9" x14ac:dyDescent="0.25">
      <c r="A236">
        <v>235</v>
      </c>
      <c r="F236">
        <v>207.23113899999998</v>
      </c>
      <c r="G236">
        <v>10.004341</v>
      </c>
      <c r="H236">
        <v>208.57596100000001</v>
      </c>
      <c r="I236">
        <v>6.6500529999999998</v>
      </c>
    </row>
    <row r="237" spans="1:9" x14ac:dyDescent="0.25">
      <c r="A237">
        <v>236</v>
      </c>
      <c r="F237">
        <v>207.21755899999999</v>
      </c>
      <c r="G237">
        <v>10.012392999999999</v>
      </c>
      <c r="H237">
        <v>208.60748599999999</v>
      </c>
      <c r="I237">
        <v>6.622738</v>
      </c>
    </row>
    <row r="238" spans="1:9" x14ac:dyDescent="0.25">
      <c r="A238">
        <v>237</v>
      </c>
      <c r="F238">
        <v>207.240611</v>
      </c>
      <c r="G238">
        <v>10.010709</v>
      </c>
      <c r="H238">
        <v>208.604434</v>
      </c>
      <c r="I238">
        <v>6.623265</v>
      </c>
    </row>
    <row r="239" spans="1:9" x14ac:dyDescent="0.25">
      <c r="A239">
        <v>238</v>
      </c>
      <c r="F239">
        <v>207.24913699999999</v>
      </c>
      <c r="G239">
        <v>10.003761000000001</v>
      </c>
      <c r="H239">
        <v>208.64631900000001</v>
      </c>
      <c r="I239">
        <v>6.6115279999999998</v>
      </c>
    </row>
    <row r="240" spans="1:9" x14ac:dyDescent="0.25">
      <c r="A240">
        <v>239</v>
      </c>
      <c r="F240">
        <v>207.257194</v>
      </c>
      <c r="G240">
        <v>9.9923409999999997</v>
      </c>
      <c r="H240">
        <v>208.62958399999999</v>
      </c>
      <c r="I240">
        <v>6.5978450000000004</v>
      </c>
    </row>
    <row r="241" spans="1:9" x14ac:dyDescent="0.25">
      <c r="A241">
        <v>240</v>
      </c>
      <c r="B241">
        <v>220.635132</v>
      </c>
      <c r="C241">
        <v>8.6375209999999996</v>
      </c>
      <c r="F241">
        <v>207.29834699999998</v>
      </c>
      <c r="G241">
        <v>9.9916040000000006</v>
      </c>
      <c r="H241">
        <v>208.607223</v>
      </c>
      <c r="I241">
        <v>6.6183180000000004</v>
      </c>
    </row>
    <row r="242" spans="1:9" x14ac:dyDescent="0.25">
      <c r="A242">
        <v>241</v>
      </c>
      <c r="B242">
        <v>220.55676800000001</v>
      </c>
      <c r="C242">
        <v>8.6161549999999991</v>
      </c>
      <c r="F242">
        <v>207.28534199999999</v>
      </c>
      <c r="G242">
        <v>9.9889200000000002</v>
      </c>
      <c r="H242">
        <v>208.62158499999998</v>
      </c>
      <c r="I242">
        <v>6.5965290000000003</v>
      </c>
    </row>
    <row r="243" spans="1:9" x14ac:dyDescent="0.25">
      <c r="A243">
        <v>242</v>
      </c>
      <c r="B243">
        <v>220.57808199999999</v>
      </c>
      <c r="C243">
        <v>8.614312</v>
      </c>
      <c r="F243">
        <v>207.306872</v>
      </c>
      <c r="G243">
        <v>9.9871309999999998</v>
      </c>
      <c r="H243">
        <v>208.616221</v>
      </c>
      <c r="I243">
        <v>6.6040020000000004</v>
      </c>
    </row>
    <row r="244" spans="1:9" x14ac:dyDescent="0.25">
      <c r="A244">
        <v>243</v>
      </c>
      <c r="B244">
        <v>220.59602899999999</v>
      </c>
      <c r="C244">
        <v>8.6381010000000007</v>
      </c>
      <c r="F244">
        <v>207.35144299999999</v>
      </c>
      <c r="G244">
        <v>9.9461340000000007</v>
      </c>
      <c r="H244">
        <v>208.66647999999998</v>
      </c>
      <c r="I244">
        <v>6.6008449999999996</v>
      </c>
    </row>
    <row r="245" spans="1:9" x14ac:dyDescent="0.25">
      <c r="A245">
        <v>244</v>
      </c>
      <c r="B245">
        <v>220.59181799999999</v>
      </c>
      <c r="C245">
        <v>8.6475209999999993</v>
      </c>
      <c r="F245">
        <v>207.27871199999998</v>
      </c>
      <c r="G245">
        <v>9.9447650000000003</v>
      </c>
      <c r="H245">
        <v>208.65479199999999</v>
      </c>
      <c r="I245">
        <v>6.6011610000000003</v>
      </c>
    </row>
    <row r="246" spans="1:9" x14ac:dyDescent="0.25">
      <c r="A246">
        <v>245</v>
      </c>
      <c r="B246">
        <v>220.59166099999999</v>
      </c>
      <c r="C246">
        <v>8.6445220000000003</v>
      </c>
      <c r="H246">
        <v>208.64121899999998</v>
      </c>
      <c r="I246">
        <v>6.5913190000000004</v>
      </c>
    </row>
    <row r="247" spans="1:9" x14ac:dyDescent="0.25">
      <c r="A247">
        <v>246</v>
      </c>
      <c r="B247">
        <v>220.58692400000001</v>
      </c>
      <c r="C247">
        <v>8.6698350000000008</v>
      </c>
      <c r="H247">
        <v>208.70205999999999</v>
      </c>
      <c r="I247">
        <v>6.7349949999999996</v>
      </c>
    </row>
    <row r="248" spans="1:9" x14ac:dyDescent="0.25">
      <c r="A248">
        <v>247</v>
      </c>
      <c r="B248">
        <v>220.58034499999999</v>
      </c>
      <c r="C248">
        <v>8.6624669999999995</v>
      </c>
      <c r="H248">
        <v>208.68268899999998</v>
      </c>
      <c r="I248">
        <v>6.7737299999999996</v>
      </c>
    </row>
    <row r="249" spans="1:9" x14ac:dyDescent="0.25">
      <c r="A249">
        <v>248</v>
      </c>
      <c r="B249">
        <v>220.572925</v>
      </c>
      <c r="C249">
        <v>8.6639940000000006</v>
      </c>
      <c r="D249">
        <v>224.47002499999999</v>
      </c>
      <c r="E249">
        <v>6.4426959999999998</v>
      </c>
    </row>
    <row r="250" spans="1:9" x14ac:dyDescent="0.25">
      <c r="A250">
        <v>249</v>
      </c>
      <c r="B250">
        <v>220.57718700000001</v>
      </c>
      <c r="C250">
        <v>8.6703089999999996</v>
      </c>
      <c r="D250">
        <v>224.48023499999999</v>
      </c>
      <c r="E250">
        <v>6.4283279999999996</v>
      </c>
    </row>
    <row r="251" spans="1:9" x14ac:dyDescent="0.25">
      <c r="A251">
        <v>250</v>
      </c>
      <c r="B251">
        <v>220.57660799999999</v>
      </c>
      <c r="C251">
        <v>8.6474150000000005</v>
      </c>
      <c r="D251">
        <v>224.49528599999999</v>
      </c>
      <c r="E251">
        <v>6.3872780000000002</v>
      </c>
    </row>
    <row r="252" spans="1:9" x14ac:dyDescent="0.25">
      <c r="A252">
        <v>251</v>
      </c>
      <c r="B252">
        <v>220.52113800000001</v>
      </c>
      <c r="C252">
        <v>8.6425739999999998</v>
      </c>
      <c r="D252">
        <v>224.49675999999999</v>
      </c>
      <c r="E252">
        <v>6.4461690000000003</v>
      </c>
    </row>
    <row r="253" spans="1:9" x14ac:dyDescent="0.25">
      <c r="A253">
        <v>252</v>
      </c>
      <c r="B253">
        <v>220.54755800000001</v>
      </c>
      <c r="C253">
        <v>8.6538369999999993</v>
      </c>
      <c r="D253">
        <v>224.453183</v>
      </c>
      <c r="E253">
        <v>6.4270120000000004</v>
      </c>
    </row>
    <row r="254" spans="1:9" x14ac:dyDescent="0.25">
      <c r="A254">
        <v>253</v>
      </c>
      <c r="B254">
        <v>220.46656200000001</v>
      </c>
      <c r="C254">
        <v>8.6882549999999998</v>
      </c>
      <c r="D254">
        <v>224.46676099999999</v>
      </c>
      <c r="E254">
        <v>6.445538</v>
      </c>
    </row>
    <row r="255" spans="1:9" x14ac:dyDescent="0.25">
      <c r="A255">
        <v>254</v>
      </c>
      <c r="B255">
        <v>220.53429499999999</v>
      </c>
      <c r="C255">
        <v>8.6402579999999993</v>
      </c>
      <c r="D255">
        <v>224.457447</v>
      </c>
      <c r="E255">
        <v>6.4508530000000004</v>
      </c>
    </row>
    <row r="256" spans="1:9" x14ac:dyDescent="0.25">
      <c r="A256">
        <v>255</v>
      </c>
      <c r="B256">
        <v>220.55524199999999</v>
      </c>
      <c r="C256">
        <v>8.6429950000000009</v>
      </c>
      <c r="D256">
        <v>224.41292200000001</v>
      </c>
      <c r="E256">
        <v>6.4620110000000004</v>
      </c>
    </row>
    <row r="257" spans="1:9" x14ac:dyDescent="0.25">
      <c r="A257">
        <v>256</v>
      </c>
      <c r="D257">
        <v>224.41329099999999</v>
      </c>
      <c r="E257">
        <v>6.4573260000000001</v>
      </c>
    </row>
    <row r="258" spans="1:9" x14ac:dyDescent="0.25">
      <c r="A258">
        <v>257</v>
      </c>
      <c r="D258">
        <v>224.426343</v>
      </c>
      <c r="E258">
        <v>6.4559049999999996</v>
      </c>
      <c r="F258">
        <v>222.46760900000001</v>
      </c>
      <c r="G258">
        <v>9.1872279999999993</v>
      </c>
    </row>
    <row r="259" spans="1:9" x14ac:dyDescent="0.25">
      <c r="A259">
        <v>258</v>
      </c>
      <c r="D259">
        <v>224.47144499999999</v>
      </c>
      <c r="E259">
        <v>6.4807459999999999</v>
      </c>
      <c r="F259">
        <v>222.45160999999999</v>
      </c>
      <c r="G259">
        <v>9.1893329999999995</v>
      </c>
    </row>
    <row r="260" spans="1:9" x14ac:dyDescent="0.25">
      <c r="A260">
        <v>259</v>
      </c>
      <c r="D260">
        <v>224.48939200000001</v>
      </c>
      <c r="E260">
        <v>6.4747469999999998</v>
      </c>
      <c r="F260">
        <v>222.49808200000001</v>
      </c>
      <c r="G260">
        <v>9.1881229999999992</v>
      </c>
    </row>
    <row r="261" spans="1:9" x14ac:dyDescent="0.25">
      <c r="A261">
        <v>260</v>
      </c>
      <c r="D261">
        <v>224.48939200000001</v>
      </c>
      <c r="E261">
        <v>6.4747469999999998</v>
      </c>
      <c r="F261">
        <v>222.47476599999999</v>
      </c>
      <c r="G261">
        <v>9.1802279999999996</v>
      </c>
    </row>
    <row r="262" spans="1:9" x14ac:dyDescent="0.25">
      <c r="A262">
        <v>261</v>
      </c>
      <c r="F262">
        <v>222.49987099999998</v>
      </c>
      <c r="G262">
        <v>9.1853859999999994</v>
      </c>
      <c r="H262">
        <v>224.59422799999999</v>
      </c>
      <c r="I262">
        <v>5.8235200000000003</v>
      </c>
    </row>
    <row r="263" spans="1:9" x14ac:dyDescent="0.25">
      <c r="A263">
        <v>262</v>
      </c>
      <c r="F263">
        <v>222.47718800000001</v>
      </c>
      <c r="G263">
        <v>9.198385</v>
      </c>
      <c r="H263">
        <v>224.59422799999999</v>
      </c>
      <c r="I263">
        <v>5.8235200000000003</v>
      </c>
    </row>
    <row r="264" spans="1:9" x14ac:dyDescent="0.25">
      <c r="A264">
        <v>263</v>
      </c>
      <c r="F264">
        <v>222.51055500000001</v>
      </c>
      <c r="G264">
        <v>9.2140160000000009</v>
      </c>
      <c r="H264">
        <v>224.58191400000001</v>
      </c>
      <c r="I264">
        <v>5.7808900000000003</v>
      </c>
    </row>
    <row r="265" spans="1:9" x14ac:dyDescent="0.25">
      <c r="A265">
        <v>264</v>
      </c>
      <c r="F265">
        <v>222.545289</v>
      </c>
      <c r="G265">
        <v>9.2054899999999993</v>
      </c>
      <c r="H265">
        <v>224.57364999999999</v>
      </c>
      <c r="I265">
        <v>5.7455759999999998</v>
      </c>
    </row>
    <row r="266" spans="1:9" x14ac:dyDescent="0.25">
      <c r="A266">
        <v>265</v>
      </c>
      <c r="F266">
        <v>222.542553</v>
      </c>
      <c r="G266">
        <v>9.2255950000000002</v>
      </c>
      <c r="H266">
        <v>224.592018</v>
      </c>
      <c r="I266">
        <v>5.7757849999999999</v>
      </c>
    </row>
    <row r="267" spans="1:9" x14ac:dyDescent="0.25">
      <c r="A267">
        <v>266</v>
      </c>
      <c r="F267">
        <v>222.532658</v>
      </c>
      <c r="G267">
        <v>9.2031220000000005</v>
      </c>
      <c r="H267">
        <v>224.52633700000001</v>
      </c>
      <c r="I267">
        <v>5.7896799999999997</v>
      </c>
    </row>
    <row r="268" spans="1:9" x14ac:dyDescent="0.25">
      <c r="A268">
        <v>267</v>
      </c>
      <c r="F268">
        <v>222.522817</v>
      </c>
      <c r="G268">
        <v>9.1890169999999998</v>
      </c>
      <c r="H268">
        <v>224.58170200000001</v>
      </c>
      <c r="I268">
        <v>5.8002580000000004</v>
      </c>
    </row>
    <row r="269" spans="1:9" x14ac:dyDescent="0.25">
      <c r="A269">
        <v>268</v>
      </c>
      <c r="B269">
        <v>236.53830199999999</v>
      </c>
      <c r="C269">
        <v>9.0379729999999991</v>
      </c>
      <c r="F269">
        <v>222.48160899999999</v>
      </c>
      <c r="G269">
        <v>9.1997009999999992</v>
      </c>
      <c r="H269">
        <v>224.53091599999999</v>
      </c>
      <c r="I269">
        <v>5.7861529999999997</v>
      </c>
    </row>
    <row r="270" spans="1:9" x14ac:dyDescent="0.25">
      <c r="A270">
        <v>269</v>
      </c>
      <c r="B270">
        <v>236.503567</v>
      </c>
      <c r="C270">
        <v>9.0492360000000005</v>
      </c>
      <c r="F270">
        <v>222.38955999999999</v>
      </c>
      <c r="G270">
        <v>9.1887539999999994</v>
      </c>
      <c r="H270">
        <v>224.49349699999999</v>
      </c>
      <c r="I270">
        <v>5.7879949999999996</v>
      </c>
    </row>
    <row r="271" spans="1:9" x14ac:dyDescent="0.25">
      <c r="A271">
        <v>270</v>
      </c>
      <c r="B271">
        <v>236.50414699999999</v>
      </c>
      <c r="C271">
        <v>9.0504979999999993</v>
      </c>
      <c r="F271">
        <v>222.39229699999999</v>
      </c>
      <c r="G271">
        <v>9.2312779999999997</v>
      </c>
      <c r="H271">
        <v>224.49544399999999</v>
      </c>
      <c r="I271">
        <v>5.7841529999999999</v>
      </c>
    </row>
    <row r="272" spans="1:9" x14ac:dyDescent="0.25">
      <c r="A272">
        <v>271</v>
      </c>
      <c r="B272">
        <v>236.52861799999999</v>
      </c>
      <c r="C272">
        <v>9.0600769999999997</v>
      </c>
      <c r="F272">
        <v>222.38813999999999</v>
      </c>
      <c r="G272">
        <v>9.1683339999999998</v>
      </c>
      <c r="H272">
        <v>224.584597</v>
      </c>
      <c r="I272">
        <v>5.7792060000000003</v>
      </c>
    </row>
    <row r="273" spans="1:9" x14ac:dyDescent="0.25">
      <c r="A273">
        <v>272</v>
      </c>
      <c r="B273">
        <v>236.52261999999999</v>
      </c>
      <c r="C273">
        <v>9.0429729999999999</v>
      </c>
      <c r="F273">
        <v>222.39655999999999</v>
      </c>
      <c r="G273">
        <v>9.2828020000000002</v>
      </c>
      <c r="H273">
        <v>224.558019</v>
      </c>
      <c r="I273">
        <v>5.7774700000000001</v>
      </c>
    </row>
    <row r="274" spans="1:9" x14ac:dyDescent="0.25">
      <c r="A274">
        <v>273</v>
      </c>
      <c r="B274">
        <v>236.516356</v>
      </c>
      <c r="C274">
        <v>9.0589189999999995</v>
      </c>
      <c r="H274">
        <v>224.58612299999999</v>
      </c>
      <c r="I274">
        <v>5.7614700000000001</v>
      </c>
    </row>
    <row r="275" spans="1:9" x14ac:dyDescent="0.25">
      <c r="A275">
        <v>274</v>
      </c>
      <c r="B275">
        <v>236.49782999999999</v>
      </c>
      <c r="C275">
        <v>9.1127059999999993</v>
      </c>
      <c r="H275">
        <v>224.56470400000001</v>
      </c>
      <c r="I275">
        <v>5.7528389999999998</v>
      </c>
    </row>
    <row r="276" spans="1:9" x14ac:dyDescent="0.25">
      <c r="A276">
        <v>275</v>
      </c>
      <c r="B276">
        <v>236.50330399999999</v>
      </c>
      <c r="C276">
        <v>9.0701820000000009</v>
      </c>
      <c r="H276">
        <v>224.56459799999999</v>
      </c>
      <c r="I276">
        <v>5.772627</v>
      </c>
    </row>
    <row r="277" spans="1:9" x14ac:dyDescent="0.25">
      <c r="A277">
        <v>276</v>
      </c>
      <c r="B277">
        <v>236.48899</v>
      </c>
      <c r="C277">
        <v>9.0797080000000001</v>
      </c>
      <c r="H277">
        <v>224.59422799999999</v>
      </c>
      <c r="I277">
        <v>5.8235200000000003</v>
      </c>
    </row>
    <row r="278" spans="1:9" x14ac:dyDescent="0.25">
      <c r="A278">
        <v>277</v>
      </c>
      <c r="B278">
        <v>236.511304</v>
      </c>
      <c r="C278">
        <v>9.0773919999999997</v>
      </c>
      <c r="H278">
        <v>224.59422799999999</v>
      </c>
      <c r="I278">
        <v>5.8235200000000003</v>
      </c>
    </row>
    <row r="279" spans="1:9" x14ac:dyDescent="0.25">
      <c r="A279">
        <v>278</v>
      </c>
      <c r="B279">
        <v>236.489779</v>
      </c>
      <c r="C279">
        <v>9.0639190000000003</v>
      </c>
    </row>
    <row r="280" spans="1:9" x14ac:dyDescent="0.25">
      <c r="A280">
        <v>279</v>
      </c>
      <c r="B280">
        <v>236.51630499999999</v>
      </c>
      <c r="C280">
        <v>9.0491829999999993</v>
      </c>
      <c r="D280">
        <v>244.079621</v>
      </c>
      <c r="E280">
        <v>6.8342530000000004</v>
      </c>
    </row>
    <row r="281" spans="1:9" x14ac:dyDescent="0.25">
      <c r="A281">
        <v>280</v>
      </c>
      <c r="B281">
        <v>236.531935</v>
      </c>
      <c r="C281">
        <v>8.9990810000000003</v>
      </c>
      <c r="D281">
        <v>244.05993699999999</v>
      </c>
      <c r="E281">
        <v>6.8146750000000003</v>
      </c>
    </row>
    <row r="282" spans="1:9" x14ac:dyDescent="0.25">
      <c r="A282">
        <v>281</v>
      </c>
      <c r="B282">
        <v>236.57898599999999</v>
      </c>
      <c r="C282">
        <v>8.9786610000000007</v>
      </c>
      <c r="D282">
        <v>244.116883</v>
      </c>
      <c r="E282">
        <v>6.7909920000000001</v>
      </c>
    </row>
    <row r="283" spans="1:9" x14ac:dyDescent="0.25">
      <c r="A283">
        <v>282</v>
      </c>
      <c r="B283">
        <v>236.56114299999999</v>
      </c>
      <c r="C283">
        <v>9.1300740000000005</v>
      </c>
      <c r="D283">
        <v>244.121251</v>
      </c>
      <c r="E283">
        <v>6.7890439999999996</v>
      </c>
    </row>
    <row r="284" spans="1:9" x14ac:dyDescent="0.25">
      <c r="A284">
        <v>283</v>
      </c>
      <c r="D284">
        <v>244.14351099999999</v>
      </c>
      <c r="E284">
        <v>6.752942</v>
      </c>
    </row>
    <row r="285" spans="1:9" x14ac:dyDescent="0.25">
      <c r="A285">
        <v>284</v>
      </c>
      <c r="D285">
        <v>244.09993599999999</v>
      </c>
      <c r="E285">
        <v>6.76431</v>
      </c>
    </row>
    <row r="286" spans="1:9" x14ac:dyDescent="0.25">
      <c r="A286">
        <v>285</v>
      </c>
      <c r="D286">
        <v>244.10540800000001</v>
      </c>
      <c r="E286">
        <v>6.7796250000000002</v>
      </c>
      <c r="F286">
        <v>238.37688499999999</v>
      </c>
      <c r="G286">
        <v>9.4377929999999992</v>
      </c>
    </row>
    <row r="287" spans="1:9" x14ac:dyDescent="0.25">
      <c r="A287">
        <v>286</v>
      </c>
      <c r="D287">
        <v>244.099356</v>
      </c>
      <c r="E287">
        <v>6.7521519999999997</v>
      </c>
      <c r="F287">
        <v>238.44377599999999</v>
      </c>
      <c r="G287">
        <v>9.2879070000000006</v>
      </c>
    </row>
    <row r="288" spans="1:9" x14ac:dyDescent="0.25">
      <c r="A288">
        <v>287</v>
      </c>
      <c r="D288">
        <v>244.10803999999999</v>
      </c>
      <c r="E288">
        <v>6.7668889999999999</v>
      </c>
      <c r="F288">
        <v>238.425566</v>
      </c>
      <c r="G288">
        <v>9.2944329999999997</v>
      </c>
    </row>
    <row r="289" spans="1:9" x14ac:dyDescent="0.25">
      <c r="A289">
        <v>288</v>
      </c>
      <c r="D289">
        <v>244.11893499999999</v>
      </c>
      <c r="E289">
        <v>6.775309</v>
      </c>
      <c r="F289">
        <v>238.405463</v>
      </c>
      <c r="G289">
        <v>9.3075899999999994</v>
      </c>
    </row>
    <row r="290" spans="1:9" x14ac:dyDescent="0.25">
      <c r="A290">
        <v>289</v>
      </c>
      <c r="D290">
        <v>244.07883100000001</v>
      </c>
      <c r="E290">
        <v>6.7616250000000004</v>
      </c>
      <c r="F290">
        <v>238.412305</v>
      </c>
      <c r="G290">
        <v>9.2881160000000005</v>
      </c>
    </row>
    <row r="291" spans="1:9" x14ac:dyDescent="0.25">
      <c r="A291">
        <v>290</v>
      </c>
      <c r="D291">
        <v>244.13088099999999</v>
      </c>
      <c r="E291">
        <v>6.7386270000000001</v>
      </c>
      <c r="F291">
        <v>238.41056699999999</v>
      </c>
      <c r="G291">
        <v>9.2970649999999999</v>
      </c>
    </row>
    <row r="292" spans="1:9" x14ac:dyDescent="0.25">
      <c r="A292">
        <v>291</v>
      </c>
      <c r="D292">
        <v>244.09877800000001</v>
      </c>
      <c r="E292">
        <v>6.7766250000000001</v>
      </c>
      <c r="F292">
        <v>238.401726</v>
      </c>
      <c r="G292">
        <v>9.2632759999999994</v>
      </c>
    </row>
    <row r="293" spans="1:9" x14ac:dyDescent="0.25">
      <c r="A293">
        <v>292</v>
      </c>
      <c r="D293">
        <v>244.09877800000001</v>
      </c>
      <c r="E293">
        <v>6.7766250000000001</v>
      </c>
      <c r="F293">
        <v>238.402411</v>
      </c>
      <c r="G293">
        <v>9.2599610000000006</v>
      </c>
    </row>
    <row r="294" spans="1:9" x14ac:dyDescent="0.25">
      <c r="A294">
        <v>293</v>
      </c>
      <c r="D294">
        <v>244.09877800000001</v>
      </c>
      <c r="E294">
        <v>6.7766250000000001</v>
      </c>
      <c r="F294">
        <v>238.433671</v>
      </c>
      <c r="G294">
        <v>9.3413249999999994</v>
      </c>
      <c r="H294">
        <v>243.732482</v>
      </c>
      <c r="I294">
        <v>6.1722890000000001</v>
      </c>
    </row>
    <row r="295" spans="1:9" x14ac:dyDescent="0.25">
      <c r="A295">
        <v>294</v>
      </c>
      <c r="F295">
        <v>238.428935</v>
      </c>
      <c r="G295">
        <v>9.3277999999999999</v>
      </c>
      <c r="H295">
        <v>243.732482</v>
      </c>
      <c r="I295">
        <v>6.1722890000000001</v>
      </c>
    </row>
    <row r="296" spans="1:9" x14ac:dyDescent="0.25">
      <c r="A296">
        <v>295</v>
      </c>
      <c r="F296">
        <v>238.443724</v>
      </c>
      <c r="G296">
        <v>9.3126949999999997</v>
      </c>
      <c r="H296">
        <v>243.75427099999999</v>
      </c>
      <c r="I296">
        <v>6.1656060000000004</v>
      </c>
    </row>
    <row r="297" spans="1:9" x14ac:dyDescent="0.25">
      <c r="A297">
        <v>296</v>
      </c>
      <c r="F297">
        <v>238.39888300000001</v>
      </c>
      <c r="G297">
        <v>9.3036429999999992</v>
      </c>
      <c r="H297">
        <v>243.74506099999999</v>
      </c>
      <c r="I297">
        <v>6.1445540000000003</v>
      </c>
    </row>
    <row r="298" spans="1:9" x14ac:dyDescent="0.25">
      <c r="A298">
        <v>297</v>
      </c>
      <c r="B298">
        <v>255.950278</v>
      </c>
      <c r="C298">
        <v>8.9196109999999997</v>
      </c>
      <c r="F298">
        <v>238.42867200000001</v>
      </c>
      <c r="G298">
        <v>9.3451660000000007</v>
      </c>
      <c r="H298">
        <v>243.72611499999999</v>
      </c>
      <c r="I298">
        <v>6.1316600000000001</v>
      </c>
    </row>
    <row r="299" spans="1:9" x14ac:dyDescent="0.25">
      <c r="A299">
        <v>298</v>
      </c>
      <c r="B299">
        <v>255.961489</v>
      </c>
      <c r="C299">
        <v>8.9022439999999996</v>
      </c>
      <c r="F299">
        <v>238.44151199999999</v>
      </c>
      <c r="G299">
        <v>9.3384300000000007</v>
      </c>
      <c r="H299">
        <v>243.70958999999999</v>
      </c>
      <c r="I299">
        <v>6.1229240000000003</v>
      </c>
    </row>
    <row r="300" spans="1:9" x14ac:dyDescent="0.25">
      <c r="A300">
        <v>299</v>
      </c>
      <c r="B300">
        <v>255.97659200000001</v>
      </c>
      <c r="C300">
        <v>8.9155060000000006</v>
      </c>
      <c r="F300">
        <v>238.428301</v>
      </c>
      <c r="G300">
        <v>9.3281670000000005</v>
      </c>
      <c r="H300">
        <v>243.78727000000001</v>
      </c>
      <c r="I300">
        <v>6.1205030000000002</v>
      </c>
    </row>
    <row r="301" spans="1:9" x14ac:dyDescent="0.25">
      <c r="A301">
        <v>300</v>
      </c>
      <c r="B301">
        <v>255.95932999999999</v>
      </c>
      <c r="C301">
        <v>8.9064540000000001</v>
      </c>
      <c r="F301">
        <v>238.41877600000001</v>
      </c>
      <c r="G301">
        <v>9.3135370000000002</v>
      </c>
      <c r="H301">
        <v>243.754008</v>
      </c>
      <c r="I301">
        <v>6.1203450000000004</v>
      </c>
    </row>
    <row r="302" spans="1:9" x14ac:dyDescent="0.25">
      <c r="A302">
        <v>301</v>
      </c>
      <c r="B302">
        <v>255.93559500000001</v>
      </c>
      <c r="C302">
        <v>8.9166640000000008</v>
      </c>
      <c r="H302">
        <v>243.788005</v>
      </c>
      <c r="I302">
        <v>6.1231869999999997</v>
      </c>
    </row>
    <row r="303" spans="1:9" x14ac:dyDescent="0.25">
      <c r="A303">
        <v>302</v>
      </c>
      <c r="B303">
        <v>255.93312299999999</v>
      </c>
      <c r="C303">
        <v>8.9174530000000001</v>
      </c>
      <c r="H303">
        <v>243.80021500000001</v>
      </c>
      <c r="I303">
        <v>6.1339240000000004</v>
      </c>
    </row>
    <row r="304" spans="1:9" x14ac:dyDescent="0.25">
      <c r="A304">
        <v>303</v>
      </c>
      <c r="B304">
        <v>255.93464900000001</v>
      </c>
      <c r="C304">
        <v>8.8999810000000004</v>
      </c>
      <c r="H304">
        <v>243.779111</v>
      </c>
      <c r="I304">
        <v>6.1361340000000002</v>
      </c>
    </row>
    <row r="305" spans="1:9" x14ac:dyDescent="0.25">
      <c r="A305">
        <v>304</v>
      </c>
      <c r="B305">
        <v>255.92254500000001</v>
      </c>
      <c r="C305">
        <v>8.9110859999999992</v>
      </c>
      <c r="H305">
        <v>243.77237400000001</v>
      </c>
      <c r="I305">
        <v>6.1175560000000004</v>
      </c>
    </row>
    <row r="306" spans="1:9" x14ac:dyDescent="0.25">
      <c r="A306">
        <v>305</v>
      </c>
      <c r="B306">
        <v>255.943015</v>
      </c>
      <c r="C306">
        <v>8.9071909999999992</v>
      </c>
      <c r="H306">
        <v>243.775218</v>
      </c>
      <c r="I306">
        <v>6.1051880000000001</v>
      </c>
    </row>
    <row r="307" spans="1:9" x14ac:dyDescent="0.25">
      <c r="A307">
        <v>306</v>
      </c>
      <c r="B307">
        <v>255.91222999999999</v>
      </c>
      <c r="C307">
        <v>8.9176110000000008</v>
      </c>
      <c r="H307">
        <v>243.81074000000001</v>
      </c>
      <c r="I307">
        <v>6.1097669999999997</v>
      </c>
    </row>
    <row r="308" spans="1:9" x14ac:dyDescent="0.25">
      <c r="A308">
        <v>307</v>
      </c>
      <c r="B308">
        <v>255.92970099999999</v>
      </c>
      <c r="C308">
        <v>8.9266109999999994</v>
      </c>
      <c r="H308">
        <v>243.80621600000001</v>
      </c>
      <c r="I308">
        <v>6.1276609999999998</v>
      </c>
    </row>
    <row r="309" spans="1:9" x14ac:dyDescent="0.25">
      <c r="A309">
        <v>308</v>
      </c>
      <c r="B309">
        <v>255.91786100000002</v>
      </c>
      <c r="C309">
        <v>8.9131370000000008</v>
      </c>
      <c r="H309">
        <v>243.732482</v>
      </c>
      <c r="I309">
        <v>6.1722890000000001</v>
      </c>
    </row>
    <row r="310" spans="1:9" x14ac:dyDescent="0.25">
      <c r="A310">
        <v>309</v>
      </c>
      <c r="B310">
        <v>255.94343800000001</v>
      </c>
      <c r="C310">
        <v>8.8964549999999996</v>
      </c>
      <c r="H310">
        <v>243.732482</v>
      </c>
      <c r="I310">
        <v>6.1722890000000001</v>
      </c>
    </row>
    <row r="311" spans="1:9" x14ac:dyDescent="0.25">
      <c r="A311">
        <v>310</v>
      </c>
      <c r="B311">
        <v>255.97875099999999</v>
      </c>
      <c r="C311">
        <v>8.877402</v>
      </c>
      <c r="D311">
        <v>264.10477700000001</v>
      </c>
      <c r="E311">
        <v>6.4614320000000003</v>
      </c>
      <c r="H311">
        <v>243.732482</v>
      </c>
      <c r="I311">
        <v>6.1722890000000001</v>
      </c>
    </row>
    <row r="312" spans="1:9" x14ac:dyDescent="0.25">
      <c r="A312">
        <v>311</v>
      </c>
      <c r="B312">
        <v>255.98759000000001</v>
      </c>
      <c r="C312">
        <v>8.8486150000000006</v>
      </c>
      <c r="D312">
        <v>264.121825</v>
      </c>
      <c r="E312">
        <v>6.5698470000000002</v>
      </c>
    </row>
    <row r="313" spans="1:9" x14ac:dyDescent="0.25">
      <c r="A313">
        <v>312</v>
      </c>
      <c r="B313">
        <v>255.86928399999999</v>
      </c>
      <c r="C313">
        <v>8.840878</v>
      </c>
      <c r="D313">
        <v>264.12987800000002</v>
      </c>
      <c r="E313">
        <v>6.5433219999999999</v>
      </c>
    </row>
    <row r="314" spans="1:9" x14ac:dyDescent="0.25">
      <c r="A314">
        <v>313</v>
      </c>
      <c r="B314">
        <v>255.95312000000001</v>
      </c>
      <c r="C314">
        <v>8.902927</v>
      </c>
      <c r="D314">
        <v>264.13703399999997</v>
      </c>
      <c r="E314">
        <v>6.539059</v>
      </c>
    </row>
    <row r="315" spans="1:9" x14ac:dyDescent="0.25">
      <c r="A315">
        <v>314</v>
      </c>
      <c r="D315">
        <v>264.12482699999998</v>
      </c>
      <c r="E315">
        <v>6.5423739999999997</v>
      </c>
    </row>
    <row r="316" spans="1:9" x14ac:dyDescent="0.25">
      <c r="A316">
        <v>315</v>
      </c>
      <c r="D316">
        <v>264.134612</v>
      </c>
      <c r="E316">
        <v>6.5517950000000003</v>
      </c>
    </row>
    <row r="317" spans="1:9" x14ac:dyDescent="0.25">
      <c r="A317">
        <v>316</v>
      </c>
      <c r="D317">
        <v>264.09914300000003</v>
      </c>
      <c r="E317">
        <v>6.5192180000000004</v>
      </c>
      <c r="F317">
        <v>256.26520800000003</v>
      </c>
      <c r="G317">
        <v>9.0828120000000006</v>
      </c>
    </row>
    <row r="318" spans="1:9" x14ac:dyDescent="0.25">
      <c r="A318">
        <v>317</v>
      </c>
      <c r="D318">
        <v>264.110457</v>
      </c>
      <c r="E318">
        <v>6.5343220000000004</v>
      </c>
      <c r="F318">
        <v>256.269049</v>
      </c>
      <c r="G318">
        <v>9.0538139999999991</v>
      </c>
    </row>
    <row r="319" spans="1:9" x14ac:dyDescent="0.25">
      <c r="A319">
        <v>318</v>
      </c>
      <c r="D319">
        <v>264.12414000000001</v>
      </c>
      <c r="E319">
        <v>6.5285330000000004</v>
      </c>
      <c r="F319">
        <v>256.23794800000002</v>
      </c>
      <c r="G319">
        <v>9.0579199999999993</v>
      </c>
    </row>
    <row r="320" spans="1:9" x14ac:dyDescent="0.25">
      <c r="A320">
        <v>319</v>
      </c>
      <c r="D320">
        <v>264.10935499999999</v>
      </c>
      <c r="E320">
        <v>6.4862200000000003</v>
      </c>
      <c r="F320">
        <v>256.25863099999998</v>
      </c>
      <c r="G320">
        <v>9.0822339999999997</v>
      </c>
    </row>
    <row r="321" spans="1:11" x14ac:dyDescent="0.25">
      <c r="A321">
        <v>320</v>
      </c>
      <c r="D321">
        <v>264.16066599999999</v>
      </c>
      <c r="E321">
        <v>6.4734309999999997</v>
      </c>
      <c r="F321">
        <v>256.25147500000003</v>
      </c>
      <c r="G321">
        <v>9.0834449999999993</v>
      </c>
    </row>
    <row r="322" spans="1:11" x14ac:dyDescent="0.25">
      <c r="A322">
        <v>321</v>
      </c>
      <c r="D322">
        <v>264.13219300000003</v>
      </c>
      <c r="E322">
        <v>6.5321119999999997</v>
      </c>
      <c r="F322">
        <v>256.26873699999999</v>
      </c>
      <c r="G322">
        <v>9.0622349999999994</v>
      </c>
    </row>
    <row r="323" spans="1:11" x14ac:dyDescent="0.25">
      <c r="A323">
        <v>322</v>
      </c>
      <c r="D323">
        <v>264.102667</v>
      </c>
      <c r="E323">
        <v>6.5281120000000001</v>
      </c>
      <c r="F323">
        <v>256.28942000000001</v>
      </c>
      <c r="G323">
        <v>9.0577609999999993</v>
      </c>
    </row>
    <row r="324" spans="1:11" x14ac:dyDescent="0.25">
      <c r="A324">
        <v>323</v>
      </c>
      <c r="D324">
        <v>264.11151000000001</v>
      </c>
      <c r="E324">
        <v>6.4909030000000003</v>
      </c>
      <c r="F324">
        <v>256.25900100000001</v>
      </c>
      <c r="G324">
        <v>9.0580780000000001</v>
      </c>
    </row>
    <row r="325" spans="1:11" x14ac:dyDescent="0.25">
      <c r="A325">
        <v>324</v>
      </c>
      <c r="D325">
        <v>264.10377399999999</v>
      </c>
      <c r="E325">
        <v>6.5034289999999997</v>
      </c>
      <c r="F325">
        <v>256.291945</v>
      </c>
      <c r="G325">
        <v>9.0512350000000001</v>
      </c>
    </row>
    <row r="326" spans="1:11" x14ac:dyDescent="0.25">
      <c r="A326">
        <v>325</v>
      </c>
      <c r="B326">
        <v>271.76971700000001</v>
      </c>
      <c r="C326">
        <v>9.0713399999999993</v>
      </c>
      <c r="D326">
        <v>264.151454</v>
      </c>
      <c r="E326">
        <v>6.5074290000000001</v>
      </c>
      <c r="F326">
        <v>256.29873500000002</v>
      </c>
      <c r="G326">
        <v>9.0270790000000005</v>
      </c>
    </row>
    <row r="327" spans="1:11" x14ac:dyDescent="0.25">
      <c r="A327">
        <v>326</v>
      </c>
      <c r="B327">
        <v>271.93781200000001</v>
      </c>
      <c r="C327">
        <v>9.0246580000000005</v>
      </c>
      <c r="D327">
        <v>264.13114000000002</v>
      </c>
      <c r="E327">
        <v>6.5872140000000003</v>
      </c>
      <c r="F327">
        <v>256.23626200000001</v>
      </c>
      <c r="G327">
        <v>9.0319199999999995</v>
      </c>
    </row>
    <row r="328" spans="1:11" x14ac:dyDescent="0.25">
      <c r="A328">
        <v>327</v>
      </c>
      <c r="B328">
        <v>271.90355199999999</v>
      </c>
      <c r="C328">
        <v>9.0296570000000003</v>
      </c>
      <c r="D328">
        <v>264.10477700000001</v>
      </c>
      <c r="E328">
        <v>6.4614320000000003</v>
      </c>
      <c r="F328">
        <v>256.25426399999998</v>
      </c>
      <c r="G328">
        <v>9.0228680000000008</v>
      </c>
      <c r="H328">
        <v>263.67495600000001</v>
      </c>
      <c r="I328">
        <v>6.0323500000000001</v>
      </c>
    </row>
    <row r="329" spans="1:11" x14ac:dyDescent="0.25">
      <c r="A329">
        <v>328</v>
      </c>
      <c r="B329">
        <v>271.99818299999998</v>
      </c>
      <c r="C329">
        <v>9.0242889999999996</v>
      </c>
      <c r="D329">
        <v>264.10303799999997</v>
      </c>
      <c r="E329">
        <v>6.4533800000000001</v>
      </c>
      <c r="F329">
        <v>256.19468599999999</v>
      </c>
      <c r="G329">
        <v>9.007396</v>
      </c>
      <c r="H329">
        <v>263.67495600000001</v>
      </c>
      <c r="I329">
        <v>6.0323500000000001</v>
      </c>
    </row>
    <row r="330" spans="1:11" x14ac:dyDescent="0.25">
      <c r="A330">
        <v>329</v>
      </c>
      <c r="B330">
        <v>271.97254800000002</v>
      </c>
      <c r="C330">
        <v>8.9969219999999996</v>
      </c>
      <c r="F330">
        <v>256.21542199999999</v>
      </c>
      <c r="G330">
        <v>8.9602400000000006</v>
      </c>
      <c r="H330">
        <v>263.66985199999999</v>
      </c>
      <c r="I330">
        <v>6.0357180000000001</v>
      </c>
    </row>
    <row r="331" spans="1:11" x14ac:dyDescent="0.25">
      <c r="A331">
        <v>330</v>
      </c>
      <c r="B331">
        <v>271.90634399999999</v>
      </c>
      <c r="C331">
        <v>9.0322899999999997</v>
      </c>
      <c r="F331">
        <v>256.25289399999997</v>
      </c>
      <c r="G331">
        <v>9.0384469999999997</v>
      </c>
      <c r="H331">
        <v>263.62764199999998</v>
      </c>
      <c r="I331">
        <v>6.0403500000000001</v>
      </c>
    </row>
    <row r="332" spans="1:11" x14ac:dyDescent="0.25">
      <c r="A332">
        <v>331</v>
      </c>
      <c r="B332">
        <v>271.91555299999999</v>
      </c>
      <c r="C332">
        <v>9.0326579999999996</v>
      </c>
      <c r="F332">
        <v>256.33710000000002</v>
      </c>
      <c r="G332">
        <v>9.1042330000000007</v>
      </c>
      <c r="H332">
        <v>263.62675000000002</v>
      </c>
      <c r="I332">
        <v>6.0514549999999998</v>
      </c>
    </row>
    <row r="333" spans="1:11" x14ac:dyDescent="0.25">
      <c r="A333">
        <v>332</v>
      </c>
      <c r="B333">
        <v>271.88813299999998</v>
      </c>
      <c r="C333">
        <v>9.0518669999999997</v>
      </c>
      <c r="F333">
        <v>256.49693600000001</v>
      </c>
      <c r="G333">
        <v>9.2645920000000004</v>
      </c>
      <c r="H333">
        <v>263.57533100000001</v>
      </c>
      <c r="I333">
        <v>6.0674530000000004</v>
      </c>
    </row>
    <row r="334" spans="1:11" x14ac:dyDescent="0.25">
      <c r="A334">
        <v>333</v>
      </c>
      <c r="B334">
        <v>271.89729199999999</v>
      </c>
      <c r="C334">
        <v>9.0270259999999993</v>
      </c>
      <c r="F334">
        <v>256.62461000000002</v>
      </c>
      <c r="G334">
        <v>9.3530610000000003</v>
      </c>
      <c r="H334">
        <v>263.60569600000002</v>
      </c>
      <c r="I334">
        <v>6.0481389999999999</v>
      </c>
    </row>
    <row r="335" spans="1:11" x14ac:dyDescent="0.25">
      <c r="A335">
        <v>334</v>
      </c>
      <c r="B335">
        <v>271.90639699999997</v>
      </c>
      <c r="C335">
        <v>9.0296059999999994</v>
      </c>
      <c r="H335">
        <v>263.60017299999998</v>
      </c>
      <c r="I335">
        <v>6.0446650000000002</v>
      </c>
    </row>
    <row r="336" spans="1:11" x14ac:dyDescent="0.25">
      <c r="A336">
        <v>335</v>
      </c>
      <c r="B336">
        <v>271.92966000000001</v>
      </c>
      <c r="C336">
        <v>9.0320250000000009</v>
      </c>
      <c r="H336">
        <v>263.61064399999998</v>
      </c>
      <c r="I336">
        <v>6.0292450000000004</v>
      </c>
      <c r="J336">
        <v>235.68903399999999</v>
      </c>
      <c r="K336">
        <v>13.904177000000001</v>
      </c>
    </row>
    <row r="337" spans="1:11" x14ac:dyDescent="0.25">
      <c r="A337">
        <v>336</v>
      </c>
    </row>
    <row r="338" spans="1:11" x14ac:dyDescent="0.25">
      <c r="A338">
        <v>337</v>
      </c>
    </row>
    <row r="339" spans="1:11" x14ac:dyDescent="0.25">
      <c r="A339">
        <v>338</v>
      </c>
    </row>
    <row r="340" spans="1:11" x14ac:dyDescent="0.25">
      <c r="A340">
        <v>339</v>
      </c>
    </row>
    <row r="341" spans="1:11" x14ac:dyDescent="0.25">
      <c r="A341">
        <v>340</v>
      </c>
    </row>
    <row r="342" spans="1:11" x14ac:dyDescent="0.25">
      <c r="A342">
        <v>341</v>
      </c>
    </row>
    <row r="343" spans="1:11" x14ac:dyDescent="0.25">
      <c r="A343">
        <v>342</v>
      </c>
    </row>
    <row r="344" spans="1:11" x14ac:dyDescent="0.25">
      <c r="A344">
        <v>343</v>
      </c>
    </row>
    <row r="345" spans="1:11" x14ac:dyDescent="0.25">
      <c r="A345">
        <v>344</v>
      </c>
    </row>
    <row r="346" spans="1:11" x14ac:dyDescent="0.25">
      <c r="A346">
        <v>345</v>
      </c>
      <c r="J346">
        <v>37.179932000000015</v>
      </c>
      <c r="K346">
        <v>13.66727</v>
      </c>
    </row>
    <row r="347" spans="1:11" x14ac:dyDescent="0.25">
      <c r="A347">
        <v>346</v>
      </c>
    </row>
    <row r="348" spans="1:11" x14ac:dyDescent="0.25">
      <c r="A348">
        <v>347</v>
      </c>
      <c r="F348">
        <v>38.019417000000011</v>
      </c>
      <c r="G348">
        <v>8.9373419999999992</v>
      </c>
      <c r="H348">
        <v>38.411423000000013</v>
      </c>
      <c r="I348">
        <v>5.7920480000000003</v>
      </c>
    </row>
    <row r="349" spans="1:11" x14ac:dyDescent="0.25">
      <c r="A349">
        <v>348</v>
      </c>
      <c r="F349">
        <v>38.019417000000011</v>
      </c>
      <c r="G349">
        <v>8.9373419999999992</v>
      </c>
      <c r="H349">
        <v>38.407013000000013</v>
      </c>
      <c r="I349">
        <v>5.7573249999999998</v>
      </c>
    </row>
    <row r="350" spans="1:11" x14ac:dyDescent="0.25">
      <c r="A350">
        <v>349</v>
      </c>
      <c r="F350">
        <v>38.019417000000011</v>
      </c>
      <c r="G350">
        <v>8.9373419999999992</v>
      </c>
      <c r="H350">
        <v>38.415562000000016</v>
      </c>
      <c r="I350">
        <v>5.7388880000000002</v>
      </c>
    </row>
    <row r="351" spans="1:11" x14ac:dyDescent="0.25">
      <c r="A351">
        <v>350</v>
      </c>
      <c r="F351">
        <v>38.019417000000011</v>
      </c>
      <c r="G351">
        <v>8.9373419999999992</v>
      </c>
      <c r="H351">
        <v>38.384171000000009</v>
      </c>
      <c r="I351">
        <v>5.7645809999999997</v>
      </c>
    </row>
    <row r="352" spans="1:11" x14ac:dyDescent="0.25">
      <c r="A352">
        <v>351</v>
      </c>
      <c r="F352">
        <v>38.019417000000011</v>
      </c>
      <c r="G352">
        <v>8.9373419999999992</v>
      </c>
      <c r="H352">
        <v>38.397988000000012</v>
      </c>
      <c r="I352">
        <v>5.7244289999999998</v>
      </c>
    </row>
    <row r="353" spans="1:9" x14ac:dyDescent="0.25">
      <c r="A353">
        <v>352</v>
      </c>
      <c r="F353">
        <v>38.019417000000011</v>
      </c>
      <c r="G353">
        <v>8.9373419999999992</v>
      </c>
      <c r="H353">
        <v>38.429215000000013</v>
      </c>
      <c r="I353">
        <v>5.7390489999999996</v>
      </c>
    </row>
    <row r="354" spans="1:9" x14ac:dyDescent="0.25">
      <c r="A354">
        <v>353</v>
      </c>
      <c r="F354">
        <v>38.019417000000011</v>
      </c>
      <c r="G354">
        <v>8.9373419999999992</v>
      </c>
      <c r="H354">
        <v>38.448185000000009</v>
      </c>
      <c r="I354">
        <v>5.7253429999999996</v>
      </c>
    </row>
    <row r="355" spans="1:9" x14ac:dyDescent="0.25">
      <c r="A355">
        <v>354</v>
      </c>
      <c r="F355">
        <v>38.019417000000011</v>
      </c>
      <c r="G355">
        <v>8.9373419999999992</v>
      </c>
      <c r="H355">
        <v>38.412014000000013</v>
      </c>
      <c r="I355">
        <v>5.7730740000000003</v>
      </c>
    </row>
    <row r="356" spans="1:9" x14ac:dyDescent="0.25">
      <c r="A356">
        <v>355</v>
      </c>
      <c r="F356">
        <v>38.019417000000011</v>
      </c>
      <c r="G356">
        <v>8.9373419999999992</v>
      </c>
      <c r="H356">
        <v>38.390301000000015</v>
      </c>
      <c r="I356">
        <v>5.780437</v>
      </c>
    </row>
    <row r="357" spans="1:9" x14ac:dyDescent="0.25">
      <c r="A357">
        <v>356</v>
      </c>
      <c r="F357">
        <v>38.019417000000011</v>
      </c>
      <c r="G357">
        <v>8.9373419999999992</v>
      </c>
      <c r="H357">
        <v>38.440556000000015</v>
      </c>
      <c r="I357">
        <v>5.7461440000000001</v>
      </c>
    </row>
    <row r="358" spans="1:9" x14ac:dyDescent="0.25">
      <c r="A358">
        <v>357</v>
      </c>
      <c r="F358">
        <v>38.019417000000011</v>
      </c>
      <c r="G358">
        <v>8.9373419999999992</v>
      </c>
      <c r="H358">
        <v>38.374066000000013</v>
      </c>
      <c r="I358">
        <v>5.7306100000000004</v>
      </c>
    </row>
    <row r="359" spans="1:9" x14ac:dyDescent="0.25">
      <c r="A359">
        <v>358</v>
      </c>
      <c r="F359">
        <v>38.019417000000011</v>
      </c>
      <c r="G359">
        <v>8.9373419999999992</v>
      </c>
      <c r="H359">
        <v>38.374226000000014</v>
      </c>
      <c r="I359">
        <v>5.6540689999999998</v>
      </c>
    </row>
    <row r="360" spans="1:9" x14ac:dyDescent="0.25">
      <c r="A360">
        <v>359</v>
      </c>
      <c r="B360">
        <v>57.539688000000012</v>
      </c>
      <c r="C360">
        <v>8.1916539999999998</v>
      </c>
    </row>
    <row r="361" spans="1:9" x14ac:dyDescent="0.25">
      <c r="A361">
        <v>360</v>
      </c>
      <c r="B361">
        <v>57.505127000000009</v>
      </c>
      <c r="C361">
        <v>8.1815490000000004</v>
      </c>
    </row>
    <row r="362" spans="1:9" x14ac:dyDescent="0.25">
      <c r="A362">
        <v>361</v>
      </c>
      <c r="B362">
        <v>57.492817000000009</v>
      </c>
      <c r="C362">
        <v>8.2201419999999992</v>
      </c>
    </row>
    <row r="363" spans="1:9" x14ac:dyDescent="0.25">
      <c r="A363">
        <v>362</v>
      </c>
      <c r="B363">
        <v>57.459812000000014</v>
      </c>
      <c r="C363">
        <v>8.2318599999999993</v>
      </c>
      <c r="D363">
        <v>59.492893000000009</v>
      </c>
      <c r="E363">
        <v>6.0372060000000003</v>
      </c>
    </row>
    <row r="364" spans="1:9" x14ac:dyDescent="0.25">
      <c r="A364">
        <v>363</v>
      </c>
      <c r="B364">
        <v>57.478302000000014</v>
      </c>
      <c r="C364">
        <v>8.2485230000000005</v>
      </c>
      <c r="D364">
        <v>59.475586000000014</v>
      </c>
      <c r="E364">
        <v>5.9959249999999997</v>
      </c>
    </row>
    <row r="365" spans="1:9" x14ac:dyDescent="0.25">
      <c r="A365">
        <v>364</v>
      </c>
      <c r="B365">
        <v>57.493035000000013</v>
      </c>
      <c r="C365">
        <v>8.2320209999999996</v>
      </c>
      <c r="D365">
        <v>59.440808000000011</v>
      </c>
      <c r="E365">
        <v>5.9746940000000004</v>
      </c>
    </row>
    <row r="366" spans="1:9" x14ac:dyDescent="0.25">
      <c r="A366">
        <v>365</v>
      </c>
      <c r="B366">
        <v>57.479969000000011</v>
      </c>
      <c r="C366">
        <v>8.2319139999999997</v>
      </c>
      <c r="D366">
        <v>59.477200000000011</v>
      </c>
      <c r="E366">
        <v>5.9714150000000004</v>
      </c>
    </row>
    <row r="367" spans="1:9" x14ac:dyDescent="0.25">
      <c r="A367">
        <v>366</v>
      </c>
      <c r="B367">
        <v>57.518353000000012</v>
      </c>
      <c r="C367">
        <v>8.2442759999999993</v>
      </c>
      <c r="D367">
        <v>59.46080400000001</v>
      </c>
      <c r="E367">
        <v>6.0114049999999999</v>
      </c>
    </row>
    <row r="368" spans="1:9" x14ac:dyDescent="0.25">
      <c r="A368">
        <v>367</v>
      </c>
      <c r="B368">
        <v>57.540497000000009</v>
      </c>
      <c r="C368">
        <v>8.2309470000000005</v>
      </c>
      <c r="D368">
        <v>59.482144000000012</v>
      </c>
      <c r="E368">
        <v>6.0071060000000003</v>
      </c>
    </row>
    <row r="369" spans="1:9" x14ac:dyDescent="0.25">
      <c r="A369">
        <v>368</v>
      </c>
      <c r="B369">
        <v>57.533398000000012</v>
      </c>
      <c r="C369">
        <v>8.1901489999999999</v>
      </c>
      <c r="D369">
        <v>59.419468000000009</v>
      </c>
      <c r="E369">
        <v>6.0028059999999996</v>
      </c>
    </row>
    <row r="370" spans="1:9" x14ac:dyDescent="0.25">
      <c r="A370">
        <v>369</v>
      </c>
      <c r="B370">
        <v>57.504158000000011</v>
      </c>
      <c r="C370">
        <v>8.2298709999999993</v>
      </c>
      <c r="D370">
        <v>59.41076300000001</v>
      </c>
      <c r="E370">
        <v>6.0128029999999999</v>
      </c>
    </row>
    <row r="371" spans="1:9" x14ac:dyDescent="0.25">
      <c r="A371">
        <v>370</v>
      </c>
      <c r="D371">
        <v>59.431996000000012</v>
      </c>
      <c r="E371">
        <v>5.9913020000000001</v>
      </c>
    </row>
    <row r="372" spans="1:9" x14ac:dyDescent="0.25">
      <c r="A372">
        <v>371</v>
      </c>
      <c r="D372">
        <v>59.453762000000012</v>
      </c>
      <c r="E372">
        <v>6.0309710000000001</v>
      </c>
    </row>
    <row r="373" spans="1:9" x14ac:dyDescent="0.25">
      <c r="A373">
        <v>372</v>
      </c>
      <c r="D373">
        <v>59.453762000000012</v>
      </c>
      <c r="E373">
        <v>6.0309710000000001</v>
      </c>
      <c r="F373">
        <v>59.498806000000009</v>
      </c>
      <c r="G373">
        <v>8.9123479999999997</v>
      </c>
      <c r="H373">
        <v>59.462040000000009</v>
      </c>
      <c r="I373">
        <v>5.734426</v>
      </c>
    </row>
    <row r="374" spans="1:9" x14ac:dyDescent="0.25">
      <c r="A374">
        <v>373</v>
      </c>
      <c r="F374">
        <v>59.498806000000009</v>
      </c>
      <c r="G374">
        <v>8.9123479999999997</v>
      </c>
      <c r="H374">
        <v>59.459351000000012</v>
      </c>
      <c r="I374">
        <v>5.6925540000000003</v>
      </c>
    </row>
    <row r="375" spans="1:9" x14ac:dyDescent="0.25">
      <c r="A375">
        <v>374</v>
      </c>
      <c r="F375">
        <v>59.498806000000009</v>
      </c>
      <c r="G375">
        <v>8.9123479999999997</v>
      </c>
      <c r="H375">
        <v>59.455750000000009</v>
      </c>
      <c r="I375">
        <v>5.6882000000000001</v>
      </c>
    </row>
    <row r="376" spans="1:9" x14ac:dyDescent="0.25">
      <c r="A376">
        <v>375</v>
      </c>
      <c r="F376">
        <v>59.498806000000009</v>
      </c>
      <c r="G376">
        <v>8.9123479999999997</v>
      </c>
      <c r="H376">
        <v>59.502247000000011</v>
      </c>
      <c r="I376">
        <v>5.7053469999999997</v>
      </c>
    </row>
    <row r="377" spans="1:9" x14ac:dyDescent="0.25">
      <c r="A377">
        <v>376</v>
      </c>
      <c r="F377">
        <v>59.498806000000009</v>
      </c>
      <c r="G377">
        <v>8.9123479999999997</v>
      </c>
      <c r="H377">
        <v>59.500794000000013</v>
      </c>
      <c r="I377">
        <v>5.6857819999999997</v>
      </c>
    </row>
    <row r="378" spans="1:9" x14ac:dyDescent="0.25">
      <c r="A378">
        <v>377</v>
      </c>
      <c r="F378">
        <v>59.498806000000009</v>
      </c>
      <c r="G378">
        <v>8.9123479999999997</v>
      </c>
      <c r="H378">
        <v>59.530625000000015</v>
      </c>
      <c r="I378">
        <v>5.6737419999999998</v>
      </c>
    </row>
    <row r="379" spans="1:9" x14ac:dyDescent="0.25">
      <c r="A379">
        <v>378</v>
      </c>
      <c r="F379">
        <v>59.498806000000009</v>
      </c>
      <c r="G379">
        <v>8.9123479999999997</v>
      </c>
      <c r="H379">
        <v>59.521435000000011</v>
      </c>
      <c r="I379">
        <v>5.6587990000000001</v>
      </c>
    </row>
    <row r="380" spans="1:9" x14ac:dyDescent="0.25">
      <c r="A380">
        <v>379</v>
      </c>
      <c r="F380">
        <v>59.498806000000009</v>
      </c>
      <c r="G380">
        <v>8.9123479999999997</v>
      </c>
      <c r="H380">
        <v>59.502190000000013</v>
      </c>
      <c r="I380">
        <v>5.6596590000000004</v>
      </c>
    </row>
    <row r="381" spans="1:9" x14ac:dyDescent="0.25">
      <c r="A381">
        <v>380</v>
      </c>
      <c r="F381">
        <v>59.498806000000009</v>
      </c>
      <c r="G381">
        <v>8.9123479999999997</v>
      </c>
      <c r="H381">
        <v>59.555298000000015</v>
      </c>
      <c r="I381">
        <v>5.6847070000000004</v>
      </c>
    </row>
    <row r="382" spans="1:9" x14ac:dyDescent="0.25">
      <c r="A382">
        <v>381</v>
      </c>
      <c r="F382">
        <v>59.498806000000009</v>
      </c>
      <c r="G382">
        <v>8.9123479999999997</v>
      </c>
      <c r="H382">
        <v>59.54771800000001</v>
      </c>
      <c r="I382">
        <v>5.7109379999999996</v>
      </c>
    </row>
    <row r="383" spans="1:9" x14ac:dyDescent="0.25">
      <c r="A383">
        <v>382</v>
      </c>
      <c r="F383">
        <v>59.498806000000009</v>
      </c>
      <c r="G383">
        <v>8.9123479999999997</v>
      </c>
      <c r="H383">
        <v>59.578465000000016</v>
      </c>
      <c r="I383">
        <v>5.7395329999999998</v>
      </c>
    </row>
    <row r="384" spans="1:9" x14ac:dyDescent="0.25">
      <c r="A384">
        <v>383</v>
      </c>
      <c r="F384">
        <v>59.498806000000009</v>
      </c>
      <c r="G384">
        <v>8.9123479999999997</v>
      </c>
      <c r="H384">
        <v>59.502083000000013</v>
      </c>
      <c r="I384">
        <v>5.6764299999999999</v>
      </c>
    </row>
    <row r="385" spans="1:9" x14ac:dyDescent="0.25">
      <c r="A385">
        <v>384</v>
      </c>
      <c r="F385">
        <v>59.498806000000009</v>
      </c>
      <c r="G385">
        <v>8.9123479999999997</v>
      </c>
      <c r="H385">
        <v>59.462040000000009</v>
      </c>
      <c r="I385">
        <v>5.734426</v>
      </c>
    </row>
    <row r="386" spans="1:9" x14ac:dyDescent="0.25">
      <c r="A386">
        <v>385</v>
      </c>
    </row>
    <row r="387" spans="1:9" x14ac:dyDescent="0.25">
      <c r="A387">
        <v>386</v>
      </c>
      <c r="B387">
        <v>77.176463000000012</v>
      </c>
      <c r="C387">
        <v>7.6585239999999999</v>
      </c>
    </row>
    <row r="388" spans="1:9" x14ac:dyDescent="0.25">
      <c r="A388">
        <v>387</v>
      </c>
      <c r="B388">
        <v>77.186779000000001</v>
      </c>
      <c r="C388">
        <v>7.6351560000000003</v>
      </c>
    </row>
    <row r="389" spans="1:9" x14ac:dyDescent="0.25">
      <c r="A389">
        <v>388</v>
      </c>
      <c r="B389">
        <v>77.157095000000012</v>
      </c>
      <c r="C389">
        <v>7.6702589999999997</v>
      </c>
    </row>
    <row r="390" spans="1:9" x14ac:dyDescent="0.25">
      <c r="A390">
        <v>389</v>
      </c>
      <c r="B390">
        <v>77.155359000000004</v>
      </c>
      <c r="C390">
        <v>7.6508919999999998</v>
      </c>
      <c r="D390">
        <v>78.761639000000002</v>
      </c>
      <c r="E390">
        <v>5.6240569999999996</v>
      </c>
    </row>
    <row r="391" spans="1:9" x14ac:dyDescent="0.25">
      <c r="A391">
        <v>390</v>
      </c>
      <c r="B391">
        <v>77.158359000000004</v>
      </c>
      <c r="C391">
        <v>7.6759430000000002</v>
      </c>
      <c r="D391">
        <v>78.785584</v>
      </c>
      <c r="E391">
        <v>5.6466349999999998</v>
      </c>
    </row>
    <row r="392" spans="1:9" x14ac:dyDescent="0.25">
      <c r="A392">
        <v>391</v>
      </c>
      <c r="B392">
        <v>77.161359000000004</v>
      </c>
      <c r="C392">
        <v>7.6611549999999999</v>
      </c>
      <c r="D392">
        <v>78.786848000000006</v>
      </c>
      <c r="E392">
        <v>5.6620549999999996</v>
      </c>
    </row>
    <row r="393" spans="1:9" x14ac:dyDescent="0.25">
      <c r="A393">
        <v>392</v>
      </c>
      <c r="B393">
        <v>77.154201</v>
      </c>
      <c r="C393">
        <v>7.6841010000000001</v>
      </c>
      <c r="D393">
        <v>78.780479</v>
      </c>
      <c r="E393">
        <v>5.6483189999999999</v>
      </c>
    </row>
    <row r="394" spans="1:9" x14ac:dyDescent="0.25">
      <c r="A394">
        <v>393</v>
      </c>
      <c r="B394">
        <v>77.148623000000001</v>
      </c>
      <c r="C394">
        <v>7.618525</v>
      </c>
      <c r="D394">
        <v>78.802794000000006</v>
      </c>
      <c r="E394">
        <v>5.6371089999999997</v>
      </c>
    </row>
    <row r="395" spans="1:9" x14ac:dyDescent="0.25">
      <c r="A395">
        <v>394</v>
      </c>
      <c r="B395">
        <v>77.093467000000004</v>
      </c>
      <c r="C395">
        <v>7.6165789999999998</v>
      </c>
      <c r="D395">
        <v>78.797689000000005</v>
      </c>
      <c r="E395">
        <v>5.6240040000000002</v>
      </c>
    </row>
    <row r="396" spans="1:9" x14ac:dyDescent="0.25">
      <c r="A396">
        <v>395</v>
      </c>
      <c r="B396">
        <v>77.139044000000013</v>
      </c>
      <c r="C396">
        <v>7.6563650000000001</v>
      </c>
      <c r="D396">
        <v>78.841266000000005</v>
      </c>
      <c r="E396">
        <v>5.5934270000000001</v>
      </c>
    </row>
    <row r="397" spans="1:9" x14ac:dyDescent="0.25">
      <c r="A397">
        <v>396</v>
      </c>
      <c r="D397">
        <v>78.765480000000011</v>
      </c>
      <c r="E397">
        <v>5.6407400000000001</v>
      </c>
    </row>
    <row r="398" spans="1:9" x14ac:dyDescent="0.25">
      <c r="A398">
        <v>397</v>
      </c>
      <c r="D398">
        <v>78.765480000000011</v>
      </c>
      <c r="E398">
        <v>5.6407400000000001</v>
      </c>
      <c r="F398">
        <v>78.088465000000014</v>
      </c>
      <c r="G398">
        <v>8.0299230000000001</v>
      </c>
      <c r="H398">
        <v>78.935155000000009</v>
      </c>
      <c r="I398">
        <v>5.0554569999999996</v>
      </c>
    </row>
    <row r="399" spans="1:9" x14ac:dyDescent="0.25">
      <c r="A399">
        <v>398</v>
      </c>
      <c r="D399">
        <v>78.765480000000011</v>
      </c>
      <c r="E399">
        <v>5.6407400000000001</v>
      </c>
      <c r="F399">
        <v>78.071097000000009</v>
      </c>
      <c r="G399">
        <v>7.9957149999999997</v>
      </c>
      <c r="H399">
        <v>78.935155000000009</v>
      </c>
      <c r="I399">
        <v>5.0554569999999996</v>
      </c>
    </row>
    <row r="400" spans="1:9" x14ac:dyDescent="0.25">
      <c r="A400">
        <v>399</v>
      </c>
      <c r="F400">
        <v>78.093360000000004</v>
      </c>
      <c r="G400">
        <v>7.9947150000000002</v>
      </c>
      <c r="H400">
        <v>78.935155000000009</v>
      </c>
      <c r="I400">
        <v>5.0554569999999996</v>
      </c>
    </row>
    <row r="401" spans="1:9" x14ac:dyDescent="0.25">
      <c r="A401">
        <v>400</v>
      </c>
      <c r="F401">
        <v>78.090097</v>
      </c>
      <c r="G401">
        <v>8.0085560000000005</v>
      </c>
      <c r="H401">
        <v>78.935155000000009</v>
      </c>
      <c r="I401">
        <v>5.0554569999999996</v>
      </c>
    </row>
    <row r="402" spans="1:9" x14ac:dyDescent="0.25">
      <c r="A402">
        <v>401</v>
      </c>
      <c r="F402">
        <v>78.072203000000002</v>
      </c>
      <c r="G402">
        <v>8.0037149999999997</v>
      </c>
      <c r="H402">
        <v>78.935155000000009</v>
      </c>
      <c r="I402">
        <v>5.0554569999999996</v>
      </c>
    </row>
    <row r="403" spans="1:9" x14ac:dyDescent="0.25">
      <c r="A403">
        <v>402</v>
      </c>
      <c r="F403">
        <v>78.05378300000001</v>
      </c>
      <c r="G403">
        <v>8.0089780000000008</v>
      </c>
      <c r="H403">
        <v>78.935155000000009</v>
      </c>
      <c r="I403">
        <v>5.0554569999999996</v>
      </c>
    </row>
    <row r="404" spans="1:9" x14ac:dyDescent="0.25">
      <c r="A404">
        <v>403</v>
      </c>
      <c r="F404">
        <v>78.059993000000006</v>
      </c>
      <c r="G404">
        <v>8.0086089999999999</v>
      </c>
      <c r="H404">
        <v>78.935155000000009</v>
      </c>
      <c r="I404">
        <v>5.0554569999999996</v>
      </c>
    </row>
    <row r="405" spans="1:9" x14ac:dyDescent="0.25">
      <c r="A405">
        <v>404</v>
      </c>
      <c r="F405">
        <v>78.052309000000008</v>
      </c>
      <c r="G405">
        <v>8.0196609999999993</v>
      </c>
      <c r="H405">
        <v>78.935155000000009</v>
      </c>
      <c r="I405">
        <v>5.0554569999999996</v>
      </c>
    </row>
    <row r="406" spans="1:9" x14ac:dyDescent="0.25">
      <c r="A406">
        <v>405</v>
      </c>
      <c r="F406">
        <v>78.056256000000005</v>
      </c>
      <c r="G406">
        <v>8.0473960000000009</v>
      </c>
      <c r="H406">
        <v>78.900525000000002</v>
      </c>
      <c r="I406">
        <v>5.0658770000000004</v>
      </c>
    </row>
    <row r="407" spans="1:9" x14ac:dyDescent="0.25">
      <c r="A407">
        <v>406</v>
      </c>
      <c r="F407">
        <v>78.062098000000006</v>
      </c>
      <c r="G407">
        <v>8.0370810000000006</v>
      </c>
      <c r="H407">
        <v>78.884579000000002</v>
      </c>
      <c r="I407">
        <v>5.0327210000000004</v>
      </c>
    </row>
    <row r="408" spans="1:9" x14ac:dyDescent="0.25">
      <c r="A408">
        <v>407</v>
      </c>
      <c r="F408">
        <v>78.033626000000012</v>
      </c>
      <c r="G408">
        <v>8.049607</v>
      </c>
      <c r="H408">
        <v>78.919840000000008</v>
      </c>
      <c r="I408">
        <v>5.0185120000000003</v>
      </c>
    </row>
    <row r="409" spans="1:9" x14ac:dyDescent="0.25">
      <c r="A409">
        <v>408</v>
      </c>
      <c r="F409">
        <v>78.015627000000009</v>
      </c>
      <c r="G409">
        <v>7.9911890000000003</v>
      </c>
      <c r="H409">
        <v>78.94957500000001</v>
      </c>
      <c r="I409">
        <v>4.974145</v>
      </c>
    </row>
    <row r="410" spans="1:9" x14ac:dyDescent="0.25">
      <c r="A410">
        <v>409</v>
      </c>
      <c r="F410">
        <v>78.015627000000009</v>
      </c>
      <c r="G410">
        <v>7.9911890000000003</v>
      </c>
      <c r="H410">
        <v>78.935155000000009</v>
      </c>
      <c r="I410">
        <v>5.0554569999999996</v>
      </c>
    </row>
    <row r="411" spans="1:9" x14ac:dyDescent="0.25">
      <c r="A411">
        <v>410</v>
      </c>
    </row>
    <row r="412" spans="1:9" x14ac:dyDescent="0.25">
      <c r="A412">
        <v>411</v>
      </c>
    </row>
    <row r="413" spans="1:9" x14ac:dyDescent="0.25">
      <c r="A413">
        <v>412</v>
      </c>
    </row>
    <row r="414" spans="1:9" x14ac:dyDescent="0.25">
      <c r="A414">
        <v>413</v>
      </c>
    </row>
    <row r="415" spans="1:9" x14ac:dyDescent="0.25">
      <c r="A415">
        <v>414</v>
      </c>
      <c r="B415">
        <v>99.099193000000014</v>
      </c>
      <c r="C415">
        <v>8.4260599999999997</v>
      </c>
    </row>
    <row r="416" spans="1:9" x14ac:dyDescent="0.25">
      <c r="A416">
        <v>415</v>
      </c>
      <c r="B416">
        <v>99.139247000000012</v>
      </c>
      <c r="C416">
        <v>8.4000079999999997</v>
      </c>
    </row>
    <row r="417" spans="1:9" x14ac:dyDescent="0.25">
      <c r="A417">
        <v>416</v>
      </c>
      <c r="B417">
        <v>99.091773000000003</v>
      </c>
      <c r="C417">
        <v>8.4438999999999993</v>
      </c>
      <c r="D417">
        <v>101.01182700000001</v>
      </c>
      <c r="E417">
        <v>6.2254449999999997</v>
      </c>
    </row>
    <row r="418" spans="1:9" x14ac:dyDescent="0.25">
      <c r="A418">
        <v>417</v>
      </c>
      <c r="B418">
        <v>99.076142000000004</v>
      </c>
      <c r="C418">
        <v>8.4370060000000002</v>
      </c>
      <c r="D418">
        <v>100.99256200000001</v>
      </c>
      <c r="E418">
        <v>6.2111299999999998</v>
      </c>
    </row>
    <row r="419" spans="1:9" x14ac:dyDescent="0.25">
      <c r="A419">
        <v>418</v>
      </c>
      <c r="B419">
        <v>99.087091000000001</v>
      </c>
      <c r="C419">
        <v>8.4346899999999998</v>
      </c>
      <c r="D419">
        <v>101.014194</v>
      </c>
      <c r="E419">
        <v>6.2100239999999998</v>
      </c>
    </row>
    <row r="420" spans="1:9" x14ac:dyDescent="0.25">
      <c r="A420">
        <v>419</v>
      </c>
      <c r="B420">
        <v>99.09751</v>
      </c>
      <c r="C420">
        <v>8.4627420000000004</v>
      </c>
      <c r="D420">
        <v>101.000247</v>
      </c>
      <c r="E420">
        <v>6.170763</v>
      </c>
    </row>
    <row r="421" spans="1:9" x14ac:dyDescent="0.25">
      <c r="A421">
        <v>420</v>
      </c>
      <c r="B421">
        <v>99.106353000000013</v>
      </c>
      <c r="C421">
        <v>8.472899</v>
      </c>
      <c r="D421">
        <v>100.993037</v>
      </c>
      <c r="E421">
        <v>6.185289</v>
      </c>
    </row>
    <row r="422" spans="1:9" x14ac:dyDescent="0.25">
      <c r="A422">
        <v>421</v>
      </c>
      <c r="B422">
        <v>99.121665000000007</v>
      </c>
      <c r="C422">
        <v>8.4793730000000007</v>
      </c>
      <c r="D422">
        <v>100.98203600000001</v>
      </c>
      <c r="E422">
        <v>6.201867</v>
      </c>
    </row>
    <row r="423" spans="1:9" x14ac:dyDescent="0.25">
      <c r="A423">
        <v>422</v>
      </c>
      <c r="B423">
        <v>99.099826000000007</v>
      </c>
      <c r="C423">
        <v>8.3994820000000008</v>
      </c>
      <c r="D423">
        <v>100.97745800000001</v>
      </c>
      <c r="E423">
        <v>6.17171</v>
      </c>
    </row>
    <row r="424" spans="1:9" x14ac:dyDescent="0.25">
      <c r="A424">
        <v>423</v>
      </c>
      <c r="B424">
        <v>99.088773000000003</v>
      </c>
      <c r="C424">
        <v>8.3781669999999995</v>
      </c>
      <c r="D424">
        <v>100.99777300000001</v>
      </c>
      <c r="E424">
        <v>6.1688689999999999</v>
      </c>
    </row>
    <row r="425" spans="1:9" x14ac:dyDescent="0.25">
      <c r="A425">
        <v>424</v>
      </c>
      <c r="D425">
        <v>101.01182700000001</v>
      </c>
      <c r="E425">
        <v>6.2254449999999997</v>
      </c>
      <c r="F425">
        <v>100.745261</v>
      </c>
      <c r="G425">
        <v>9.0478679999999994</v>
      </c>
    </row>
    <row r="426" spans="1:9" x14ac:dyDescent="0.25">
      <c r="A426">
        <v>425</v>
      </c>
      <c r="F426">
        <v>100.745261</v>
      </c>
      <c r="G426">
        <v>9.0478679999999994</v>
      </c>
      <c r="H426">
        <v>101.53769200000001</v>
      </c>
      <c r="I426">
        <v>5.7517870000000002</v>
      </c>
    </row>
    <row r="427" spans="1:9" x14ac:dyDescent="0.25">
      <c r="A427">
        <v>426</v>
      </c>
      <c r="F427">
        <v>100.745261</v>
      </c>
      <c r="G427">
        <v>9.0478679999999994</v>
      </c>
      <c r="H427">
        <v>101.53769200000001</v>
      </c>
      <c r="I427">
        <v>5.7517870000000002</v>
      </c>
    </row>
    <row r="428" spans="1:9" x14ac:dyDescent="0.25">
      <c r="A428">
        <v>427</v>
      </c>
      <c r="F428">
        <v>100.745261</v>
      </c>
      <c r="G428">
        <v>9.0478679999999994</v>
      </c>
      <c r="H428">
        <v>101.53769200000001</v>
      </c>
      <c r="I428">
        <v>5.7517870000000002</v>
      </c>
    </row>
    <row r="429" spans="1:9" x14ac:dyDescent="0.25">
      <c r="A429">
        <v>428</v>
      </c>
      <c r="F429">
        <v>100.745261</v>
      </c>
      <c r="G429">
        <v>9.0478679999999994</v>
      </c>
      <c r="H429">
        <v>101.60379300000001</v>
      </c>
      <c r="I429">
        <v>5.7018420000000001</v>
      </c>
    </row>
    <row r="430" spans="1:9" x14ac:dyDescent="0.25">
      <c r="A430">
        <v>429</v>
      </c>
      <c r="F430">
        <v>100.71642</v>
      </c>
      <c r="G430">
        <v>9.0673399999999997</v>
      </c>
      <c r="H430">
        <v>101.59626700000001</v>
      </c>
      <c r="I430">
        <v>5.7266300000000001</v>
      </c>
    </row>
    <row r="431" spans="1:9" x14ac:dyDescent="0.25">
      <c r="A431">
        <v>430</v>
      </c>
      <c r="F431">
        <v>100.72273700000001</v>
      </c>
      <c r="G431">
        <v>9.0537609999999997</v>
      </c>
      <c r="H431">
        <v>101.551585</v>
      </c>
      <c r="I431">
        <v>5.7095789999999997</v>
      </c>
    </row>
    <row r="432" spans="1:9" x14ac:dyDescent="0.25">
      <c r="A432">
        <v>431</v>
      </c>
      <c r="F432">
        <v>100.72021000000001</v>
      </c>
      <c r="G432">
        <v>9.0550239999999995</v>
      </c>
      <c r="H432">
        <v>101.538219</v>
      </c>
      <c r="I432">
        <v>5.7153679999999998</v>
      </c>
    </row>
    <row r="433" spans="1:9" x14ac:dyDescent="0.25">
      <c r="A433">
        <v>432</v>
      </c>
      <c r="F433">
        <v>100.72231400000001</v>
      </c>
      <c r="G433">
        <v>9.0668129999999998</v>
      </c>
      <c r="H433">
        <v>101.59079300000001</v>
      </c>
      <c r="I433">
        <v>5.7147880000000004</v>
      </c>
    </row>
    <row r="434" spans="1:9" x14ac:dyDescent="0.25">
      <c r="A434">
        <v>433</v>
      </c>
      <c r="F434">
        <v>100.716947</v>
      </c>
      <c r="G434">
        <v>9.0333419999999993</v>
      </c>
      <c r="H434">
        <v>101.580636</v>
      </c>
      <c r="I434">
        <v>5.7487339999999998</v>
      </c>
    </row>
    <row r="435" spans="1:9" x14ac:dyDescent="0.25">
      <c r="A435">
        <v>434</v>
      </c>
      <c r="F435">
        <v>100.69789400000001</v>
      </c>
      <c r="G435">
        <v>9.0477089999999993</v>
      </c>
      <c r="H435">
        <v>101.53421700000001</v>
      </c>
      <c r="I435">
        <v>5.7372610000000002</v>
      </c>
    </row>
    <row r="436" spans="1:9" x14ac:dyDescent="0.25">
      <c r="A436">
        <v>435</v>
      </c>
      <c r="F436">
        <v>100.745261</v>
      </c>
      <c r="G436">
        <v>9.0478679999999994</v>
      </c>
      <c r="H436">
        <v>101.53769200000001</v>
      </c>
      <c r="I436">
        <v>5.7517870000000002</v>
      </c>
    </row>
    <row r="437" spans="1:9" x14ac:dyDescent="0.25">
      <c r="A437">
        <v>436</v>
      </c>
      <c r="F437">
        <v>100.745261</v>
      </c>
      <c r="G437">
        <v>9.0478679999999994</v>
      </c>
      <c r="H437">
        <v>101.53769200000001</v>
      </c>
      <c r="I437">
        <v>5.7517870000000002</v>
      </c>
    </row>
    <row r="438" spans="1:9" x14ac:dyDescent="0.25">
      <c r="A438">
        <v>437</v>
      </c>
      <c r="B438">
        <v>120.76831000000001</v>
      </c>
      <c r="C438">
        <v>8.5497370000000004</v>
      </c>
    </row>
    <row r="439" spans="1:9" x14ac:dyDescent="0.25">
      <c r="A439">
        <v>438</v>
      </c>
      <c r="B439">
        <v>120.767886</v>
      </c>
      <c r="C439">
        <v>8.5233170000000005</v>
      </c>
    </row>
    <row r="440" spans="1:9" x14ac:dyDescent="0.25">
      <c r="A440">
        <v>439</v>
      </c>
      <c r="B440">
        <v>120.77141500000002</v>
      </c>
      <c r="C440">
        <v>8.5443689999999997</v>
      </c>
    </row>
    <row r="441" spans="1:9" x14ac:dyDescent="0.25">
      <c r="A441">
        <v>440</v>
      </c>
      <c r="B441">
        <v>120.80088700000002</v>
      </c>
      <c r="C441">
        <v>8.5566320000000005</v>
      </c>
      <c r="D441">
        <v>122.95029400000001</v>
      </c>
      <c r="E441">
        <v>6.4353280000000002</v>
      </c>
    </row>
    <row r="442" spans="1:9" x14ac:dyDescent="0.25">
      <c r="A442">
        <v>441</v>
      </c>
      <c r="B442">
        <v>120.80736100000001</v>
      </c>
      <c r="C442">
        <v>8.5623149999999999</v>
      </c>
      <c r="D442">
        <v>122.96981700000001</v>
      </c>
      <c r="E442">
        <v>6.4411699999999996</v>
      </c>
    </row>
    <row r="443" spans="1:9" x14ac:dyDescent="0.25">
      <c r="A443">
        <v>442</v>
      </c>
      <c r="B443">
        <v>120.78220300000001</v>
      </c>
      <c r="C443">
        <v>8.5607889999999998</v>
      </c>
      <c r="D443">
        <v>122.96087200000001</v>
      </c>
      <c r="E443">
        <v>6.4195390000000003</v>
      </c>
    </row>
    <row r="444" spans="1:9" x14ac:dyDescent="0.25">
      <c r="A444">
        <v>443</v>
      </c>
      <c r="B444">
        <v>120.773414</v>
      </c>
      <c r="C444">
        <v>8.5700509999999994</v>
      </c>
      <c r="D444">
        <v>122.96781800000001</v>
      </c>
      <c r="E444">
        <v>6.4089609999999997</v>
      </c>
    </row>
    <row r="445" spans="1:9" x14ac:dyDescent="0.25">
      <c r="A445">
        <v>444</v>
      </c>
      <c r="B445">
        <v>120.79967400000001</v>
      </c>
      <c r="C445">
        <v>8.5533680000000007</v>
      </c>
      <c r="D445">
        <v>122.967082</v>
      </c>
      <c r="E445">
        <v>6.3956989999999996</v>
      </c>
    </row>
    <row r="446" spans="1:9" x14ac:dyDescent="0.25">
      <c r="A446">
        <v>445</v>
      </c>
      <c r="B446">
        <v>120.83630300000002</v>
      </c>
      <c r="C446">
        <v>8.5423159999999996</v>
      </c>
      <c r="D446">
        <v>123.01376300000001</v>
      </c>
      <c r="E446">
        <v>6.4058029999999997</v>
      </c>
    </row>
    <row r="447" spans="1:9" x14ac:dyDescent="0.25">
      <c r="A447">
        <v>446</v>
      </c>
      <c r="B447">
        <v>120.84098700000001</v>
      </c>
      <c r="C447">
        <v>8.5109490000000001</v>
      </c>
      <c r="D447">
        <v>123.03234</v>
      </c>
      <c r="E447">
        <v>6.4165390000000002</v>
      </c>
    </row>
    <row r="448" spans="1:9" x14ac:dyDescent="0.25">
      <c r="A448">
        <v>447</v>
      </c>
      <c r="D448">
        <v>122.96197800000002</v>
      </c>
      <c r="E448">
        <v>6.4444850000000002</v>
      </c>
    </row>
    <row r="449" spans="1:9" x14ac:dyDescent="0.25">
      <c r="A449">
        <v>448</v>
      </c>
      <c r="D449">
        <v>122.97718700000001</v>
      </c>
      <c r="E449">
        <v>6.3972239999999996</v>
      </c>
    </row>
    <row r="450" spans="1:9" x14ac:dyDescent="0.25">
      <c r="A450">
        <v>449</v>
      </c>
      <c r="D450">
        <v>122.929664</v>
      </c>
      <c r="E450">
        <v>6.4093819999999999</v>
      </c>
    </row>
    <row r="451" spans="1:9" x14ac:dyDescent="0.25">
      <c r="A451">
        <v>450</v>
      </c>
      <c r="F451">
        <v>123.57310000000001</v>
      </c>
      <c r="G451">
        <v>8.9495559999999994</v>
      </c>
      <c r="H451">
        <v>124.27616400000001</v>
      </c>
      <c r="I451">
        <v>5.6667909999999999</v>
      </c>
    </row>
    <row r="452" spans="1:9" x14ac:dyDescent="0.25">
      <c r="A452">
        <v>451</v>
      </c>
      <c r="F452">
        <v>123.60889</v>
      </c>
      <c r="G452">
        <v>8.9357679999999995</v>
      </c>
      <c r="H452">
        <v>124.27616400000001</v>
      </c>
      <c r="I452">
        <v>5.6667909999999999</v>
      </c>
    </row>
    <row r="453" spans="1:9" x14ac:dyDescent="0.25">
      <c r="A453">
        <v>452</v>
      </c>
      <c r="F453">
        <v>123.62910000000001</v>
      </c>
      <c r="G453">
        <v>8.9347150000000006</v>
      </c>
      <c r="H453">
        <v>124.32821600000001</v>
      </c>
      <c r="I453">
        <v>5.6574759999999999</v>
      </c>
    </row>
    <row r="454" spans="1:9" x14ac:dyDescent="0.25">
      <c r="A454">
        <v>453</v>
      </c>
      <c r="F454">
        <v>123.65246500000001</v>
      </c>
      <c r="G454">
        <v>8.9591349999999998</v>
      </c>
      <c r="H454">
        <v>124.33437600000001</v>
      </c>
      <c r="I454">
        <v>5.653213</v>
      </c>
    </row>
    <row r="455" spans="1:9" x14ac:dyDescent="0.25">
      <c r="A455">
        <v>454</v>
      </c>
      <c r="F455">
        <v>123.67935900000001</v>
      </c>
      <c r="G455">
        <v>8.9497149999999994</v>
      </c>
      <c r="H455">
        <v>124.33243100000001</v>
      </c>
      <c r="I455">
        <v>5.6355820000000003</v>
      </c>
    </row>
    <row r="456" spans="1:9" x14ac:dyDescent="0.25">
      <c r="A456">
        <v>455</v>
      </c>
      <c r="F456">
        <v>123.67051600000001</v>
      </c>
      <c r="G456">
        <v>8.9584510000000002</v>
      </c>
      <c r="H456">
        <v>124.37442700000001</v>
      </c>
      <c r="I456">
        <v>5.6400560000000004</v>
      </c>
    </row>
    <row r="457" spans="1:9" x14ac:dyDescent="0.25">
      <c r="A457">
        <v>456</v>
      </c>
      <c r="F457">
        <v>123.67130600000002</v>
      </c>
      <c r="G457">
        <v>8.9402410000000003</v>
      </c>
      <c r="H457">
        <v>124.38642800000001</v>
      </c>
      <c r="I457">
        <v>5.6307929999999997</v>
      </c>
    </row>
    <row r="458" spans="1:9" x14ac:dyDescent="0.25">
      <c r="A458">
        <v>457</v>
      </c>
      <c r="F458">
        <v>123.630099</v>
      </c>
      <c r="G458">
        <v>8.9376630000000006</v>
      </c>
      <c r="H458">
        <v>124.38989500000001</v>
      </c>
      <c r="I458">
        <v>5.6650539999999996</v>
      </c>
    </row>
    <row r="459" spans="1:9" x14ac:dyDescent="0.25">
      <c r="A459">
        <v>458</v>
      </c>
      <c r="F459">
        <v>123.682883</v>
      </c>
      <c r="G459">
        <v>8.9465050000000002</v>
      </c>
      <c r="H459">
        <v>124.410583</v>
      </c>
      <c r="I459">
        <v>5.6734229999999997</v>
      </c>
    </row>
    <row r="460" spans="1:9" x14ac:dyDescent="0.25">
      <c r="A460">
        <v>459</v>
      </c>
      <c r="F460">
        <v>123.68704100000001</v>
      </c>
      <c r="G460">
        <v>8.980029</v>
      </c>
      <c r="H460">
        <v>124.454577</v>
      </c>
      <c r="I460">
        <v>5.6534240000000002</v>
      </c>
    </row>
    <row r="461" spans="1:9" x14ac:dyDescent="0.25">
      <c r="A461">
        <v>460</v>
      </c>
      <c r="F461">
        <v>123.71551400000001</v>
      </c>
      <c r="G461">
        <v>8.9070850000000004</v>
      </c>
      <c r="H461">
        <v>124.40595200000001</v>
      </c>
      <c r="I461">
        <v>5.6737380000000002</v>
      </c>
    </row>
    <row r="462" spans="1:9" x14ac:dyDescent="0.25">
      <c r="A462">
        <v>461</v>
      </c>
      <c r="F462">
        <v>123.59288700000002</v>
      </c>
      <c r="G462">
        <v>8.9385049999999993</v>
      </c>
      <c r="H462">
        <v>124.27616400000001</v>
      </c>
      <c r="I462">
        <v>5.6667909999999999</v>
      </c>
    </row>
    <row r="463" spans="1:9" x14ac:dyDescent="0.25">
      <c r="A463">
        <v>462</v>
      </c>
    </row>
    <row r="464" spans="1:9" x14ac:dyDescent="0.25">
      <c r="A464">
        <v>463</v>
      </c>
      <c r="B464">
        <v>151.238663</v>
      </c>
      <c r="C464">
        <v>10.002129999999999</v>
      </c>
    </row>
    <row r="465" spans="1:9" x14ac:dyDescent="0.25">
      <c r="A465">
        <v>464</v>
      </c>
      <c r="B465">
        <v>151.258926</v>
      </c>
      <c r="C465">
        <v>10.035655</v>
      </c>
    </row>
    <row r="466" spans="1:9" x14ac:dyDescent="0.25">
      <c r="A466">
        <v>465</v>
      </c>
      <c r="B466">
        <v>151.159142</v>
      </c>
      <c r="C466">
        <v>10.015656</v>
      </c>
    </row>
    <row r="467" spans="1:9" x14ac:dyDescent="0.25">
      <c r="A467">
        <v>466</v>
      </c>
      <c r="B467">
        <v>151.203192</v>
      </c>
      <c r="C467">
        <v>9.9479229999999994</v>
      </c>
      <c r="D467">
        <v>152.652796</v>
      </c>
      <c r="E467">
        <v>8.0660799999999995</v>
      </c>
    </row>
    <row r="468" spans="1:9" x14ac:dyDescent="0.25">
      <c r="A468">
        <v>467</v>
      </c>
      <c r="B468">
        <v>151.22250700000001</v>
      </c>
      <c r="C468">
        <v>9.9780789999999993</v>
      </c>
      <c r="D468">
        <v>152.75368499999999</v>
      </c>
      <c r="E468">
        <v>8.0907099999999996</v>
      </c>
    </row>
    <row r="469" spans="1:9" x14ac:dyDescent="0.25">
      <c r="A469">
        <v>468</v>
      </c>
      <c r="B469">
        <v>151.256505</v>
      </c>
      <c r="C469">
        <v>9.9460800000000003</v>
      </c>
      <c r="D469">
        <v>152.744685</v>
      </c>
      <c r="E469">
        <v>8.0141880000000008</v>
      </c>
    </row>
    <row r="470" spans="1:9" x14ac:dyDescent="0.25">
      <c r="A470">
        <v>469</v>
      </c>
      <c r="B470">
        <v>151.182298</v>
      </c>
      <c r="C470">
        <v>9.935397</v>
      </c>
      <c r="D470">
        <v>152.728318</v>
      </c>
      <c r="E470">
        <v>8.0186080000000004</v>
      </c>
    </row>
    <row r="471" spans="1:9" x14ac:dyDescent="0.25">
      <c r="A471">
        <v>470</v>
      </c>
      <c r="B471">
        <v>151.14803699999999</v>
      </c>
      <c r="C471">
        <v>9.9465540000000008</v>
      </c>
      <c r="D471">
        <v>152.73231699999999</v>
      </c>
      <c r="E471">
        <v>8.0114509999999992</v>
      </c>
    </row>
    <row r="472" spans="1:9" x14ac:dyDescent="0.25">
      <c r="A472">
        <v>471</v>
      </c>
      <c r="B472">
        <v>151.238663</v>
      </c>
      <c r="C472">
        <v>10.002129999999999</v>
      </c>
      <c r="D472">
        <v>152.76</v>
      </c>
      <c r="E472">
        <v>8.0337650000000007</v>
      </c>
    </row>
    <row r="473" spans="1:9" x14ac:dyDescent="0.25">
      <c r="A473">
        <v>472</v>
      </c>
      <c r="B473">
        <v>151.238663</v>
      </c>
      <c r="C473">
        <v>10.002129999999999</v>
      </c>
      <c r="D473">
        <v>152.75021099999998</v>
      </c>
      <c r="E473">
        <v>8.0318179999999995</v>
      </c>
    </row>
    <row r="474" spans="1:9" x14ac:dyDescent="0.25">
      <c r="A474">
        <v>473</v>
      </c>
      <c r="B474">
        <v>151.238663</v>
      </c>
      <c r="C474">
        <v>10.002129999999999</v>
      </c>
      <c r="D474">
        <v>152.750317</v>
      </c>
      <c r="E474">
        <v>7.9730319999999999</v>
      </c>
    </row>
    <row r="475" spans="1:9" x14ac:dyDescent="0.25">
      <c r="A475">
        <v>474</v>
      </c>
      <c r="B475">
        <v>151.238663</v>
      </c>
      <c r="C475">
        <v>10.002129999999999</v>
      </c>
      <c r="D475">
        <v>152.724581</v>
      </c>
      <c r="E475">
        <v>8.0144509999999993</v>
      </c>
    </row>
    <row r="476" spans="1:9" x14ac:dyDescent="0.25">
      <c r="A476">
        <v>475</v>
      </c>
      <c r="D476">
        <v>152.72663399999999</v>
      </c>
      <c r="E476">
        <v>7.9502959999999998</v>
      </c>
    </row>
    <row r="477" spans="1:9" x14ac:dyDescent="0.25">
      <c r="A477">
        <v>476</v>
      </c>
      <c r="D477">
        <v>152.82231200000001</v>
      </c>
      <c r="E477">
        <v>7.9495069999999997</v>
      </c>
    </row>
    <row r="478" spans="1:9" x14ac:dyDescent="0.25">
      <c r="A478">
        <v>477</v>
      </c>
      <c r="F478">
        <v>152.47533199999998</v>
      </c>
      <c r="G478">
        <v>10.259169</v>
      </c>
      <c r="H478">
        <v>153.30939100000001</v>
      </c>
      <c r="I478">
        <v>7.3752230000000001</v>
      </c>
    </row>
    <row r="479" spans="1:9" x14ac:dyDescent="0.25">
      <c r="A479">
        <v>478</v>
      </c>
      <c r="F479">
        <v>152.411283</v>
      </c>
      <c r="G479">
        <v>10.260747</v>
      </c>
      <c r="H479">
        <v>153.31018</v>
      </c>
      <c r="I479">
        <v>7.3575929999999996</v>
      </c>
    </row>
    <row r="480" spans="1:9" x14ac:dyDescent="0.25">
      <c r="A480">
        <v>479</v>
      </c>
      <c r="F480">
        <v>152.41870299999999</v>
      </c>
      <c r="G480">
        <v>10.277746</v>
      </c>
      <c r="H480">
        <v>153.334969</v>
      </c>
      <c r="I480">
        <v>7.3356459999999997</v>
      </c>
    </row>
    <row r="481" spans="1:9" x14ac:dyDescent="0.25">
      <c r="A481">
        <v>480</v>
      </c>
      <c r="F481">
        <v>152.43838599999998</v>
      </c>
      <c r="G481">
        <v>10.302008000000001</v>
      </c>
      <c r="H481">
        <v>153.273235</v>
      </c>
      <c r="I481">
        <v>7.3433299999999999</v>
      </c>
    </row>
    <row r="482" spans="1:9" x14ac:dyDescent="0.25">
      <c r="A482">
        <v>481</v>
      </c>
      <c r="F482">
        <v>152.393441</v>
      </c>
      <c r="G482">
        <v>10.250432</v>
      </c>
      <c r="H482">
        <v>153.26939299999998</v>
      </c>
      <c r="I482">
        <v>7.3378569999999996</v>
      </c>
    </row>
    <row r="483" spans="1:9" x14ac:dyDescent="0.25">
      <c r="A483">
        <v>482</v>
      </c>
      <c r="F483">
        <v>152.47127899999998</v>
      </c>
      <c r="G483">
        <v>10.273904999999999</v>
      </c>
      <c r="H483">
        <v>153.27512999999999</v>
      </c>
      <c r="I483">
        <v>7.3210150000000001</v>
      </c>
    </row>
    <row r="484" spans="1:9" x14ac:dyDescent="0.25">
      <c r="A484">
        <v>483</v>
      </c>
      <c r="F484">
        <v>152.37886399999999</v>
      </c>
      <c r="G484">
        <v>10.300955999999999</v>
      </c>
      <c r="H484">
        <v>153.23555299999998</v>
      </c>
      <c r="I484">
        <v>7.3264889999999996</v>
      </c>
    </row>
    <row r="485" spans="1:9" x14ac:dyDescent="0.25">
      <c r="A485">
        <v>484</v>
      </c>
      <c r="F485">
        <v>152.386179</v>
      </c>
      <c r="G485">
        <v>10.323480999999999</v>
      </c>
      <c r="H485">
        <v>153.22502700000001</v>
      </c>
      <c r="I485">
        <v>7.3462249999999996</v>
      </c>
    </row>
    <row r="486" spans="1:9" x14ac:dyDescent="0.25">
      <c r="A486">
        <v>485</v>
      </c>
      <c r="F486">
        <v>152.392652</v>
      </c>
      <c r="G486">
        <v>10.304323999999999</v>
      </c>
      <c r="H486">
        <v>153.01351299999999</v>
      </c>
      <c r="I486">
        <v>7.3270679999999997</v>
      </c>
    </row>
    <row r="487" spans="1:9" x14ac:dyDescent="0.25">
      <c r="A487">
        <v>486</v>
      </c>
      <c r="F487">
        <v>152.31049899999999</v>
      </c>
      <c r="G487">
        <v>10.316639</v>
      </c>
      <c r="H487">
        <v>153.05651</v>
      </c>
      <c r="I487">
        <v>7.3415400000000002</v>
      </c>
    </row>
    <row r="488" spans="1:9" x14ac:dyDescent="0.25">
      <c r="A488">
        <v>487</v>
      </c>
      <c r="F488">
        <v>152.455859</v>
      </c>
      <c r="G488">
        <v>10.243906000000001</v>
      </c>
      <c r="H488">
        <v>153.16739799999999</v>
      </c>
      <c r="I488">
        <v>7.3305939999999996</v>
      </c>
    </row>
    <row r="489" spans="1:9" x14ac:dyDescent="0.25">
      <c r="A489">
        <v>488</v>
      </c>
      <c r="H489">
        <v>153.28528699999998</v>
      </c>
      <c r="I489">
        <v>7.3879590000000004</v>
      </c>
    </row>
    <row r="490" spans="1:9" x14ac:dyDescent="0.25">
      <c r="A490">
        <v>489</v>
      </c>
    </row>
    <row r="491" spans="1:9" x14ac:dyDescent="0.25">
      <c r="A491">
        <v>490</v>
      </c>
    </row>
    <row r="492" spans="1:9" x14ac:dyDescent="0.25">
      <c r="A492">
        <v>491</v>
      </c>
    </row>
    <row r="493" spans="1:9" x14ac:dyDescent="0.25">
      <c r="A493">
        <v>492</v>
      </c>
      <c r="B493">
        <v>169.77395200000001</v>
      </c>
      <c r="C493">
        <v>9.7054620000000007</v>
      </c>
    </row>
    <row r="494" spans="1:9" x14ac:dyDescent="0.25">
      <c r="A494">
        <v>493</v>
      </c>
      <c r="B494">
        <v>169.79516100000001</v>
      </c>
      <c r="C494">
        <v>9.7340920000000004</v>
      </c>
    </row>
    <row r="495" spans="1:9" x14ac:dyDescent="0.25">
      <c r="A495">
        <v>494</v>
      </c>
      <c r="B495">
        <v>169.778953</v>
      </c>
      <c r="C495">
        <v>9.7541960000000003</v>
      </c>
    </row>
    <row r="496" spans="1:9" x14ac:dyDescent="0.25">
      <c r="A496">
        <v>495</v>
      </c>
      <c r="B496">
        <v>169.77363700000001</v>
      </c>
      <c r="C496">
        <v>9.7561440000000008</v>
      </c>
      <c r="D496">
        <v>172.26728700000001</v>
      </c>
      <c r="E496">
        <v>7.6375770000000003</v>
      </c>
    </row>
    <row r="497" spans="1:9" x14ac:dyDescent="0.25">
      <c r="A497">
        <v>496</v>
      </c>
      <c r="B497">
        <v>169.76005800000001</v>
      </c>
      <c r="C497">
        <v>9.7705640000000002</v>
      </c>
      <c r="D497">
        <v>172.24102499999998</v>
      </c>
      <c r="E497">
        <v>7.5920529999999999</v>
      </c>
    </row>
    <row r="498" spans="1:9" x14ac:dyDescent="0.25">
      <c r="A498">
        <v>497</v>
      </c>
      <c r="B498">
        <v>169.73916299999999</v>
      </c>
      <c r="C498">
        <v>9.7812999999999999</v>
      </c>
      <c r="D498">
        <v>172.20686999999998</v>
      </c>
      <c r="E498">
        <v>7.5948419999999999</v>
      </c>
    </row>
    <row r="499" spans="1:9" x14ac:dyDescent="0.25">
      <c r="A499">
        <v>498</v>
      </c>
      <c r="B499">
        <v>169.72095400000001</v>
      </c>
      <c r="C499">
        <v>9.7669320000000006</v>
      </c>
      <c r="D499">
        <v>172.22197399999999</v>
      </c>
      <c r="E499">
        <v>7.5933169999999999</v>
      </c>
    </row>
    <row r="500" spans="1:9" x14ac:dyDescent="0.25">
      <c r="A500">
        <v>499</v>
      </c>
      <c r="B500">
        <v>169.65916899999999</v>
      </c>
      <c r="C500">
        <v>9.7500389999999992</v>
      </c>
      <c r="D500">
        <v>172.23360500000001</v>
      </c>
      <c r="E500">
        <v>7.6110519999999999</v>
      </c>
    </row>
    <row r="501" spans="1:9" x14ac:dyDescent="0.25">
      <c r="A501">
        <v>500</v>
      </c>
      <c r="B501">
        <v>169.642695</v>
      </c>
      <c r="C501">
        <v>9.7138299999999997</v>
      </c>
      <c r="D501">
        <v>172.19618700000001</v>
      </c>
      <c r="E501">
        <v>7.5808429999999998</v>
      </c>
    </row>
    <row r="502" spans="1:9" x14ac:dyDescent="0.25">
      <c r="A502">
        <v>501</v>
      </c>
      <c r="B502">
        <v>169.782477</v>
      </c>
      <c r="C502">
        <v>9.7858789999999996</v>
      </c>
      <c r="D502">
        <v>172.26839200000001</v>
      </c>
      <c r="E502">
        <v>7.569896</v>
      </c>
    </row>
    <row r="503" spans="1:9" x14ac:dyDescent="0.25">
      <c r="A503">
        <v>502</v>
      </c>
      <c r="D503">
        <v>172.213449</v>
      </c>
      <c r="E503">
        <v>7.5698439999999998</v>
      </c>
    </row>
    <row r="504" spans="1:9" x14ac:dyDescent="0.25">
      <c r="A504">
        <v>503</v>
      </c>
      <c r="D504">
        <v>172.27070699999999</v>
      </c>
      <c r="E504">
        <v>7.5782639999999999</v>
      </c>
      <c r="F504">
        <v>172.484275</v>
      </c>
      <c r="G504">
        <v>9.937818</v>
      </c>
    </row>
    <row r="505" spans="1:9" x14ac:dyDescent="0.25">
      <c r="A505">
        <v>504</v>
      </c>
      <c r="F505">
        <v>172.44343499999999</v>
      </c>
      <c r="G505">
        <v>9.9036620000000006</v>
      </c>
      <c r="H505">
        <v>173.49553399999999</v>
      </c>
      <c r="I505">
        <v>6.8281479999999997</v>
      </c>
    </row>
    <row r="506" spans="1:9" x14ac:dyDescent="0.25">
      <c r="A506">
        <v>505</v>
      </c>
      <c r="F506">
        <v>172.44027799999998</v>
      </c>
      <c r="G506">
        <v>9.8842949999999998</v>
      </c>
      <c r="H506">
        <v>173.521323</v>
      </c>
      <c r="I506">
        <v>6.8423049999999996</v>
      </c>
    </row>
    <row r="507" spans="1:9" x14ac:dyDescent="0.25">
      <c r="A507">
        <v>506</v>
      </c>
      <c r="F507">
        <v>172.42317299999999</v>
      </c>
      <c r="G507">
        <v>9.8952419999999996</v>
      </c>
      <c r="H507">
        <v>173.51737700000001</v>
      </c>
      <c r="I507">
        <v>6.7959389999999997</v>
      </c>
    </row>
    <row r="508" spans="1:9" x14ac:dyDescent="0.25">
      <c r="A508">
        <v>507</v>
      </c>
      <c r="F508">
        <v>172.42348999999999</v>
      </c>
      <c r="G508">
        <v>9.9081349999999997</v>
      </c>
      <c r="H508">
        <v>173.51916599999998</v>
      </c>
      <c r="I508">
        <v>6.7914659999999998</v>
      </c>
    </row>
    <row r="509" spans="1:9" x14ac:dyDescent="0.25">
      <c r="A509">
        <v>508</v>
      </c>
      <c r="F509">
        <v>172.402331</v>
      </c>
      <c r="G509">
        <v>9.8906109999999998</v>
      </c>
      <c r="H509">
        <v>173.50679700000001</v>
      </c>
      <c r="I509">
        <v>6.812201</v>
      </c>
    </row>
    <row r="510" spans="1:9" x14ac:dyDescent="0.25">
      <c r="A510">
        <v>509</v>
      </c>
      <c r="F510">
        <v>172.43191100000001</v>
      </c>
      <c r="G510">
        <v>9.8985570000000003</v>
      </c>
      <c r="H510">
        <v>173.53053399999999</v>
      </c>
      <c r="I510">
        <v>6.8069389999999999</v>
      </c>
    </row>
    <row r="511" spans="1:9" x14ac:dyDescent="0.25">
      <c r="A511">
        <v>510</v>
      </c>
      <c r="F511">
        <v>172.427121</v>
      </c>
      <c r="G511">
        <v>9.8410860000000007</v>
      </c>
      <c r="H511">
        <v>173.54232099999999</v>
      </c>
      <c r="I511">
        <v>6.7707300000000004</v>
      </c>
    </row>
    <row r="512" spans="1:9" x14ac:dyDescent="0.25">
      <c r="A512">
        <v>511</v>
      </c>
      <c r="F512">
        <v>172.44390999999999</v>
      </c>
      <c r="G512">
        <v>9.8747170000000004</v>
      </c>
      <c r="H512">
        <v>173.552583</v>
      </c>
      <c r="I512">
        <v>6.8092540000000001</v>
      </c>
    </row>
    <row r="513" spans="1:9" x14ac:dyDescent="0.25">
      <c r="A513">
        <v>512</v>
      </c>
      <c r="F513">
        <v>172.46206599999999</v>
      </c>
      <c r="G513">
        <v>9.8891360000000006</v>
      </c>
      <c r="H513">
        <v>173.53147999999999</v>
      </c>
      <c r="I513">
        <v>6.7816770000000002</v>
      </c>
    </row>
    <row r="514" spans="1:9" x14ac:dyDescent="0.25">
      <c r="A514">
        <v>513</v>
      </c>
      <c r="F514">
        <v>172.347915</v>
      </c>
      <c r="G514">
        <v>9.8422440000000009</v>
      </c>
      <c r="H514">
        <v>173.46843100000001</v>
      </c>
      <c r="I514">
        <v>6.7428889999999999</v>
      </c>
    </row>
    <row r="515" spans="1:9" x14ac:dyDescent="0.25">
      <c r="A515">
        <v>514</v>
      </c>
      <c r="F515">
        <v>172.40027900000001</v>
      </c>
      <c r="G515">
        <v>9.8412450000000007</v>
      </c>
      <c r="H515">
        <v>173.49553399999999</v>
      </c>
      <c r="I515">
        <v>6.8281479999999997</v>
      </c>
    </row>
    <row r="516" spans="1:9" x14ac:dyDescent="0.25">
      <c r="A516">
        <v>515</v>
      </c>
    </row>
    <row r="517" spans="1:9" x14ac:dyDescent="0.25">
      <c r="A517">
        <v>516</v>
      </c>
      <c r="B517">
        <v>193.26075599999999</v>
      </c>
      <c r="C517">
        <v>9.4902110000000004</v>
      </c>
    </row>
    <row r="518" spans="1:9" x14ac:dyDescent="0.25">
      <c r="A518">
        <v>517</v>
      </c>
      <c r="B518">
        <v>193.30085700000001</v>
      </c>
      <c r="C518">
        <v>9.4661600000000004</v>
      </c>
    </row>
    <row r="519" spans="1:9" x14ac:dyDescent="0.25">
      <c r="A519">
        <v>518</v>
      </c>
      <c r="B519">
        <v>193.29396299999999</v>
      </c>
      <c r="C519">
        <v>9.4769489999999994</v>
      </c>
    </row>
    <row r="520" spans="1:9" x14ac:dyDescent="0.25">
      <c r="A520">
        <v>519</v>
      </c>
      <c r="B520">
        <v>193.292384</v>
      </c>
      <c r="C520">
        <v>9.4674759999999996</v>
      </c>
      <c r="D520">
        <v>195.98970700000001</v>
      </c>
      <c r="E520">
        <v>7.460744</v>
      </c>
    </row>
    <row r="521" spans="1:9" x14ac:dyDescent="0.25">
      <c r="A521">
        <v>520</v>
      </c>
      <c r="B521">
        <v>193.280124</v>
      </c>
      <c r="C521">
        <v>9.4640540000000009</v>
      </c>
      <c r="D521">
        <v>195.96933999999999</v>
      </c>
      <c r="E521">
        <v>7.4360619999999997</v>
      </c>
    </row>
    <row r="522" spans="1:9" x14ac:dyDescent="0.25">
      <c r="A522">
        <v>521</v>
      </c>
      <c r="B522">
        <v>193.29701499999999</v>
      </c>
      <c r="C522">
        <v>9.4791070000000008</v>
      </c>
      <c r="D522">
        <v>195.96829099999999</v>
      </c>
      <c r="E522">
        <v>7.3991170000000004</v>
      </c>
    </row>
    <row r="523" spans="1:9" x14ac:dyDescent="0.25">
      <c r="A523">
        <v>522</v>
      </c>
      <c r="B523">
        <v>193.29912099999999</v>
      </c>
      <c r="C523">
        <v>9.4669489999999996</v>
      </c>
      <c r="D523">
        <v>195.949397</v>
      </c>
      <c r="E523">
        <v>7.4170629999999997</v>
      </c>
    </row>
    <row r="524" spans="1:9" x14ac:dyDescent="0.25">
      <c r="A524">
        <v>523</v>
      </c>
      <c r="B524">
        <v>193.29575299999999</v>
      </c>
      <c r="C524">
        <v>9.4624760000000006</v>
      </c>
      <c r="D524">
        <v>195.954341</v>
      </c>
      <c r="E524">
        <v>7.4075369999999996</v>
      </c>
    </row>
    <row r="525" spans="1:9" x14ac:dyDescent="0.25">
      <c r="A525">
        <v>524</v>
      </c>
      <c r="B525">
        <v>193.281699</v>
      </c>
      <c r="C525">
        <v>9.4954210000000003</v>
      </c>
      <c r="D525">
        <v>195.96950099999998</v>
      </c>
      <c r="E525">
        <v>7.423063</v>
      </c>
    </row>
    <row r="526" spans="1:9" x14ac:dyDescent="0.25">
      <c r="A526">
        <v>525</v>
      </c>
      <c r="B526">
        <v>193.243281</v>
      </c>
      <c r="C526">
        <v>9.5007900000000003</v>
      </c>
      <c r="D526">
        <v>195.99444499999998</v>
      </c>
      <c r="E526">
        <v>7.4269049999999996</v>
      </c>
    </row>
    <row r="527" spans="1:9" x14ac:dyDescent="0.25">
      <c r="A527">
        <v>526</v>
      </c>
      <c r="D527">
        <v>195.996444</v>
      </c>
      <c r="E527">
        <v>7.4022740000000002</v>
      </c>
    </row>
    <row r="528" spans="1:9" x14ac:dyDescent="0.25">
      <c r="A528">
        <v>527</v>
      </c>
      <c r="D528">
        <v>196.01370499999999</v>
      </c>
      <c r="E528">
        <v>7.4609030000000001</v>
      </c>
    </row>
    <row r="529" spans="1:9" x14ac:dyDescent="0.25">
      <c r="A529">
        <v>528</v>
      </c>
      <c r="D529">
        <v>195.94050099999998</v>
      </c>
      <c r="E529">
        <v>7.4186420000000002</v>
      </c>
      <c r="F529">
        <v>197.748401</v>
      </c>
      <c r="G529">
        <v>10.419212</v>
      </c>
    </row>
    <row r="530" spans="1:9" x14ac:dyDescent="0.25">
      <c r="A530">
        <v>529</v>
      </c>
      <c r="F530">
        <v>197.758613</v>
      </c>
      <c r="G530">
        <v>10.423107</v>
      </c>
      <c r="H530">
        <v>198.155272</v>
      </c>
      <c r="I530">
        <v>6.9998760000000004</v>
      </c>
    </row>
    <row r="531" spans="1:9" x14ac:dyDescent="0.25">
      <c r="A531">
        <v>530</v>
      </c>
      <c r="F531">
        <v>197.77334500000001</v>
      </c>
      <c r="G531">
        <v>10.438843</v>
      </c>
      <c r="H531">
        <v>198.20105999999998</v>
      </c>
      <c r="I531">
        <v>7.0440839999999998</v>
      </c>
    </row>
    <row r="532" spans="1:9" x14ac:dyDescent="0.25">
      <c r="A532">
        <v>531</v>
      </c>
      <c r="F532">
        <v>197.78550200000001</v>
      </c>
      <c r="G532">
        <v>10.452</v>
      </c>
      <c r="H532">
        <v>198.283477</v>
      </c>
      <c r="I532">
        <v>7.0268740000000003</v>
      </c>
    </row>
    <row r="533" spans="1:9" x14ac:dyDescent="0.25">
      <c r="A533">
        <v>532</v>
      </c>
      <c r="F533">
        <v>197.78750099999999</v>
      </c>
      <c r="G533">
        <v>10.461631000000001</v>
      </c>
      <c r="H533">
        <v>198.31621100000001</v>
      </c>
      <c r="I533">
        <v>7.0081910000000001</v>
      </c>
    </row>
    <row r="534" spans="1:9" x14ac:dyDescent="0.25">
      <c r="A534">
        <v>533</v>
      </c>
      <c r="F534">
        <v>197.77366499999999</v>
      </c>
      <c r="G534">
        <v>10.464314</v>
      </c>
      <c r="H534">
        <v>198.26616200000001</v>
      </c>
      <c r="I534">
        <v>6.992191</v>
      </c>
    </row>
    <row r="535" spans="1:9" x14ac:dyDescent="0.25">
      <c r="A535">
        <v>534</v>
      </c>
      <c r="F535">
        <v>197.73908499999999</v>
      </c>
      <c r="G535">
        <v>10.427527</v>
      </c>
      <c r="H535">
        <v>198.241004</v>
      </c>
      <c r="I535">
        <v>6.9881390000000003</v>
      </c>
    </row>
    <row r="536" spans="1:9" x14ac:dyDescent="0.25">
      <c r="A536">
        <v>535</v>
      </c>
      <c r="F536">
        <v>197.753085</v>
      </c>
      <c r="G536">
        <v>10.443106</v>
      </c>
      <c r="H536">
        <v>198.27373799999998</v>
      </c>
      <c r="I536">
        <v>6.9732979999999998</v>
      </c>
    </row>
    <row r="537" spans="1:9" x14ac:dyDescent="0.25">
      <c r="A537">
        <v>536</v>
      </c>
      <c r="F537">
        <v>197.754401</v>
      </c>
      <c r="G537">
        <v>10.440948000000001</v>
      </c>
      <c r="H537">
        <v>198.27337199999999</v>
      </c>
      <c r="I537">
        <v>6.9868759999999996</v>
      </c>
    </row>
    <row r="538" spans="1:9" x14ac:dyDescent="0.25">
      <c r="A538">
        <v>537</v>
      </c>
      <c r="F538">
        <v>197.760715</v>
      </c>
      <c r="G538">
        <v>10.439368999999999</v>
      </c>
      <c r="H538">
        <v>198.26195000000001</v>
      </c>
      <c r="I538">
        <v>6.9760869999999997</v>
      </c>
    </row>
    <row r="539" spans="1:9" x14ac:dyDescent="0.25">
      <c r="A539">
        <v>538</v>
      </c>
      <c r="F539">
        <v>197.77245199999999</v>
      </c>
      <c r="G539">
        <v>10.445053</v>
      </c>
      <c r="H539">
        <v>198.267268</v>
      </c>
      <c r="I539">
        <v>7.0002969999999998</v>
      </c>
    </row>
    <row r="540" spans="1:9" x14ac:dyDescent="0.25">
      <c r="A540">
        <v>539</v>
      </c>
      <c r="B540">
        <v>215.64804000000001</v>
      </c>
      <c r="C540">
        <v>10.21096</v>
      </c>
      <c r="F540">
        <v>197.729297</v>
      </c>
      <c r="G540">
        <v>10.369478000000001</v>
      </c>
      <c r="H540">
        <v>198.155272</v>
      </c>
      <c r="I540">
        <v>6.9998760000000004</v>
      </c>
    </row>
    <row r="541" spans="1:9" x14ac:dyDescent="0.25">
      <c r="A541">
        <v>540</v>
      </c>
      <c r="B541">
        <v>215.64804000000001</v>
      </c>
      <c r="C541">
        <v>10.21096</v>
      </c>
      <c r="F541">
        <v>197.74319</v>
      </c>
      <c r="G541">
        <v>10.416213000000001</v>
      </c>
      <c r="H541">
        <v>198.155272</v>
      </c>
      <c r="I541">
        <v>6.9998760000000004</v>
      </c>
    </row>
    <row r="542" spans="1:9" x14ac:dyDescent="0.25">
      <c r="A542">
        <v>541</v>
      </c>
      <c r="B542">
        <v>215.53894099999999</v>
      </c>
      <c r="C542">
        <v>10.251169000000001</v>
      </c>
    </row>
    <row r="543" spans="1:9" x14ac:dyDescent="0.25">
      <c r="A543">
        <v>542</v>
      </c>
      <c r="B543">
        <v>215.53062499999999</v>
      </c>
      <c r="C543">
        <v>10.278483</v>
      </c>
    </row>
    <row r="544" spans="1:9" x14ac:dyDescent="0.25">
      <c r="A544">
        <v>543</v>
      </c>
      <c r="B544">
        <v>215.558887</v>
      </c>
      <c r="C544">
        <v>10.287167</v>
      </c>
    </row>
    <row r="545" spans="1:9" x14ac:dyDescent="0.25">
      <c r="A545">
        <v>544</v>
      </c>
      <c r="B545">
        <v>215.49615399999999</v>
      </c>
      <c r="C545">
        <v>10.286746000000001</v>
      </c>
    </row>
    <row r="546" spans="1:9" x14ac:dyDescent="0.25">
      <c r="A546">
        <v>545</v>
      </c>
      <c r="B546">
        <v>215.51025799999999</v>
      </c>
      <c r="C546">
        <v>10.265326</v>
      </c>
    </row>
    <row r="547" spans="1:9" x14ac:dyDescent="0.25">
      <c r="A547">
        <v>546</v>
      </c>
      <c r="B547">
        <v>215.38500199999999</v>
      </c>
      <c r="C547">
        <v>10.278219999999999</v>
      </c>
      <c r="D547">
        <v>219.39667399999999</v>
      </c>
      <c r="E547">
        <v>8.0059249999999995</v>
      </c>
    </row>
    <row r="548" spans="1:9" x14ac:dyDescent="0.25">
      <c r="A548">
        <v>547</v>
      </c>
      <c r="B548">
        <v>215.193749</v>
      </c>
      <c r="C548">
        <v>10.186699000000001</v>
      </c>
      <c r="D548">
        <v>219.37862200000001</v>
      </c>
      <c r="E548">
        <v>8.0146080000000008</v>
      </c>
    </row>
    <row r="549" spans="1:9" x14ac:dyDescent="0.25">
      <c r="A549">
        <v>548</v>
      </c>
      <c r="B549">
        <v>215.398212</v>
      </c>
      <c r="C549">
        <v>10.164910000000001</v>
      </c>
      <c r="D549">
        <v>219.37735900000001</v>
      </c>
      <c r="E549">
        <v>8.0175549999999998</v>
      </c>
    </row>
    <row r="550" spans="1:9" x14ac:dyDescent="0.25">
      <c r="A550">
        <v>549</v>
      </c>
      <c r="B550">
        <v>215.64804000000001</v>
      </c>
      <c r="C550">
        <v>10.21096</v>
      </c>
      <c r="D550">
        <v>219.361413</v>
      </c>
      <c r="E550">
        <v>8.0166609999999991</v>
      </c>
    </row>
    <row r="551" spans="1:9" x14ac:dyDescent="0.25">
      <c r="A551">
        <v>550</v>
      </c>
      <c r="B551">
        <v>215.64804000000001</v>
      </c>
      <c r="C551">
        <v>10.21096</v>
      </c>
      <c r="D551">
        <v>219.342309</v>
      </c>
      <c r="E551">
        <v>8.0058720000000001</v>
      </c>
    </row>
    <row r="552" spans="1:9" x14ac:dyDescent="0.25">
      <c r="A552">
        <v>551</v>
      </c>
      <c r="D552">
        <v>219.29331099999999</v>
      </c>
      <c r="E552">
        <v>8.0057670000000005</v>
      </c>
    </row>
    <row r="553" spans="1:9" x14ac:dyDescent="0.25">
      <c r="A553">
        <v>552</v>
      </c>
      <c r="D553">
        <v>219.37457000000001</v>
      </c>
      <c r="E553">
        <v>8.0007669999999997</v>
      </c>
    </row>
    <row r="554" spans="1:9" x14ac:dyDescent="0.25">
      <c r="A554">
        <v>553</v>
      </c>
      <c r="D554">
        <v>219.285417</v>
      </c>
      <c r="E554">
        <v>7.9646119999999998</v>
      </c>
    </row>
    <row r="555" spans="1:9" x14ac:dyDescent="0.25">
      <c r="A555">
        <v>554</v>
      </c>
      <c r="D555">
        <v>219.39020099999999</v>
      </c>
      <c r="E555">
        <v>7.9992929999999998</v>
      </c>
      <c r="F555">
        <v>218.79302300000001</v>
      </c>
      <c r="G555">
        <v>10.407002</v>
      </c>
    </row>
    <row r="556" spans="1:9" x14ac:dyDescent="0.25">
      <c r="A556">
        <v>555</v>
      </c>
      <c r="D556">
        <v>219.39020099999999</v>
      </c>
      <c r="E556">
        <v>7.9992929999999998</v>
      </c>
      <c r="F556">
        <v>218.781813</v>
      </c>
      <c r="G556">
        <v>10.349164</v>
      </c>
    </row>
    <row r="557" spans="1:9" x14ac:dyDescent="0.25">
      <c r="A557">
        <v>556</v>
      </c>
      <c r="F557">
        <v>218.815549</v>
      </c>
      <c r="G557">
        <v>10.337481</v>
      </c>
      <c r="H557">
        <v>220.454668</v>
      </c>
      <c r="I557">
        <v>7.0849760000000002</v>
      </c>
    </row>
    <row r="558" spans="1:9" x14ac:dyDescent="0.25">
      <c r="A558">
        <v>557</v>
      </c>
      <c r="F558">
        <v>218.81807499999999</v>
      </c>
      <c r="G558">
        <v>10.3559</v>
      </c>
      <c r="H558">
        <v>220.44419500000001</v>
      </c>
      <c r="I558">
        <v>7.172498</v>
      </c>
    </row>
    <row r="559" spans="1:9" x14ac:dyDescent="0.25">
      <c r="A559">
        <v>558</v>
      </c>
      <c r="F559">
        <v>218.816338</v>
      </c>
      <c r="G559">
        <v>10.367794</v>
      </c>
      <c r="H559">
        <v>220.42782800000001</v>
      </c>
      <c r="I559">
        <v>7.1580769999999996</v>
      </c>
    </row>
    <row r="560" spans="1:9" x14ac:dyDescent="0.25">
      <c r="A560">
        <v>559</v>
      </c>
      <c r="F560">
        <v>218.818443</v>
      </c>
      <c r="G560">
        <v>10.400266</v>
      </c>
      <c r="H560">
        <v>220.46466799999999</v>
      </c>
      <c r="I560">
        <v>7.1184479999999999</v>
      </c>
    </row>
    <row r="561" spans="1:9" x14ac:dyDescent="0.25">
      <c r="A561">
        <v>560</v>
      </c>
      <c r="F561">
        <v>218.755762</v>
      </c>
      <c r="G561">
        <v>10.354742999999999</v>
      </c>
      <c r="H561">
        <v>220.466983</v>
      </c>
      <c r="I561">
        <v>7.1059749999999999</v>
      </c>
    </row>
    <row r="562" spans="1:9" x14ac:dyDescent="0.25">
      <c r="A562">
        <v>561</v>
      </c>
      <c r="F562">
        <v>218.72439600000001</v>
      </c>
      <c r="G562">
        <v>10.383951</v>
      </c>
      <c r="H562">
        <v>220.47393099999999</v>
      </c>
      <c r="I562">
        <v>7.1056590000000002</v>
      </c>
    </row>
    <row r="563" spans="1:9" x14ac:dyDescent="0.25">
      <c r="A563">
        <v>562</v>
      </c>
      <c r="B563">
        <v>232.83540199999999</v>
      </c>
      <c r="C563">
        <v>9.8750839999999993</v>
      </c>
      <c r="F563">
        <v>218.70608100000001</v>
      </c>
      <c r="G563">
        <v>10.417581999999999</v>
      </c>
      <c r="H563">
        <v>220.44893099999999</v>
      </c>
      <c r="I563">
        <v>7.1086590000000003</v>
      </c>
    </row>
    <row r="564" spans="1:9" x14ac:dyDescent="0.25">
      <c r="A564">
        <v>563</v>
      </c>
      <c r="B564">
        <v>232.839877</v>
      </c>
      <c r="C564">
        <v>9.8788739999999997</v>
      </c>
      <c r="F564">
        <v>218.70334399999999</v>
      </c>
      <c r="G564">
        <v>10.437106</v>
      </c>
      <c r="H564">
        <v>220.507034</v>
      </c>
      <c r="I564">
        <v>7.1120270000000003</v>
      </c>
    </row>
    <row r="565" spans="1:9" x14ac:dyDescent="0.25">
      <c r="A565">
        <v>564</v>
      </c>
      <c r="B565">
        <v>232.839823</v>
      </c>
      <c r="C565">
        <v>9.8996619999999993</v>
      </c>
      <c r="F565">
        <v>218.68460899999999</v>
      </c>
      <c r="G565">
        <v>10.352637</v>
      </c>
      <c r="H565">
        <v>220.452563</v>
      </c>
      <c r="I565">
        <v>7.0975020000000004</v>
      </c>
    </row>
    <row r="566" spans="1:9" x14ac:dyDescent="0.25">
      <c r="A566">
        <v>565</v>
      </c>
      <c r="B566">
        <v>232.863719</v>
      </c>
      <c r="C566">
        <v>9.9033460000000009</v>
      </c>
      <c r="H566">
        <v>220.477035</v>
      </c>
      <c r="I566">
        <v>7.0328210000000002</v>
      </c>
    </row>
    <row r="567" spans="1:9" x14ac:dyDescent="0.25">
      <c r="A567">
        <v>566</v>
      </c>
      <c r="B567">
        <v>232.84445399999998</v>
      </c>
      <c r="C567">
        <v>9.9180820000000001</v>
      </c>
      <c r="H567">
        <v>220.46008900000001</v>
      </c>
      <c r="I567">
        <v>7.0118749999999999</v>
      </c>
    </row>
    <row r="568" spans="1:9" x14ac:dyDescent="0.25">
      <c r="A568">
        <v>567</v>
      </c>
      <c r="B568">
        <v>232.81403599999999</v>
      </c>
      <c r="C568">
        <v>9.9409759999999991</v>
      </c>
      <c r="H568">
        <v>220.371252</v>
      </c>
      <c r="I568">
        <v>6.9819290000000001</v>
      </c>
    </row>
    <row r="569" spans="1:9" x14ac:dyDescent="0.25">
      <c r="A569">
        <v>568</v>
      </c>
      <c r="B569">
        <v>232.82261499999998</v>
      </c>
      <c r="C569">
        <v>9.9315020000000001</v>
      </c>
      <c r="H569">
        <v>220.52282199999999</v>
      </c>
      <c r="I569">
        <v>7.1057119999999996</v>
      </c>
    </row>
    <row r="570" spans="1:9" x14ac:dyDescent="0.25">
      <c r="A570">
        <v>569</v>
      </c>
      <c r="B570">
        <v>232.81472099999999</v>
      </c>
      <c r="C570">
        <v>9.9463969999999993</v>
      </c>
      <c r="D570">
        <v>237.906384</v>
      </c>
      <c r="E570">
        <v>7.3915379999999997</v>
      </c>
    </row>
    <row r="571" spans="1:9" x14ac:dyDescent="0.25">
      <c r="A571">
        <v>570</v>
      </c>
      <c r="B571">
        <v>232.81598299999999</v>
      </c>
      <c r="C571">
        <v>9.9465020000000006</v>
      </c>
      <c r="D571">
        <v>237.94464600000001</v>
      </c>
      <c r="E571">
        <v>7.3967489999999998</v>
      </c>
    </row>
    <row r="572" spans="1:9" x14ac:dyDescent="0.25">
      <c r="A572">
        <v>571</v>
      </c>
      <c r="B572">
        <v>232.83024499999999</v>
      </c>
      <c r="C572">
        <v>9.9115029999999997</v>
      </c>
      <c r="D572">
        <v>237.94722400000001</v>
      </c>
      <c r="E572">
        <v>7.3816439999999997</v>
      </c>
    </row>
    <row r="573" spans="1:9" x14ac:dyDescent="0.25">
      <c r="A573">
        <v>572</v>
      </c>
      <c r="B573">
        <v>232.76809</v>
      </c>
      <c r="C573">
        <v>9.8356119999999994</v>
      </c>
      <c r="D573">
        <v>237.97717</v>
      </c>
      <c r="E573">
        <v>7.3869590000000001</v>
      </c>
    </row>
    <row r="574" spans="1:9" x14ac:dyDescent="0.25">
      <c r="A574">
        <v>573</v>
      </c>
      <c r="B574">
        <v>232.84461300000001</v>
      </c>
      <c r="C574">
        <v>9.7961939999999998</v>
      </c>
      <c r="D574">
        <v>237.964854</v>
      </c>
      <c r="E574">
        <v>7.384328</v>
      </c>
    </row>
    <row r="575" spans="1:9" x14ac:dyDescent="0.25">
      <c r="A575">
        <v>574</v>
      </c>
      <c r="B575">
        <v>232.81803600000001</v>
      </c>
      <c r="C575">
        <v>9.8402440000000002</v>
      </c>
      <c r="D575">
        <v>237.97785400000001</v>
      </c>
      <c r="E575">
        <v>7.3965379999999996</v>
      </c>
    </row>
    <row r="576" spans="1:9" x14ac:dyDescent="0.25">
      <c r="A576">
        <v>575</v>
      </c>
      <c r="D576">
        <v>237.96980300000001</v>
      </c>
      <c r="E576">
        <v>7.4088529999999997</v>
      </c>
    </row>
    <row r="577" spans="1:9" x14ac:dyDescent="0.25">
      <c r="A577">
        <v>576</v>
      </c>
      <c r="D577">
        <v>237.936015</v>
      </c>
      <c r="E577">
        <v>7.3974849999999996</v>
      </c>
    </row>
    <row r="578" spans="1:9" x14ac:dyDescent="0.25">
      <c r="A578">
        <v>577</v>
      </c>
      <c r="D578">
        <v>237.93259499999999</v>
      </c>
      <c r="E578">
        <v>7.4024320000000001</v>
      </c>
    </row>
    <row r="579" spans="1:9" x14ac:dyDescent="0.25">
      <c r="A579">
        <v>578</v>
      </c>
      <c r="D579">
        <v>237.95232999999999</v>
      </c>
      <c r="E579">
        <v>7.4003269999999999</v>
      </c>
    </row>
    <row r="580" spans="1:9" x14ac:dyDescent="0.25">
      <c r="A580">
        <v>579</v>
      </c>
      <c r="D580">
        <v>237.932751</v>
      </c>
      <c r="E580">
        <v>7.4180630000000001</v>
      </c>
      <c r="F580">
        <v>236.037646</v>
      </c>
      <c r="G580">
        <v>10.01055</v>
      </c>
    </row>
    <row r="581" spans="1:9" x14ac:dyDescent="0.25">
      <c r="A581">
        <v>580</v>
      </c>
      <c r="D581">
        <v>237.930226</v>
      </c>
      <c r="E581">
        <v>7.4037480000000002</v>
      </c>
      <c r="F581">
        <v>236.00312099999999</v>
      </c>
      <c r="G581">
        <v>10.003603999999999</v>
      </c>
    </row>
    <row r="582" spans="1:9" x14ac:dyDescent="0.25">
      <c r="A582">
        <v>581</v>
      </c>
      <c r="D582">
        <v>237.97438099999999</v>
      </c>
      <c r="E582">
        <v>7.4006949999999998</v>
      </c>
      <c r="F582">
        <v>235.99607</v>
      </c>
      <c r="G582">
        <v>10.003182000000001</v>
      </c>
    </row>
    <row r="583" spans="1:9" x14ac:dyDescent="0.25">
      <c r="A583">
        <v>582</v>
      </c>
      <c r="F583">
        <v>235.998648</v>
      </c>
      <c r="G583">
        <v>10.005604</v>
      </c>
      <c r="H583">
        <v>238.76617899999999</v>
      </c>
      <c r="I583">
        <v>6.2861779999999996</v>
      </c>
    </row>
    <row r="584" spans="1:9" x14ac:dyDescent="0.25">
      <c r="A584">
        <v>583</v>
      </c>
      <c r="F584">
        <v>235.98849200000001</v>
      </c>
      <c r="G584">
        <v>10.005341</v>
      </c>
      <c r="H584">
        <v>238.74597</v>
      </c>
      <c r="I584">
        <v>6.2919140000000002</v>
      </c>
    </row>
    <row r="585" spans="1:9" x14ac:dyDescent="0.25">
      <c r="A585">
        <v>584</v>
      </c>
      <c r="F585">
        <v>236.02022600000001</v>
      </c>
      <c r="G585">
        <v>10.009604</v>
      </c>
      <c r="H585">
        <v>238.71149700000001</v>
      </c>
      <c r="I585">
        <v>6.2982829999999996</v>
      </c>
    </row>
    <row r="586" spans="1:9" x14ac:dyDescent="0.25">
      <c r="A586">
        <v>585</v>
      </c>
      <c r="F586">
        <v>236.019015</v>
      </c>
      <c r="G586">
        <v>10.002604</v>
      </c>
      <c r="H586">
        <v>238.703183</v>
      </c>
      <c r="I586">
        <v>6.3159660000000004</v>
      </c>
    </row>
    <row r="587" spans="1:9" x14ac:dyDescent="0.25">
      <c r="A587">
        <v>586</v>
      </c>
      <c r="F587">
        <v>236.01043799999999</v>
      </c>
      <c r="G587">
        <v>10.004182999999999</v>
      </c>
      <c r="H587">
        <v>238.69071099999999</v>
      </c>
      <c r="I587">
        <v>6.290915</v>
      </c>
    </row>
    <row r="588" spans="1:9" x14ac:dyDescent="0.25">
      <c r="A588">
        <v>587</v>
      </c>
      <c r="B588">
        <v>251.29564199999999</v>
      </c>
      <c r="C588">
        <v>9.7091460000000005</v>
      </c>
      <c r="F588">
        <v>236.01891000000001</v>
      </c>
      <c r="G588">
        <v>9.9683949999999992</v>
      </c>
      <c r="H588">
        <v>238.71918199999999</v>
      </c>
      <c r="I588">
        <v>6.2619689999999997</v>
      </c>
    </row>
    <row r="589" spans="1:9" x14ac:dyDescent="0.25">
      <c r="A589">
        <v>588</v>
      </c>
      <c r="B589">
        <v>251.296538</v>
      </c>
      <c r="C589">
        <v>9.7107779999999995</v>
      </c>
      <c r="F589">
        <v>235.987334</v>
      </c>
      <c r="G589">
        <v>9.9679210000000005</v>
      </c>
      <c r="H589">
        <v>238.71749700000001</v>
      </c>
      <c r="I589">
        <v>6.253654</v>
      </c>
    </row>
    <row r="590" spans="1:9" x14ac:dyDescent="0.25">
      <c r="A590">
        <v>589</v>
      </c>
      <c r="B590">
        <v>251.32169199999998</v>
      </c>
      <c r="C590">
        <v>9.7164619999999999</v>
      </c>
      <c r="F590">
        <v>235.97549100000001</v>
      </c>
      <c r="G590">
        <v>9.9659220000000008</v>
      </c>
      <c r="H590">
        <v>238.71512899999999</v>
      </c>
      <c r="I590">
        <v>6.2740210000000003</v>
      </c>
    </row>
    <row r="591" spans="1:9" x14ac:dyDescent="0.25">
      <c r="A591">
        <v>590</v>
      </c>
      <c r="B591">
        <v>251.344954</v>
      </c>
      <c r="C591">
        <v>9.7217249999999993</v>
      </c>
      <c r="F591">
        <v>236.021489</v>
      </c>
      <c r="G591">
        <v>9.9752890000000001</v>
      </c>
      <c r="H591">
        <v>238.73312799999999</v>
      </c>
      <c r="I591">
        <v>6.2484960000000003</v>
      </c>
    </row>
    <row r="592" spans="1:9" x14ac:dyDescent="0.25">
      <c r="A592">
        <v>591</v>
      </c>
      <c r="B592">
        <v>251.34427099999999</v>
      </c>
      <c r="C592">
        <v>9.7238299999999995</v>
      </c>
      <c r="F592">
        <v>236.111695</v>
      </c>
      <c r="G592">
        <v>9.9529219999999992</v>
      </c>
      <c r="H592">
        <v>238.72439299999999</v>
      </c>
      <c r="I592">
        <v>6.2656000000000001</v>
      </c>
    </row>
    <row r="593" spans="1:9" x14ac:dyDescent="0.25">
      <c r="A593">
        <v>592</v>
      </c>
      <c r="B593">
        <v>251.341273</v>
      </c>
      <c r="C593">
        <v>9.705883</v>
      </c>
      <c r="F593">
        <v>236.048541</v>
      </c>
      <c r="G593">
        <v>9.9495009999999997</v>
      </c>
      <c r="H593">
        <v>238.691394</v>
      </c>
      <c r="I593">
        <v>6.2401799999999996</v>
      </c>
    </row>
    <row r="594" spans="1:9" x14ac:dyDescent="0.25">
      <c r="A594">
        <v>593</v>
      </c>
      <c r="B594">
        <v>251.322169</v>
      </c>
      <c r="C594">
        <v>9.7243560000000002</v>
      </c>
      <c r="H594">
        <v>238.68286799999998</v>
      </c>
      <c r="I594">
        <v>6.2419169999999999</v>
      </c>
    </row>
    <row r="595" spans="1:9" x14ac:dyDescent="0.25">
      <c r="A595">
        <v>594</v>
      </c>
      <c r="B595">
        <v>251.34174200000001</v>
      </c>
      <c r="C595">
        <v>9.6960949999999997</v>
      </c>
      <c r="H595">
        <v>238.720812</v>
      </c>
      <c r="I595">
        <v>6.2429699999999997</v>
      </c>
    </row>
    <row r="596" spans="1:9" x14ac:dyDescent="0.25">
      <c r="A596">
        <v>595</v>
      </c>
      <c r="B596">
        <v>251.35206099999999</v>
      </c>
      <c r="C596">
        <v>9.7084089999999996</v>
      </c>
      <c r="H596">
        <v>238.68155200000001</v>
      </c>
      <c r="I596">
        <v>6.2027619999999999</v>
      </c>
    </row>
    <row r="597" spans="1:9" x14ac:dyDescent="0.25">
      <c r="A597">
        <v>596</v>
      </c>
      <c r="B597">
        <v>251.373694</v>
      </c>
      <c r="C597">
        <v>9.6960949999999997</v>
      </c>
      <c r="H597">
        <v>238.71428700000001</v>
      </c>
      <c r="I597">
        <v>6.1747629999999996</v>
      </c>
    </row>
    <row r="598" spans="1:9" x14ac:dyDescent="0.25">
      <c r="A598">
        <v>597</v>
      </c>
      <c r="B598">
        <v>251.351271</v>
      </c>
      <c r="C598">
        <v>9.7333020000000001</v>
      </c>
      <c r="H598">
        <v>238.74575899999999</v>
      </c>
      <c r="I598">
        <v>6.2884409999999997</v>
      </c>
    </row>
    <row r="599" spans="1:9" x14ac:dyDescent="0.25">
      <c r="A599">
        <v>598</v>
      </c>
      <c r="B599">
        <v>251.30553700000002</v>
      </c>
      <c r="C599">
        <v>9.7390919999999994</v>
      </c>
      <c r="D599">
        <v>258.251891</v>
      </c>
      <c r="E599">
        <v>7.0951329999999997</v>
      </c>
      <c r="H599">
        <v>238.76617899999999</v>
      </c>
      <c r="I599">
        <v>6.2861779999999996</v>
      </c>
    </row>
    <row r="600" spans="1:9" x14ac:dyDescent="0.25">
      <c r="A600">
        <v>599</v>
      </c>
      <c r="B600">
        <v>251.327429</v>
      </c>
      <c r="C600">
        <v>9.7066730000000003</v>
      </c>
      <c r="D600">
        <v>258.23173400000002</v>
      </c>
      <c r="E600">
        <v>7.0778179999999997</v>
      </c>
      <c r="H600">
        <v>238.76617899999999</v>
      </c>
      <c r="I600">
        <v>6.2861779999999996</v>
      </c>
    </row>
    <row r="601" spans="1:9" x14ac:dyDescent="0.25">
      <c r="A601">
        <v>600</v>
      </c>
      <c r="B601">
        <v>251.27948599999999</v>
      </c>
      <c r="C601">
        <v>9.7203040000000005</v>
      </c>
      <c r="D601">
        <v>258.21031099999999</v>
      </c>
      <c r="E601">
        <v>7.0686090000000004</v>
      </c>
    </row>
    <row r="602" spans="1:9" x14ac:dyDescent="0.25">
      <c r="A602">
        <v>601</v>
      </c>
      <c r="B602">
        <v>251.32816600000001</v>
      </c>
      <c r="C602">
        <v>9.7070410000000003</v>
      </c>
      <c r="D602">
        <v>258.20767799999999</v>
      </c>
      <c r="E602">
        <v>7.0359259999999999</v>
      </c>
    </row>
    <row r="603" spans="1:9" x14ac:dyDescent="0.25">
      <c r="A603">
        <v>602</v>
      </c>
      <c r="B603">
        <v>251.43042199999999</v>
      </c>
      <c r="C603">
        <v>9.6495180000000005</v>
      </c>
      <c r="D603">
        <v>258.21504800000002</v>
      </c>
      <c r="E603">
        <v>7.0372409999999999</v>
      </c>
    </row>
    <row r="604" spans="1:9" x14ac:dyDescent="0.25">
      <c r="A604">
        <v>603</v>
      </c>
      <c r="B604">
        <v>251.29027400000001</v>
      </c>
      <c r="C604">
        <v>9.6907259999999997</v>
      </c>
      <c r="D604">
        <v>258.215102</v>
      </c>
      <c r="E604">
        <v>7.0515040000000004</v>
      </c>
    </row>
    <row r="605" spans="1:9" x14ac:dyDescent="0.25">
      <c r="A605">
        <v>604</v>
      </c>
      <c r="D605">
        <v>258.22815200000002</v>
      </c>
      <c r="E605">
        <v>7.0255580000000002</v>
      </c>
    </row>
    <row r="606" spans="1:9" x14ac:dyDescent="0.25">
      <c r="A606">
        <v>605</v>
      </c>
      <c r="D606">
        <v>258.27572900000001</v>
      </c>
      <c r="E606">
        <v>7.0753969999999997</v>
      </c>
    </row>
    <row r="607" spans="1:9" x14ac:dyDescent="0.25">
      <c r="A607">
        <v>606</v>
      </c>
      <c r="D607">
        <v>258.26862599999998</v>
      </c>
      <c r="E607">
        <v>7.0673459999999997</v>
      </c>
    </row>
    <row r="608" spans="1:9" x14ac:dyDescent="0.25">
      <c r="A608">
        <v>607</v>
      </c>
      <c r="D608">
        <v>258.23536200000001</v>
      </c>
      <c r="E608">
        <v>7.0462939999999996</v>
      </c>
      <c r="F608">
        <v>252.09323000000001</v>
      </c>
      <c r="G608">
        <v>9.1140740000000005</v>
      </c>
    </row>
    <row r="609" spans="1:9" x14ac:dyDescent="0.25">
      <c r="A609">
        <v>608</v>
      </c>
      <c r="D609">
        <v>258.23399599999999</v>
      </c>
      <c r="E609">
        <v>7.0087700000000002</v>
      </c>
      <c r="F609">
        <v>252.07802100000001</v>
      </c>
      <c r="G609">
        <v>9.0924960000000006</v>
      </c>
    </row>
    <row r="610" spans="1:9" x14ac:dyDescent="0.25">
      <c r="A610">
        <v>609</v>
      </c>
      <c r="D610">
        <v>258.18820800000003</v>
      </c>
      <c r="E610">
        <v>7.0222949999999997</v>
      </c>
      <c r="F610">
        <v>252.09712500000001</v>
      </c>
      <c r="G610">
        <v>9.0986539999999998</v>
      </c>
    </row>
    <row r="611" spans="1:9" x14ac:dyDescent="0.25">
      <c r="A611">
        <v>610</v>
      </c>
      <c r="D611">
        <v>258.16589199999999</v>
      </c>
      <c r="E611">
        <v>7.0259799999999997</v>
      </c>
      <c r="F611">
        <v>252.06239199999999</v>
      </c>
      <c r="G611">
        <v>9.0943380000000005</v>
      </c>
    </row>
    <row r="612" spans="1:9" x14ac:dyDescent="0.25">
      <c r="A612">
        <v>611</v>
      </c>
      <c r="D612">
        <v>258.160369</v>
      </c>
      <c r="E612">
        <v>7.0361900000000004</v>
      </c>
      <c r="F612">
        <v>252.03039000000001</v>
      </c>
      <c r="G612">
        <v>9.1202319999999997</v>
      </c>
    </row>
    <row r="613" spans="1:9" x14ac:dyDescent="0.25">
      <c r="A613">
        <v>612</v>
      </c>
      <c r="D613">
        <v>258.21741700000001</v>
      </c>
      <c r="E613">
        <v>7.1103949999999996</v>
      </c>
      <c r="F613">
        <v>252.04996700000001</v>
      </c>
      <c r="G613">
        <v>9.1249690000000001</v>
      </c>
    </row>
    <row r="614" spans="1:9" x14ac:dyDescent="0.25">
      <c r="A614">
        <v>613</v>
      </c>
      <c r="D614">
        <v>258.21741700000001</v>
      </c>
      <c r="E614">
        <v>7.1103949999999996</v>
      </c>
      <c r="F614">
        <v>252.04002299999999</v>
      </c>
      <c r="G614">
        <v>9.1290209999999998</v>
      </c>
      <c r="H614">
        <v>256.91348900000003</v>
      </c>
      <c r="I614">
        <v>5.9952990000000002</v>
      </c>
    </row>
    <row r="615" spans="1:9" x14ac:dyDescent="0.25">
      <c r="A615">
        <v>614</v>
      </c>
      <c r="D615">
        <v>258.21741700000001</v>
      </c>
      <c r="E615">
        <v>7.1103949999999996</v>
      </c>
      <c r="F615">
        <v>252.059493</v>
      </c>
      <c r="G615">
        <v>9.1452829999999992</v>
      </c>
      <c r="H615">
        <v>256.953643</v>
      </c>
      <c r="I615">
        <v>6.0324030000000004</v>
      </c>
    </row>
    <row r="616" spans="1:9" x14ac:dyDescent="0.25">
      <c r="A616">
        <v>615</v>
      </c>
      <c r="D616">
        <v>258.21741700000001</v>
      </c>
      <c r="E616">
        <v>7.1103949999999996</v>
      </c>
      <c r="F616">
        <v>252.046549</v>
      </c>
      <c r="G616">
        <v>9.1304420000000004</v>
      </c>
      <c r="H616">
        <v>256.94601299999999</v>
      </c>
      <c r="I616">
        <v>6.0941890000000001</v>
      </c>
    </row>
    <row r="617" spans="1:9" x14ac:dyDescent="0.25">
      <c r="A617">
        <v>616</v>
      </c>
      <c r="D617">
        <v>258.21741700000001</v>
      </c>
      <c r="E617">
        <v>7.1103949999999996</v>
      </c>
      <c r="F617">
        <v>252.03760399999999</v>
      </c>
      <c r="G617">
        <v>9.1330729999999996</v>
      </c>
      <c r="H617">
        <v>256.94601299999999</v>
      </c>
      <c r="I617">
        <v>6.0941890000000001</v>
      </c>
    </row>
    <row r="618" spans="1:9" x14ac:dyDescent="0.25">
      <c r="A618">
        <v>617</v>
      </c>
      <c r="D618">
        <v>258.21741700000001</v>
      </c>
      <c r="E618">
        <v>7.1103949999999996</v>
      </c>
      <c r="F618">
        <v>252.01855</v>
      </c>
      <c r="G618">
        <v>9.1049170000000004</v>
      </c>
      <c r="H618">
        <v>256.98611699999998</v>
      </c>
      <c r="I618">
        <v>6.1170299999999997</v>
      </c>
    </row>
    <row r="619" spans="1:9" x14ac:dyDescent="0.25">
      <c r="A619">
        <v>618</v>
      </c>
      <c r="B619">
        <v>268.503424</v>
      </c>
      <c r="C619">
        <v>9.5112100000000002</v>
      </c>
      <c r="F619">
        <v>252.00339400000001</v>
      </c>
      <c r="G619">
        <v>9.0600240000000003</v>
      </c>
      <c r="H619">
        <v>256.98374799999999</v>
      </c>
      <c r="I619">
        <v>6.0778740000000004</v>
      </c>
    </row>
    <row r="620" spans="1:9" x14ac:dyDescent="0.25">
      <c r="A620">
        <v>619</v>
      </c>
      <c r="B620">
        <v>268.51716099999999</v>
      </c>
      <c r="C620">
        <v>9.4764219999999995</v>
      </c>
      <c r="F620">
        <v>251.96918399999998</v>
      </c>
      <c r="G620">
        <v>9.063129</v>
      </c>
      <c r="H620">
        <v>256.96227499999998</v>
      </c>
      <c r="I620">
        <v>6.0736629999999998</v>
      </c>
    </row>
    <row r="621" spans="1:9" x14ac:dyDescent="0.25">
      <c r="A621">
        <v>620</v>
      </c>
      <c r="B621">
        <v>268.57252799999998</v>
      </c>
      <c r="C621">
        <v>9.4795800000000003</v>
      </c>
      <c r="F621">
        <v>251.93808200000001</v>
      </c>
      <c r="G621">
        <v>9.0437619999999992</v>
      </c>
      <c r="H621">
        <v>257.02311600000002</v>
      </c>
      <c r="I621">
        <v>6.0487700000000002</v>
      </c>
    </row>
    <row r="622" spans="1:9" x14ac:dyDescent="0.25">
      <c r="A622">
        <v>621</v>
      </c>
      <c r="B622">
        <v>268.53310599999998</v>
      </c>
      <c r="C622">
        <v>9.5353670000000008</v>
      </c>
      <c r="F622">
        <v>251.98176100000001</v>
      </c>
      <c r="G622">
        <v>9.0421300000000002</v>
      </c>
      <c r="H622">
        <v>256.99969399999998</v>
      </c>
      <c r="I622">
        <v>6.0382449999999999</v>
      </c>
    </row>
    <row r="623" spans="1:9" x14ac:dyDescent="0.25">
      <c r="A623">
        <v>622</v>
      </c>
      <c r="B623">
        <v>268.51563900000002</v>
      </c>
      <c r="C623">
        <v>9.5248399999999993</v>
      </c>
      <c r="F623">
        <v>252.093333</v>
      </c>
      <c r="G623">
        <v>9.0783909999999999</v>
      </c>
      <c r="H623">
        <v>257.01980100000003</v>
      </c>
      <c r="I623">
        <v>6.0461390000000002</v>
      </c>
    </row>
    <row r="624" spans="1:9" x14ac:dyDescent="0.25">
      <c r="A624">
        <v>623</v>
      </c>
      <c r="B624">
        <v>268.518531</v>
      </c>
      <c r="C624">
        <v>9.5372090000000007</v>
      </c>
      <c r="H624">
        <v>257.03958799999998</v>
      </c>
      <c r="I624">
        <v>6.0387180000000003</v>
      </c>
    </row>
    <row r="625" spans="1:9" x14ac:dyDescent="0.25">
      <c r="A625">
        <v>624</v>
      </c>
      <c r="B625">
        <v>268.56710299999997</v>
      </c>
      <c r="C625">
        <v>9.5115789999999993</v>
      </c>
      <c r="H625">
        <v>257.02316500000001</v>
      </c>
      <c r="I625">
        <v>6.0480859999999996</v>
      </c>
    </row>
    <row r="626" spans="1:9" x14ac:dyDescent="0.25">
      <c r="A626">
        <v>625</v>
      </c>
      <c r="B626">
        <v>268.557524</v>
      </c>
      <c r="C626">
        <v>9.5064209999999996</v>
      </c>
      <c r="H626">
        <v>257.04768999999999</v>
      </c>
      <c r="I626">
        <v>6.0653480000000002</v>
      </c>
    </row>
    <row r="627" spans="1:9" x14ac:dyDescent="0.25">
      <c r="A627">
        <v>626</v>
      </c>
      <c r="B627">
        <v>268.58031699999998</v>
      </c>
      <c r="C627">
        <v>9.5011050000000008</v>
      </c>
      <c r="H627">
        <v>257.00048300000003</v>
      </c>
      <c r="I627">
        <v>6.0655060000000001</v>
      </c>
    </row>
    <row r="628" spans="1:9" x14ac:dyDescent="0.25">
      <c r="A628">
        <v>627</v>
      </c>
      <c r="B628">
        <v>268.54731600000002</v>
      </c>
      <c r="C628">
        <v>9.5028419999999993</v>
      </c>
      <c r="H628">
        <v>256.99690499999997</v>
      </c>
      <c r="I628">
        <v>6.076295</v>
      </c>
    </row>
    <row r="629" spans="1:9" x14ac:dyDescent="0.25">
      <c r="A629">
        <v>628</v>
      </c>
      <c r="B629">
        <v>268.55074200000001</v>
      </c>
      <c r="C629">
        <v>9.5274719999999995</v>
      </c>
      <c r="H629">
        <v>256.91348900000003</v>
      </c>
      <c r="I629">
        <v>5.9952990000000002</v>
      </c>
    </row>
    <row r="630" spans="1:9" x14ac:dyDescent="0.25">
      <c r="A630">
        <v>629</v>
      </c>
      <c r="B630">
        <v>268.540637</v>
      </c>
      <c r="C630">
        <v>9.5212620000000001</v>
      </c>
      <c r="H630">
        <v>256.91348900000003</v>
      </c>
      <c r="I630">
        <v>5.9952990000000002</v>
      </c>
    </row>
    <row r="631" spans="1:9" x14ac:dyDescent="0.25">
      <c r="A631">
        <v>630</v>
      </c>
      <c r="B631">
        <v>268.53284300000001</v>
      </c>
      <c r="C631">
        <v>9.5278410000000004</v>
      </c>
      <c r="H631">
        <v>256.91348900000003</v>
      </c>
      <c r="I631">
        <v>5.9952990000000002</v>
      </c>
    </row>
    <row r="632" spans="1:9" x14ac:dyDescent="0.25">
      <c r="A632">
        <v>631</v>
      </c>
      <c r="B632">
        <v>268.568896</v>
      </c>
      <c r="C632">
        <v>9.5277360000000009</v>
      </c>
      <c r="H632">
        <v>256.91348900000003</v>
      </c>
      <c r="I632">
        <v>5.9952990000000002</v>
      </c>
    </row>
    <row r="633" spans="1:9" x14ac:dyDescent="0.25">
      <c r="A633">
        <v>632</v>
      </c>
      <c r="B633">
        <v>268.53921400000002</v>
      </c>
      <c r="C633">
        <v>9.4889480000000006</v>
      </c>
      <c r="H633">
        <v>256.91348900000003</v>
      </c>
      <c r="I633">
        <v>5.9952990000000002</v>
      </c>
    </row>
    <row r="634" spans="1:9" x14ac:dyDescent="0.25">
      <c r="A634">
        <v>633</v>
      </c>
      <c r="B634">
        <v>268.56868200000002</v>
      </c>
      <c r="C634">
        <v>9.4590019999999999</v>
      </c>
      <c r="D634">
        <v>274.53387700000002</v>
      </c>
      <c r="E634">
        <v>6.697419</v>
      </c>
      <c r="H634">
        <v>256.91348900000003</v>
      </c>
      <c r="I634">
        <v>5.9952990000000002</v>
      </c>
    </row>
    <row r="635" spans="1:9" x14ac:dyDescent="0.25">
      <c r="A635">
        <v>634</v>
      </c>
      <c r="B635">
        <v>268.55178699999999</v>
      </c>
      <c r="C635">
        <v>9.4535820000000008</v>
      </c>
      <c r="D635">
        <v>274.53387700000002</v>
      </c>
      <c r="E635">
        <v>6.697419</v>
      </c>
      <c r="H635">
        <v>256.91348900000003</v>
      </c>
      <c r="I635">
        <v>5.9952990000000002</v>
      </c>
    </row>
    <row r="636" spans="1:9" x14ac:dyDescent="0.25">
      <c r="A636">
        <v>635</v>
      </c>
      <c r="B636">
        <v>268.57768499999997</v>
      </c>
      <c r="C636">
        <v>9.47879</v>
      </c>
      <c r="D636">
        <v>274.53387700000002</v>
      </c>
      <c r="E636">
        <v>6.697419</v>
      </c>
    </row>
    <row r="637" spans="1:9" x14ac:dyDescent="0.25">
      <c r="A637">
        <v>636</v>
      </c>
      <c r="B637">
        <v>268.56642399999998</v>
      </c>
      <c r="C637">
        <v>9.5001049999999996</v>
      </c>
      <c r="D637">
        <v>274.57719300000002</v>
      </c>
      <c r="E637">
        <v>6.71326</v>
      </c>
    </row>
    <row r="638" spans="1:9" x14ac:dyDescent="0.25">
      <c r="A638">
        <v>637</v>
      </c>
      <c r="B638">
        <v>268.56016</v>
      </c>
      <c r="C638">
        <v>9.4956849999999999</v>
      </c>
      <c r="D638">
        <v>274.57403799999997</v>
      </c>
      <c r="E638">
        <v>6.7525199999999996</v>
      </c>
    </row>
    <row r="639" spans="1:9" x14ac:dyDescent="0.25">
      <c r="A639">
        <v>638</v>
      </c>
      <c r="B639">
        <v>268.52521000000002</v>
      </c>
      <c r="C639">
        <v>9.4752650000000003</v>
      </c>
      <c r="D639">
        <v>274.54077000000001</v>
      </c>
      <c r="E639">
        <v>6.719786</v>
      </c>
    </row>
    <row r="640" spans="1:9" x14ac:dyDescent="0.25">
      <c r="A640">
        <v>639</v>
      </c>
      <c r="D640">
        <v>274.55783000000002</v>
      </c>
      <c r="E640">
        <v>6.7366270000000004</v>
      </c>
    </row>
    <row r="641" spans="1:11" x14ac:dyDescent="0.25">
      <c r="A641">
        <v>640</v>
      </c>
      <c r="D641">
        <v>274.55783000000002</v>
      </c>
      <c r="E641">
        <v>6.7366270000000004</v>
      </c>
      <c r="J641">
        <v>235.49099200000001</v>
      </c>
      <c r="K641">
        <v>13.745713</v>
      </c>
    </row>
    <row r="642" spans="1:11" x14ac:dyDescent="0.25">
      <c r="A642">
        <v>641</v>
      </c>
    </row>
    <row r="643" spans="1:11" x14ac:dyDescent="0.25">
      <c r="A643">
        <v>642</v>
      </c>
    </row>
    <row r="644" spans="1:11" x14ac:dyDescent="0.25">
      <c r="A644">
        <v>643</v>
      </c>
    </row>
    <row r="645" spans="1:11" x14ac:dyDescent="0.25">
      <c r="A645">
        <v>644</v>
      </c>
    </row>
    <row r="646" spans="1:11" x14ac:dyDescent="0.25">
      <c r="A646">
        <v>645</v>
      </c>
    </row>
    <row r="647" spans="1:11" x14ac:dyDescent="0.25">
      <c r="A647">
        <v>646</v>
      </c>
    </row>
    <row r="648" spans="1:11" x14ac:dyDescent="0.25">
      <c r="A648">
        <v>647</v>
      </c>
    </row>
    <row r="649" spans="1:11" x14ac:dyDescent="0.25">
      <c r="A649">
        <v>648</v>
      </c>
    </row>
    <row r="650" spans="1:11" x14ac:dyDescent="0.25">
      <c r="A650">
        <v>649</v>
      </c>
    </row>
    <row r="651" spans="1:11" x14ac:dyDescent="0.25">
      <c r="A651">
        <v>650</v>
      </c>
    </row>
    <row r="652" spans="1:11" x14ac:dyDescent="0.25">
      <c r="A652">
        <v>651</v>
      </c>
    </row>
    <row r="653" spans="1:11" x14ac:dyDescent="0.25">
      <c r="A653">
        <v>652</v>
      </c>
      <c r="J653">
        <v>103.423743</v>
      </c>
      <c r="K653">
        <v>12.591144999999999</v>
      </c>
    </row>
    <row r="654" spans="1:11" x14ac:dyDescent="0.25">
      <c r="A654">
        <v>653</v>
      </c>
      <c r="B654">
        <v>83.58089600000001</v>
      </c>
      <c r="C654">
        <v>8.4122179999999993</v>
      </c>
      <c r="H654">
        <v>75.37319500000001</v>
      </c>
      <c r="I654">
        <v>5.7263149999999996</v>
      </c>
    </row>
    <row r="655" spans="1:11" x14ac:dyDescent="0.25">
      <c r="A655">
        <v>654</v>
      </c>
      <c r="B655">
        <v>83.626632000000001</v>
      </c>
      <c r="C655">
        <v>8.4044279999999993</v>
      </c>
      <c r="H655">
        <v>75.310566000000009</v>
      </c>
      <c r="I655">
        <v>5.7462609999999996</v>
      </c>
    </row>
    <row r="656" spans="1:11" x14ac:dyDescent="0.25">
      <c r="A656">
        <v>655</v>
      </c>
      <c r="B656">
        <v>83.581107000000003</v>
      </c>
      <c r="C656">
        <v>8.4163239999999995</v>
      </c>
      <c r="H656">
        <v>75.313724000000008</v>
      </c>
      <c r="I656">
        <v>5.7612069999999997</v>
      </c>
    </row>
    <row r="657" spans="1:9" x14ac:dyDescent="0.25">
      <c r="A657">
        <v>656</v>
      </c>
      <c r="B657">
        <v>83.564425</v>
      </c>
      <c r="C657">
        <v>8.4468999999999994</v>
      </c>
      <c r="H657">
        <v>75.308040000000005</v>
      </c>
      <c r="I657">
        <v>5.7700490000000002</v>
      </c>
    </row>
    <row r="658" spans="1:9" x14ac:dyDescent="0.25">
      <c r="A658">
        <v>657</v>
      </c>
      <c r="B658">
        <v>83.528742000000008</v>
      </c>
      <c r="C658">
        <v>8.449427</v>
      </c>
      <c r="H658">
        <v>75.33909100000001</v>
      </c>
      <c r="I658">
        <v>5.8008889999999997</v>
      </c>
    </row>
    <row r="659" spans="1:9" x14ac:dyDescent="0.25">
      <c r="A659">
        <v>658</v>
      </c>
      <c r="B659">
        <v>83.514375000000001</v>
      </c>
      <c r="C659">
        <v>8.4534789999999997</v>
      </c>
      <c r="H659">
        <v>75.309250000000006</v>
      </c>
      <c r="I659">
        <v>5.7366289999999998</v>
      </c>
    </row>
    <row r="660" spans="1:9" x14ac:dyDescent="0.25">
      <c r="A660">
        <v>659</v>
      </c>
      <c r="B660">
        <v>83.531322000000003</v>
      </c>
      <c r="C660">
        <v>8.4371639999999992</v>
      </c>
      <c r="H660">
        <v>75.255622000000002</v>
      </c>
      <c r="I660">
        <v>5.7464180000000002</v>
      </c>
    </row>
    <row r="661" spans="1:9" x14ac:dyDescent="0.25">
      <c r="A661">
        <v>660</v>
      </c>
      <c r="B661">
        <v>83.545110000000008</v>
      </c>
      <c r="C661">
        <v>8.4380059999999997</v>
      </c>
      <c r="H661">
        <v>75.226571000000007</v>
      </c>
      <c r="I661">
        <v>5.7626280000000003</v>
      </c>
    </row>
    <row r="662" spans="1:9" x14ac:dyDescent="0.25">
      <c r="A662">
        <v>661</v>
      </c>
      <c r="B662">
        <v>83.547425000000004</v>
      </c>
      <c r="C662">
        <v>8.4377960000000005</v>
      </c>
      <c r="H662">
        <v>75.225571000000002</v>
      </c>
      <c r="I662">
        <v>5.7833110000000003</v>
      </c>
    </row>
    <row r="663" spans="1:9" x14ac:dyDescent="0.25">
      <c r="A663">
        <v>662</v>
      </c>
      <c r="B663">
        <v>83.56553000000001</v>
      </c>
      <c r="C663">
        <v>8.4411640000000006</v>
      </c>
      <c r="H663">
        <v>75.286200000000008</v>
      </c>
      <c r="I663">
        <v>5.7746269999999997</v>
      </c>
    </row>
    <row r="664" spans="1:9" x14ac:dyDescent="0.25">
      <c r="A664">
        <v>663</v>
      </c>
      <c r="B664">
        <v>83.561004000000011</v>
      </c>
      <c r="C664">
        <v>8.4549000000000003</v>
      </c>
      <c r="H664">
        <v>75.254885000000002</v>
      </c>
      <c r="I664">
        <v>5.7666279999999999</v>
      </c>
    </row>
    <row r="665" spans="1:9" x14ac:dyDescent="0.25">
      <c r="A665">
        <v>664</v>
      </c>
      <c r="B665">
        <v>83.588319000000013</v>
      </c>
      <c r="C665">
        <v>8.4566359999999996</v>
      </c>
      <c r="H665">
        <v>75.206940000000003</v>
      </c>
      <c r="I665">
        <v>5.7607860000000004</v>
      </c>
    </row>
    <row r="666" spans="1:9" x14ac:dyDescent="0.25">
      <c r="A666">
        <v>665</v>
      </c>
      <c r="B666">
        <v>83.541425000000004</v>
      </c>
      <c r="C666">
        <v>8.4524260000000009</v>
      </c>
      <c r="D666">
        <v>90.431991000000011</v>
      </c>
      <c r="E666">
        <v>6.8882500000000002</v>
      </c>
      <c r="H666">
        <v>75.24983300000001</v>
      </c>
      <c r="I666">
        <v>5.755681</v>
      </c>
    </row>
    <row r="667" spans="1:9" x14ac:dyDescent="0.25">
      <c r="A667">
        <v>666</v>
      </c>
      <c r="B667">
        <v>83.544058000000007</v>
      </c>
      <c r="C667">
        <v>8.4165860000000006</v>
      </c>
      <c r="D667">
        <v>90.431991000000011</v>
      </c>
      <c r="E667">
        <v>6.8882500000000002</v>
      </c>
      <c r="H667">
        <v>75.40971900000001</v>
      </c>
      <c r="I667">
        <v>5.626741</v>
      </c>
    </row>
    <row r="668" spans="1:9" x14ac:dyDescent="0.25">
      <c r="A668">
        <v>667</v>
      </c>
      <c r="B668">
        <v>83.685049000000006</v>
      </c>
      <c r="C668">
        <v>8.4616889999999998</v>
      </c>
      <c r="D668">
        <v>90.431991000000011</v>
      </c>
      <c r="E668">
        <v>6.8882500000000002</v>
      </c>
    </row>
    <row r="669" spans="1:9" x14ac:dyDescent="0.25">
      <c r="A669">
        <v>668</v>
      </c>
      <c r="B669">
        <v>83.692943000000014</v>
      </c>
      <c r="C669">
        <v>8.4602679999999992</v>
      </c>
      <c r="D669">
        <v>90.417729000000008</v>
      </c>
      <c r="E669">
        <v>6.8985120000000002</v>
      </c>
    </row>
    <row r="670" spans="1:9" x14ac:dyDescent="0.25">
      <c r="A670">
        <v>669</v>
      </c>
      <c r="D670">
        <v>90.42388600000001</v>
      </c>
      <c r="E670">
        <v>6.909249</v>
      </c>
    </row>
    <row r="671" spans="1:9" x14ac:dyDescent="0.25">
      <c r="A671">
        <v>670</v>
      </c>
      <c r="D671">
        <v>90.418046000000004</v>
      </c>
      <c r="E671">
        <v>6.9259320000000004</v>
      </c>
      <c r="F671">
        <v>83.615790000000004</v>
      </c>
      <c r="G671">
        <v>8.9748190000000001</v>
      </c>
    </row>
    <row r="672" spans="1:9" x14ac:dyDescent="0.25">
      <c r="A672">
        <v>671</v>
      </c>
      <c r="D672">
        <v>90.421466000000009</v>
      </c>
      <c r="E672">
        <v>6.9151429999999996</v>
      </c>
      <c r="F672">
        <v>83.574950999999999</v>
      </c>
      <c r="G672">
        <v>8.9517670000000003</v>
      </c>
    </row>
    <row r="673" spans="1:9" x14ac:dyDescent="0.25">
      <c r="A673">
        <v>672</v>
      </c>
      <c r="D673">
        <v>90.410623000000001</v>
      </c>
      <c r="E673">
        <v>6.8940919999999997</v>
      </c>
      <c r="F673">
        <v>83.607211000000007</v>
      </c>
      <c r="G673">
        <v>8.9317679999999999</v>
      </c>
    </row>
    <row r="674" spans="1:9" x14ac:dyDescent="0.25">
      <c r="A674">
        <v>673</v>
      </c>
      <c r="D674">
        <v>90.388204000000002</v>
      </c>
      <c r="E674">
        <v>6.91988</v>
      </c>
      <c r="F674">
        <v>83.61842200000001</v>
      </c>
      <c r="G674">
        <v>8.9372939999999996</v>
      </c>
    </row>
    <row r="675" spans="1:9" x14ac:dyDescent="0.25">
      <c r="A675">
        <v>674</v>
      </c>
      <c r="D675">
        <v>90.427096000000006</v>
      </c>
      <c r="E675">
        <v>6.8981450000000004</v>
      </c>
      <c r="F675">
        <v>83.558793000000009</v>
      </c>
      <c r="G675">
        <v>8.9054020000000005</v>
      </c>
    </row>
    <row r="676" spans="1:9" x14ac:dyDescent="0.25">
      <c r="A676">
        <v>675</v>
      </c>
      <c r="D676">
        <v>90.396571000000009</v>
      </c>
      <c r="E676">
        <v>6.9304589999999999</v>
      </c>
      <c r="F676">
        <v>83.55605700000001</v>
      </c>
      <c r="G676">
        <v>8.91798</v>
      </c>
    </row>
    <row r="677" spans="1:9" x14ac:dyDescent="0.25">
      <c r="A677">
        <v>676</v>
      </c>
      <c r="D677">
        <v>90.344733000000005</v>
      </c>
      <c r="E677">
        <v>6.9381940000000002</v>
      </c>
      <c r="F677">
        <v>83.531322000000003</v>
      </c>
      <c r="G677">
        <v>8.901192</v>
      </c>
    </row>
    <row r="678" spans="1:9" x14ac:dyDescent="0.25">
      <c r="A678">
        <v>677</v>
      </c>
      <c r="D678">
        <v>90.368468000000007</v>
      </c>
      <c r="E678">
        <v>6.8757770000000002</v>
      </c>
      <c r="F678">
        <v>83.534900000000007</v>
      </c>
      <c r="G678">
        <v>8.8945070000000008</v>
      </c>
    </row>
    <row r="679" spans="1:9" x14ac:dyDescent="0.25">
      <c r="A679">
        <v>678</v>
      </c>
      <c r="D679">
        <v>90.472777000000008</v>
      </c>
      <c r="E679">
        <v>6.8762509999999999</v>
      </c>
      <c r="F679">
        <v>83.547268000000003</v>
      </c>
      <c r="G679">
        <v>8.9078219999999995</v>
      </c>
    </row>
    <row r="680" spans="1:9" x14ac:dyDescent="0.25">
      <c r="A680">
        <v>679</v>
      </c>
      <c r="D680">
        <v>90.431991000000011</v>
      </c>
      <c r="E680">
        <v>6.8882500000000002</v>
      </c>
      <c r="F680">
        <v>83.556741000000002</v>
      </c>
      <c r="G680">
        <v>8.9166640000000008</v>
      </c>
    </row>
    <row r="681" spans="1:9" x14ac:dyDescent="0.25">
      <c r="A681">
        <v>680</v>
      </c>
      <c r="D681">
        <v>90.431991000000011</v>
      </c>
      <c r="E681">
        <v>6.8882500000000002</v>
      </c>
      <c r="F681">
        <v>83.588319000000013</v>
      </c>
      <c r="G681">
        <v>8.9613460000000007</v>
      </c>
    </row>
    <row r="682" spans="1:9" x14ac:dyDescent="0.25">
      <c r="A682">
        <v>681</v>
      </c>
      <c r="F682">
        <v>83.591160000000002</v>
      </c>
      <c r="G682">
        <v>8.9676080000000002</v>
      </c>
      <c r="H682">
        <v>90.404204000000007</v>
      </c>
      <c r="I682">
        <v>6.6772090000000004</v>
      </c>
    </row>
    <row r="683" spans="1:9" x14ac:dyDescent="0.25">
      <c r="A683">
        <v>682</v>
      </c>
      <c r="B683">
        <v>101.074454</v>
      </c>
      <c r="C683">
        <v>8.7185699999999997</v>
      </c>
      <c r="F683">
        <v>83.636105000000015</v>
      </c>
      <c r="G683">
        <v>8.9476619999999993</v>
      </c>
      <c r="H683">
        <v>90.404204000000007</v>
      </c>
      <c r="I683">
        <v>6.6772090000000004</v>
      </c>
    </row>
    <row r="684" spans="1:9" x14ac:dyDescent="0.25">
      <c r="A684">
        <v>683</v>
      </c>
      <c r="B684">
        <v>101.01445700000001</v>
      </c>
      <c r="C684">
        <v>8.7083069999999996</v>
      </c>
      <c r="F684">
        <v>83.597213000000011</v>
      </c>
      <c r="G684">
        <v>8.9027180000000001</v>
      </c>
      <c r="H684">
        <v>90.404204000000007</v>
      </c>
      <c r="I684">
        <v>6.6772090000000004</v>
      </c>
    </row>
    <row r="685" spans="1:9" x14ac:dyDescent="0.25">
      <c r="A685">
        <v>684</v>
      </c>
      <c r="B685">
        <v>101.00830000000001</v>
      </c>
      <c r="C685">
        <v>8.7143069999999998</v>
      </c>
      <c r="F685">
        <v>83.564320000000009</v>
      </c>
      <c r="G685">
        <v>8.863194</v>
      </c>
      <c r="H685">
        <v>90.467937000000006</v>
      </c>
      <c r="I685">
        <v>6.677683</v>
      </c>
    </row>
    <row r="686" spans="1:9" x14ac:dyDescent="0.25">
      <c r="A686">
        <v>685</v>
      </c>
      <c r="B686">
        <v>101.029931</v>
      </c>
      <c r="C686">
        <v>8.7270959999999995</v>
      </c>
      <c r="F686">
        <v>83.561530000000005</v>
      </c>
      <c r="G686">
        <v>8.9565040000000007</v>
      </c>
      <c r="H686">
        <v>90.421886999999998</v>
      </c>
      <c r="I686">
        <v>6.7083130000000004</v>
      </c>
    </row>
    <row r="687" spans="1:9" x14ac:dyDescent="0.25">
      <c r="A687">
        <v>686</v>
      </c>
      <c r="B687">
        <v>101.02287600000001</v>
      </c>
      <c r="C687">
        <v>8.728726</v>
      </c>
      <c r="H687">
        <v>90.41799300000001</v>
      </c>
      <c r="I687">
        <v>6.6769990000000004</v>
      </c>
    </row>
    <row r="688" spans="1:9" x14ac:dyDescent="0.25">
      <c r="A688">
        <v>687</v>
      </c>
      <c r="B688">
        <v>101.03161300000001</v>
      </c>
      <c r="C688">
        <v>8.7188330000000001</v>
      </c>
      <c r="H688">
        <v>90.429360000000003</v>
      </c>
      <c r="I688">
        <v>6.6798409999999997</v>
      </c>
    </row>
    <row r="689" spans="1:9" x14ac:dyDescent="0.25">
      <c r="A689">
        <v>688</v>
      </c>
      <c r="B689">
        <v>101.00403700000001</v>
      </c>
      <c r="C689">
        <v>8.7354109999999991</v>
      </c>
      <c r="H689">
        <v>90.435676000000001</v>
      </c>
      <c r="I689">
        <v>6.6630520000000004</v>
      </c>
    </row>
    <row r="690" spans="1:9" x14ac:dyDescent="0.25">
      <c r="A690">
        <v>689</v>
      </c>
      <c r="B690">
        <v>100.998406</v>
      </c>
      <c r="C690">
        <v>8.7493569999999998</v>
      </c>
      <c r="H690">
        <v>90.421254000000005</v>
      </c>
      <c r="I690">
        <v>6.6779989999999998</v>
      </c>
    </row>
    <row r="691" spans="1:9" x14ac:dyDescent="0.25">
      <c r="A691">
        <v>690</v>
      </c>
      <c r="B691">
        <v>100.99951100000001</v>
      </c>
      <c r="C691">
        <v>8.7539359999999995</v>
      </c>
      <c r="H691">
        <v>90.409728000000001</v>
      </c>
      <c r="I691">
        <v>6.6538940000000002</v>
      </c>
    </row>
    <row r="692" spans="1:9" x14ac:dyDescent="0.25">
      <c r="A692">
        <v>691</v>
      </c>
      <c r="B692">
        <v>100.995091</v>
      </c>
      <c r="C692">
        <v>8.7647250000000003</v>
      </c>
      <c r="H692">
        <v>90.379097999999999</v>
      </c>
      <c r="I692">
        <v>6.6748409999999998</v>
      </c>
    </row>
    <row r="693" spans="1:9" x14ac:dyDescent="0.25">
      <c r="A693">
        <v>692</v>
      </c>
      <c r="B693">
        <v>101.00493300000001</v>
      </c>
      <c r="C693">
        <v>8.7591990000000006</v>
      </c>
      <c r="H693">
        <v>90.40720300000001</v>
      </c>
      <c r="I693">
        <v>6.6838930000000003</v>
      </c>
    </row>
    <row r="694" spans="1:9" x14ac:dyDescent="0.25">
      <c r="A694">
        <v>693</v>
      </c>
      <c r="B694">
        <v>101.01008900000001</v>
      </c>
      <c r="C694">
        <v>8.7609879999999993</v>
      </c>
      <c r="H694">
        <v>90.411676999999997</v>
      </c>
      <c r="I694">
        <v>6.6520530000000004</v>
      </c>
    </row>
    <row r="695" spans="1:9" x14ac:dyDescent="0.25">
      <c r="A695">
        <v>694</v>
      </c>
      <c r="B695">
        <v>101.00193300000001</v>
      </c>
      <c r="C695">
        <v>8.7646719999999991</v>
      </c>
      <c r="H695">
        <v>90.375783000000013</v>
      </c>
      <c r="I695">
        <v>6.6589989999999997</v>
      </c>
    </row>
    <row r="696" spans="1:9" x14ac:dyDescent="0.25">
      <c r="A696">
        <v>695</v>
      </c>
      <c r="B696">
        <v>101.00229900000001</v>
      </c>
      <c r="C696">
        <v>8.7504629999999999</v>
      </c>
      <c r="H696">
        <v>90.461673000000005</v>
      </c>
      <c r="I696">
        <v>6.6502629999999998</v>
      </c>
    </row>
    <row r="697" spans="1:9" x14ac:dyDescent="0.25">
      <c r="A697">
        <v>696</v>
      </c>
      <c r="B697">
        <v>101.05266700000001</v>
      </c>
      <c r="C697">
        <v>8.7378319999999992</v>
      </c>
      <c r="D697">
        <v>108.64303500000001</v>
      </c>
      <c r="E697">
        <v>6.2518120000000001</v>
      </c>
      <c r="H697">
        <v>90.404204000000007</v>
      </c>
      <c r="I697">
        <v>6.6772090000000004</v>
      </c>
    </row>
    <row r="698" spans="1:9" x14ac:dyDescent="0.25">
      <c r="A698">
        <v>697</v>
      </c>
      <c r="B698">
        <v>101.06419100000001</v>
      </c>
      <c r="C698">
        <v>8.7090440000000005</v>
      </c>
      <c r="D698">
        <v>108.61893000000001</v>
      </c>
      <c r="E698">
        <v>6.240812</v>
      </c>
      <c r="H698">
        <v>90.404204000000007</v>
      </c>
      <c r="I698">
        <v>6.6772090000000004</v>
      </c>
    </row>
    <row r="699" spans="1:9" x14ac:dyDescent="0.25">
      <c r="A699">
        <v>698</v>
      </c>
      <c r="B699">
        <v>101.12371400000001</v>
      </c>
      <c r="C699">
        <v>8.700939</v>
      </c>
      <c r="D699">
        <v>108.62414100000001</v>
      </c>
      <c r="E699">
        <v>6.230181</v>
      </c>
    </row>
    <row r="700" spans="1:9" x14ac:dyDescent="0.25">
      <c r="A700">
        <v>699</v>
      </c>
      <c r="B700">
        <v>101.15197500000001</v>
      </c>
      <c r="C700">
        <v>8.7978810000000003</v>
      </c>
      <c r="D700">
        <v>108.65166400000001</v>
      </c>
      <c r="E700">
        <v>6.2366539999999997</v>
      </c>
    </row>
    <row r="701" spans="1:9" x14ac:dyDescent="0.25">
      <c r="A701">
        <v>700</v>
      </c>
      <c r="D701">
        <v>108.63724400000001</v>
      </c>
      <c r="E701">
        <v>6.2313910000000003</v>
      </c>
      <c r="F701">
        <v>100.39949100000001</v>
      </c>
      <c r="G701">
        <v>9.3920060000000003</v>
      </c>
    </row>
    <row r="702" spans="1:9" x14ac:dyDescent="0.25">
      <c r="A702">
        <v>701</v>
      </c>
      <c r="D702">
        <v>108.62145500000001</v>
      </c>
      <c r="E702">
        <v>6.2155500000000004</v>
      </c>
      <c r="F702">
        <v>100.36723000000001</v>
      </c>
      <c r="G702">
        <v>9.4055839999999993</v>
      </c>
    </row>
    <row r="703" spans="1:9" x14ac:dyDescent="0.25">
      <c r="A703">
        <v>702</v>
      </c>
      <c r="D703">
        <v>108.65740100000001</v>
      </c>
      <c r="E703">
        <v>6.212656</v>
      </c>
      <c r="F703">
        <v>100.3516</v>
      </c>
      <c r="G703">
        <v>9.3674809999999997</v>
      </c>
    </row>
    <row r="704" spans="1:9" x14ac:dyDescent="0.25">
      <c r="A704">
        <v>703</v>
      </c>
      <c r="D704">
        <v>108.639667</v>
      </c>
      <c r="E704">
        <v>6.1983930000000003</v>
      </c>
      <c r="F704">
        <v>100.36181000000001</v>
      </c>
      <c r="G704">
        <v>9.3882169999999991</v>
      </c>
    </row>
    <row r="705" spans="1:9" x14ac:dyDescent="0.25">
      <c r="A705">
        <v>704</v>
      </c>
      <c r="D705">
        <v>108.65177100000001</v>
      </c>
      <c r="E705">
        <v>6.1970780000000003</v>
      </c>
      <c r="F705">
        <v>100.35654700000001</v>
      </c>
      <c r="G705">
        <v>9.3762179999999997</v>
      </c>
    </row>
    <row r="706" spans="1:9" x14ac:dyDescent="0.25">
      <c r="A706">
        <v>705</v>
      </c>
      <c r="D706">
        <v>108.62577000000002</v>
      </c>
      <c r="E706">
        <v>6.2027089999999996</v>
      </c>
      <c r="F706">
        <v>100.35917800000001</v>
      </c>
      <c r="G706">
        <v>9.3805859999999992</v>
      </c>
    </row>
    <row r="707" spans="1:9" x14ac:dyDescent="0.25">
      <c r="A707">
        <v>706</v>
      </c>
      <c r="D707">
        <v>108.59809000000001</v>
      </c>
      <c r="E707">
        <v>6.220129</v>
      </c>
      <c r="F707">
        <v>100.36712600000001</v>
      </c>
      <c r="G707">
        <v>9.4003739999999993</v>
      </c>
    </row>
    <row r="708" spans="1:9" x14ac:dyDescent="0.25">
      <c r="A708">
        <v>707</v>
      </c>
      <c r="D708">
        <v>108.60298400000001</v>
      </c>
      <c r="E708">
        <v>6.2153929999999997</v>
      </c>
      <c r="F708">
        <v>100.368493</v>
      </c>
      <c r="G708">
        <v>9.3894800000000007</v>
      </c>
    </row>
    <row r="709" spans="1:9" x14ac:dyDescent="0.25">
      <c r="A709">
        <v>708</v>
      </c>
      <c r="D709">
        <v>108.66245600000001</v>
      </c>
      <c r="E709">
        <v>6.2112350000000003</v>
      </c>
      <c r="F709">
        <v>100.36681100000001</v>
      </c>
      <c r="G709">
        <v>9.4015319999999996</v>
      </c>
    </row>
    <row r="710" spans="1:9" x14ac:dyDescent="0.25">
      <c r="A710">
        <v>709</v>
      </c>
      <c r="D710">
        <v>108.63993000000001</v>
      </c>
      <c r="E710">
        <v>6.1931310000000002</v>
      </c>
      <c r="F710">
        <v>100.34002000000001</v>
      </c>
      <c r="G710">
        <v>9.3860060000000001</v>
      </c>
    </row>
    <row r="711" spans="1:9" x14ac:dyDescent="0.25">
      <c r="A711">
        <v>710</v>
      </c>
      <c r="D711">
        <v>108.63977000000001</v>
      </c>
      <c r="E711">
        <v>6.3179660000000002</v>
      </c>
      <c r="F711">
        <v>100.346284</v>
      </c>
      <c r="G711">
        <v>9.3500599999999991</v>
      </c>
    </row>
    <row r="712" spans="1:9" x14ac:dyDescent="0.25">
      <c r="A712">
        <v>711</v>
      </c>
      <c r="D712">
        <v>108.63977000000001</v>
      </c>
      <c r="E712">
        <v>6.3179660000000002</v>
      </c>
      <c r="F712">
        <v>100.35528100000001</v>
      </c>
      <c r="G712">
        <v>9.3704280000000004</v>
      </c>
    </row>
    <row r="713" spans="1:9" x14ac:dyDescent="0.25">
      <c r="A713">
        <v>712</v>
      </c>
      <c r="D713">
        <v>108.596564</v>
      </c>
      <c r="E713">
        <v>6.7161540000000004</v>
      </c>
      <c r="F713">
        <v>100.32297</v>
      </c>
      <c r="G713">
        <v>9.3764800000000008</v>
      </c>
    </row>
    <row r="714" spans="1:9" x14ac:dyDescent="0.25">
      <c r="A714">
        <v>713</v>
      </c>
      <c r="B714">
        <v>119.44101600000002</v>
      </c>
      <c r="C714">
        <v>8.1751260000000006</v>
      </c>
      <c r="F714">
        <v>100.34381</v>
      </c>
      <c r="G714">
        <v>9.3749540000000007</v>
      </c>
      <c r="H714">
        <v>108.46920300000001</v>
      </c>
      <c r="I714">
        <v>6.293704</v>
      </c>
    </row>
    <row r="715" spans="1:9" x14ac:dyDescent="0.25">
      <c r="A715">
        <v>714</v>
      </c>
      <c r="B715">
        <v>119.457751</v>
      </c>
      <c r="C715">
        <v>8.1590749999999996</v>
      </c>
      <c r="F715">
        <v>100.24818300000001</v>
      </c>
      <c r="G715">
        <v>9.4026890000000005</v>
      </c>
      <c r="H715">
        <v>108.432941</v>
      </c>
      <c r="I715">
        <v>6.3050189999999997</v>
      </c>
    </row>
    <row r="716" spans="1:9" x14ac:dyDescent="0.25">
      <c r="A716">
        <v>715</v>
      </c>
      <c r="B716">
        <v>119.45285700000001</v>
      </c>
      <c r="C716">
        <v>8.1849159999999994</v>
      </c>
      <c r="F716">
        <v>100.30681300000001</v>
      </c>
      <c r="G716">
        <v>9.3642179999999993</v>
      </c>
      <c r="H716">
        <v>108.41862800000001</v>
      </c>
      <c r="I716">
        <v>6.300967</v>
      </c>
    </row>
    <row r="717" spans="1:9" x14ac:dyDescent="0.25">
      <c r="A717">
        <v>716</v>
      </c>
      <c r="B717">
        <v>119.468379</v>
      </c>
      <c r="C717">
        <v>8.2041769999999996</v>
      </c>
      <c r="F717">
        <v>100.55042900000001</v>
      </c>
      <c r="G717">
        <v>9.3722180000000002</v>
      </c>
      <c r="H717">
        <v>108.391784</v>
      </c>
      <c r="I717">
        <v>6.3043880000000003</v>
      </c>
    </row>
    <row r="718" spans="1:9" x14ac:dyDescent="0.25">
      <c r="A718">
        <v>717</v>
      </c>
      <c r="B718">
        <v>119.48848600000001</v>
      </c>
      <c r="C718">
        <v>8.2060720000000007</v>
      </c>
      <c r="H718">
        <v>108.36936500000002</v>
      </c>
      <c r="I718">
        <v>6.2934929999999998</v>
      </c>
    </row>
    <row r="719" spans="1:9" x14ac:dyDescent="0.25">
      <c r="A719">
        <v>718</v>
      </c>
      <c r="B719">
        <v>119.48569800000001</v>
      </c>
      <c r="C719">
        <v>8.1985980000000005</v>
      </c>
      <c r="H719">
        <v>108.40731000000001</v>
      </c>
      <c r="I719">
        <v>6.3021770000000004</v>
      </c>
    </row>
    <row r="720" spans="1:9" x14ac:dyDescent="0.25">
      <c r="A720">
        <v>719</v>
      </c>
      <c r="B720">
        <v>119.47996000000001</v>
      </c>
      <c r="C720">
        <v>8.223649</v>
      </c>
      <c r="H720">
        <v>108.43394000000001</v>
      </c>
      <c r="I720">
        <v>6.2988619999999997</v>
      </c>
    </row>
    <row r="721" spans="1:9" x14ac:dyDescent="0.25">
      <c r="A721">
        <v>720</v>
      </c>
      <c r="B721">
        <v>119.49380000000001</v>
      </c>
      <c r="C721">
        <v>8.2201769999999996</v>
      </c>
      <c r="H721">
        <v>108.423732</v>
      </c>
      <c r="I721">
        <v>6.2824939999999998</v>
      </c>
    </row>
    <row r="722" spans="1:9" x14ac:dyDescent="0.25">
      <c r="A722">
        <v>721</v>
      </c>
      <c r="B722">
        <v>119.47095800000001</v>
      </c>
      <c r="C722">
        <v>8.2187020000000004</v>
      </c>
      <c r="H722">
        <v>108.41846800000002</v>
      </c>
      <c r="I722">
        <v>6.2775990000000004</v>
      </c>
    </row>
    <row r="723" spans="1:9" x14ac:dyDescent="0.25">
      <c r="A723">
        <v>722</v>
      </c>
      <c r="B723">
        <v>119.45848800000002</v>
      </c>
      <c r="C723">
        <v>8.2244390000000003</v>
      </c>
      <c r="H723">
        <v>108.434573</v>
      </c>
      <c r="I723">
        <v>6.3154919999999999</v>
      </c>
    </row>
    <row r="724" spans="1:9" x14ac:dyDescent="0.25">
      <c r="A724">
        <v>723</v>
      </c>
      <c r="B724">
        <v>119.46380100000002</v>
      </c>
      <c r="C724">
        <v>8.2240719999999996</v>
      </c>
      <c r="H724">
        <v>108.40673000000001</v>
      </c>
      <c r="I724">
        <v>6.330597</v>
      </c>
    </row>
    <row r="725" spans="1:9" x14ac:dyDescent="0.25">
      <c r="A725">
        <v>724</v>
      </c>
      <c r="B725">
        <v>119.45638200000002</v>
      </c>
      <c r="C725">
        <v>8.2270179999999993</v>
      </c>
      <c r="H725">
        <v>108.38915500000002</v>
      </c>
      <c r="I725">
        <v>6.325018</v>
      </c>
    </row>
    <row r="726" spans="1:9" x14ac:dyDescent="0.25">
      <c r="A726">
        <v>725</v>
      </c>
      <c r="B726">
        <v>119.45369600000001</v>
      </c>
      <c r="C726">
        <v>8.2293339999999997</v>
      </c>
      <c r="H726">
        <v>108.409942</v>
      </c>
      <c r="I726">
        <v>6.3204390000000004</v>
      </c>
    </row>
    <row r="727" spans="1:9" x14ac:dyDescent="0.25">
      <c r="A727">
        <v>726</v>
      </c>
      <c r="B727">
        <v>119.43996300000001</v>
      </c>
      <c r="C727">
        <v>8.2168080000000003</v>
      </c>
      <c r="H727">
        <v>108.39794400000001</v>
      </c>
      <c r="I727">
        <v>6.3218079999999999</v>
      </c>
    </row>
    <row r="728" spans="1:9" x14ac:dyDescent="0.25">
      <c r="A728">
        <v>727</v>
      </c>
      <c r="B728">
        <v>119.45717100000002</v>
      </c>
      <c r="C728">
        <v>8.2046510000000001</v>
      </c>
      <c r="H728">
        <v>108.38183500000001</v>
      </c>
      <c r="I728">
        <v>6.3361229999999997</v>
      </c>
    </row>
    <row r="729" spans="1:9" x14ac:dyDescent="0.25">
      <c r="A729">
        <v>728</v>
      </c>
      <c r="B729">
        <v>119.46232900000001</v>
      </c>
      <c r="C729">
        <v>8.1788629999999998</v>
      </c>
      <c r="H729">
        <v>108.45556900000001</v>
      </c>
      <c r="I729">
        <v>6.3727520000000002</v>
      </c>
    </row>
    <row r="730" spans="1:9" x14ac:dyDescent="0.25">
      <c r="A730">
        <v>729</v>
      </c>
      <c r="B730">
        <v>119.46938200000001</v>
      </c>
      <c r="C730">
        <v>8.1080249999999996</v>
      </c>
      <c r="D730">
        <v>128.14511000000002</v>
      </c>
      <c r="E730">
        <v>6.0021930000000001</v>
      </c>
      <c r="H730">
        <v>108.47557</v>
      </c>
      <c r="I730">
        <v>6.3701730000000003</v>
      </c>
    </row>
    <row r="731" spans="1:9" x14ac:dyDescent="0.25">
      <c r="A731">
        <v>730</v>
      </c>
      <c r="B731">
        <v>119.53458700000002</v>
      </c>
      <c r="C731">
        <v>8.1361810000000006</v>
      </c>
      <c r="D731">
        <v>128.14511000000002</v>
      </c>
      <c r="E731">
        <v>6.0021930000000001</v>
      </c>
      <c r="H731">
        <v>108.42752000000002</v>
      </c>
      <c r="I731">
        <v>6.2925459999999998</v>
      </c>
    </row>
    <row r="732" spans="1:9" x14ac:dyDescent="0.25">
      <c r="A732">
        <v>731</v>
      </c>
      <c r="D732">
        <v>128.14511000000002</v>
      </c>
      <c r="E732">
        <v>6.0021930000000001</v>
      </c>
      <c r="F732">
        <v>118.466701</v>
      </c>
      <c r="G732">
        <v>8.4636890000000005</v>
      </c>
    </row>
    <row r="733" spans="1:9" x14ac:dyDescent="0.25">
      <c r="A733">
        <v>732</v>
      </c>
      <c r="D733">
        <v>128.18095300000002</v>
      </c>
      <c r="E733">
        <v>5.9705110000000001</v>
      </c>
      <c r="F733">
        <v>118.43054500000001</v>
      </c>
      <c r="G733">
        <v>8.4579520000000006</v>
      </c>
    </row>
    <row r="734" spans="1:9" x14ac:dyDescent="0.25">
      <c r="A734">
        <v>733</v>
      </c>
      <c r="D734">
        <v>128.17831699999999</v>
      </c>
      <c r="E734">
        <v>6.0357180000000001</v>
      </c>
      <c r="F734">
        <v>118.40602000000001</v>
      </c>
      <c r="G734">
        <v>8.4521639999999998</v>
      </c>
    </row>
    <row r="735" spans="1:9" x14ac:dyDescent="0.25">
      <c r="A735">
        <v>734</v>
      </c>
      <c r="D735">
        <v>128.17084800000001</v>
      </c>
      <c r="E735">
        <v>6.0204029999999999</v>
      </c>
      <c r="F735">
        <v>118.40765300000001</v>
      </c>
      <c r="G735">
        <v>8.4604789999999994</v>
      </c>
    </row>
    <row r="736" spans="1:9" x14ac:dyDescent="0.25">
      <c r="A736">
        <v>735</v>
      </c>
      <c r="D736">
        <v>128.18006000000003</v>
      </c>
      <c r="E736">
        <v>6.0215610000000002</v>
      </c>
      <c r="F736">
        <v>118.38875900000001</v>
      </c>
      <c r="G736">
        <v>8.4438999999999993</v>
      </c>
    </row>
    <row r="737" spans="1:9" x14ac:dyDescent="0.25">
      <c r="A737">
        <v>736</v>
      </c>
      <c r="D737">
        <v>128.19121100000001</v>
      </c>
      <c r="E737">
        <v>6.0114559999999999</v>
      </c>
      <c r="F737">
        <v>118.40043900000001</v>
      </c>
      <c r="G737">
        <v>8.4609000000000005</v>
      </c>
    </row>
    <row r="738" spans="1:9" x14ac:dyDescent="0.25">
      <c r="A738">
        <v>737</v>
      </c>
      <c r="D738">
        <v>128.206264</v>
      </c>
      <c r="E738">
        <v>6.0336660000000002</v>
      </c>
      <c r="F738">
        <v>118.42891200000001</v>
      </c>
      <c r="G738">
        <v>8.4647419999999993</v>
      </c>
    </row>
    <row r="739" spans="1:9" x14ac:dyDescent="0.25">
      <c r="A739">
        <v>738</v>
      </c>
      <c r="D739">
        <v>128.17326600000001</v>
      </c>
      <c r="E739">
        <v>6.0138239999999996</v>
      </c>
      <c r="F739">
        <v>118.428336</v>
      </c>
      <c r="G739">
        <v>8.484845</v>
      </c>
    </row>
    <row r="740" spans="1:9" x14ac:dyDescent="0.25">
      <c r="A740">
        <v>739</v>
      </c>
      <c r="D740">
        <v>128.16547700000001</v>
      </c>
      <c r="E740">
        <v>6.0258240000000001</v>
      </c>
      <c r="F740">
        <v>118.43291400000001</v>
      </c>
      <c r="G740">
        <v>8.4973720000000004</v>
      </c>
    </row>
    <row r="741" spans="1:9" x14ac:dyDescent="0.25">
      <c r="A741">
        <v>740</v>
      </c>
      <c r="D741">
        <v>128.18584700000002</v>
      </c>
      <c r="E741">
        <v>6.041245</v>
      </c>
      <c r="F741">
        <v>118.43222700000001</v>
      </c>
      <c r="G741">
        <v>8.5085289999999993</v>
      </c>
    </row>
    <row r="742" spans="1:9" x14ac:dyDescent="0.25">
      <c r="A742">
        <v>741</v>
      </c>
      <c r="D742">
        <v>128.28589500000001</v>
      </c>
      <c r="E742">
        <v>5.9948779999999999</v>
      </c>
      <c r="F742">
        <v>118.427177</v>
      </c>
      <c r="G742">
        <v>8.5247910000000005</v>
      </c>
    </row>
    <row r="743" spans="1:9" x14ac:dyDescent="0.25">
      <c r="A743">
        <v>742</v>
      </c>
      <c r="D743">
        <v>128.34336000000002</v>
      </c>
      <c r="E743">
        <v>5.97309</v>
      </c>
      <c r="F743">
        <v>118.39696800000002</v>
      </c>
      <c r="G743">
        <v>8.5236850000000004</v>
      </c>
    </row>
    <row r="744" spans="1:9" x14ac:dyDescent="0.25">
      <c r="A744">
        <v>743</v>
      </c>
      <c r="D744">
        <v>128.235263</v>
      </c>
      <c r="E744">
        <v>6.0294559999999997</v>
      </c>
      <c r="F744">
        <v>118.38981200000001</v>
      </c>
      <c r="G744">
        <v>8.4858460000000004</v>
      </c>
    </row>
    <row r="745" spans="1:9" x14ac:dyDescent="0.25">
      <c r="A745">
        <v>744</v>
      </c>
      <c r="D745">
        <v>128.14511000000002</v>
      </c>
      <c r="E745">
        <v>6.0021930000000001</v>
      </c>
      <c r="F745">
        <v>118.35065400000002</v>
      </c>
      <c r="G745">
        <v>8.3300649999999994</v>
      </c>
    </row>
    <row r="746" spans="1:9" x14ac:dyDescent="0.25">
      <c r="A746">
        <v>745</v>
      </c>
      <c r="F746">
        <v>118.359443</v>
      </c>
      <c r="G746">
        <v>8.3352229999999992</v>
      </c>
    </row>
    <row r="747" spans="1:9" x14ac:dyDescent="0.25">
      <c r="A747">
        <v>746</v>
      </c>
      <c r="B747">
        <v>137.22344900000002</v>
      </c>
      <c r="C747">
        <v>7.5770010000000001</v>
      </c>
      <c r="F747">
        <v>118.441913</v>
      </c>
      <c r="G747">
        <v>8.4712150000000008</v>
      </c>
    </row>
    <row r="748" spans="1:9" x14ac:dyDescent="0.25">
      <c r="A748">
        <v>747</v>
      </c>
      <c r="B748">
        <v>137.165763</v>
      </c>
      <c r="C748">
        <v>7.5543180000000003</v>
      </c>
      <c r="H748">
        <v>128.38172800000001</v>
      </c>
      <c r="I748">
        <v>5.7899950000000002</v>
      </c>
    </row>
    <row r="749" spans="1:9" x14ac:dyDescent="0.25">
      <c r="A749">
        <v>748</v>
      </c>
      <c r="B749">
        <v>137.232291</v>
      </c>
      <c r="C749">
        <v>7.4943210000000002</v>
      </c>
      <c r="H749">
        <v>128.38335700000002</v>
      </c>
      <c r="I749">
        <v>5.780996</v>
      </c>
    </row>
    <row r="750" spans="1:9" x14ac:dyDescent="0.25">
      <c r="A750">
        <v>749</v>
      </c>
      <c r="B750">
        <v>137.23466400000001</v>
      </c>
      <c r="C750">
        <v>7.5505810000000002</v>
      </c>
      <c r="H750">
        <v>128.39994000000002</v>
      </c>
      <c r="I750">
        <v>5.8757270000000004</v>
      </c>
    </row>
    <row r="751" spans="1:9" x14ac:dyDescent="0.25">
      <c r="A751">
        <v>750</v>
      </c>
      <c r="B751">
        <v>137.219031</v>
      </c>
      <c r="C751">
        <v>7.5453190000000001</v>
      </c>
      <c r="H751">
        <v>128.40735900000001</v>
      </c>
      <c r="I751">
        <v>5.8642019999999997</v>
      </c>
    </row>
    <row r="752" spans="1:9" x14ac:dyDescent="0.25">
      <c r="A752">
        <v>751</v>
      </c>
      <c r="B752">
        <v>137.27623700000001</v>
      </c>
      <c r="C752">
        <v>7.532267</v>
      </c>
      <c r="H752">
        <v>128.38225500000001</v>
      </c>
      <c r="I752">
        <v>5.7773120000000002</v>
      </c>
    </row>
    <row r="753" spans="1:9" x14ac:dyDescent="0.25">
      <c r="A753">
        <v>752</v>
      </c>
      <c r="B753">
        <v>137.25949800000001</v>
      </c>
      <c r="C753">
        <v>7.5096360000000004</v>
      </c>
      <c r="H753">
        <v>128.39494200000001</v>
      </c>
      <c r="I753">
        <v>5.7773120000000002</v>
      </c>
    </row>
    <row r="754" spans="1:9" x14ac:dyDescent="0.25">
      <c r="A754">
        <v>753</v>
      </c>
      <c r="B754">
        <v>137.28623900000002</v>
      </c>
      <c r="C754">
        <v>7.4985850000000003</v>
      </c>
      <c r="H754">
        <v>128.435519</v>
      </c>
      <c r="I754">
        <v>5.7930469999999996</v>
      </c>
    </row>
    <row r="755" spans="1:9" x14ac:dyDescent="0.25">
      <c r="A755">
        <v>754</v>
      </c>
      <c r="B755">
        <v>137.31665700000002</v>
      </c>
      <c r="C755">
        <v>7.539371</v>
      </c>
      <c r="H755">
        <v>128.423991</v>
      </c>
      <c r="I755">
        <v>5.7915739999999998</v>
      </c>
    </row>
    <row r="756" spans="1:9" x14ac:dyDescent="0.25">
      <c r="A756">
        <v>755</v>
      </c>
      <c r="B756">
        <v>137.30434300000002</v>
      </c>
      <c r="C756">
        <v>7.5168470000000003</v>
      </c>
      <c r="H756">
        <v>128.375674</v>
      </c>
      <c r="I756">
        <v>5.7977309999999997</v>
      </c>
    </row>
    <row r="757" spans="1:9" x14ac:dyDescent="0.25">
      <c r="A757">
        <v>756</v>
      </c>
      <c r="B757">
        <v>137.35781</v>
      </c>
      <c r="C757">
        <v>7.5189519999999996</v>
      </c>
      <c r="H757">
        <v>128.43057200000001</v>
      </c>
      <c r="I757">
        <v>5.7884690000000001</v>
      </c>
    </row>
    <row r="758" spans="1:9" x14ac:dyDescent="0.25">
      <c r="A758">
        <v>757</v>
      </c>
      <c r="B758">
        <v>137.40386100000001</v>
      </c>
      <c r="C758">
        <v>7.5553710000000001</v>
      </c>
      <c r="H758">
        <v>128.37620100000001</v>
      </c>
      <c r="I758">
        <v>5.811731</v>
      </c>
    </row>
    <row r="759" spans="1:9" x14ac:dyDescent="0.25">
      <c r="A759">
        <v>758</v>
      </c>
      <c r="B759">
        <v>137.23529000000002</v>
      </c>
      <c r="C759">
        <v>7.5320039999999997</v>
      </c>
      <c r="H759">
        <v>128.36846800000001</v>
      </c>
      <c r="I759">
        <v>5.8104680000000002</v>
      </c>
    </row>
    <row r="760" spans="1:9" x14ac:dyDescent="0.25">
      <c r="A760">
        <v>759</v>
      </c>
      <c r="B760">
        <v>137.23529000000002</v>
      </c>
      <c r="C760">
        <v>7.5320039999999997</v>
      </c>
      <c r="H760">
        <v>128.423518</v>
      </c>
      <c r="I760">
        <v>5.8032050000000002</v>
      </c>
    </row>
    <row r="761" spans="1:9" x14ac:dyDescent="0.25">
      <c r="A761">
        <v>760</v>
      </c>
      <c r="B761">
        <v>137.23529000000002</v>
      </c>
      <c r="C761">
        <v>7.5320039999999997</v>
      </c>
      <c r="D761">
        <v>153.14387399999998</v>
      </c>
      <c r="E761">
        <v>7.6154729999999997</v>
      </c>
      <c r="H761">
        <v>128.50066700000002</v>
      </c>
      <c r="I761">
        <v>5.8658330000000003</v>
      </c>
    </row>
    <row r="762" spans="1:9" x14ac:dyDescent="0.25">
      <c r="A762">
        <v>761</v>
      </c>
      <c r="D762">
        <v>153.14387399999998</v>
      </c>
      <c r="E762">
        <v>7.640682</v>
      </c>
      <c r="H762">
        <v>128.361941</v>
      </c>
      <c r="I762">
        <v>5.7899950000000002</v>
      </c>
    </row>
    <row r="763" spans="1:9" x14ac:dyDescent="0.25">
      <c r="A763">
        <v>762</v>
      </c>
      <c r="D763">
        <v>153.14197899999999</v>
      </c>
      <c r="E763">
        <v>7.6614699999999996</v>
      </c>
    </row>
    <row r="764" spans="1:9" x14ac:dyDescent="0.25">
      <c r="A764">
        <v>763</v>
      </c>
      <c r="D764">
        <v>153.13924299999999</v>
      </c>
      <c r="E764">
        <v>7.6304720000000001</v>
      </c>
      <c r="F764">
        <v>136.766685</v>
      </c>
      <c r="G764">
        <v>7.6898900000000001</v>
      </c>
    </row>
    <row r="765" spans="1:9" x14ac:dyDescent="0.25">
      <c r="A765">
        <v>764</v>
      </c>
      <c r="D765">
        <v>153.181082</v>
      </c>
      <c r="E765">
        <v>7.5590020000000004</v>
      </c>
      <c r="F765">
        <v>136.766685</v>
      </c>
      <c r="G765">
        <v>7.6898900000000001</v>
      </c>
    </row>
    <row r="766" spans="1:9" x14ac:dyDescent="0.25">
      <c r="A766">
        <v>765</v>
      </c>
      <c r="D766">
        <v>153.12561099999999</v>
      </c>
      <c r="E766">
        <v>7.5709489999999997</v>
      </c>
      <c r="F766">
        <v>136.766685</v>
      </c>
      <c r="G766">
        <v>7.6898900000000001</v>
      </c>
    </row>
    <row r="767" spans="1:9" x14ac:dyDescent="0.25">
      <c r="A767">
        <v>766</v>
      </c>
      <c r="D767">
        <v>153.154346</v>
      </c>
      <c r="E767">
        <v>7.5824220000000002</v>
      </c>
      <c r="F767">
        <v>136.766685</v>
      </c>
      <c r="G767">
        <v>7.6898900000000001</v>
      </c>
    </row>
    <row r="768" spans="1:9" x14ac:dyDescent="0.25">
      <c r="A768">
        <v>767</v>
      </c>
      <c r="D768">
        <v>153.093245</v>
      </c>
      <c r="E768">
        <v>7.6284190000000001</v>
      </c>
      <c r="F768">
        <v>136.766685</v>
      </c>
      <c r="G768">
        <v>7.6898900000000001</v>
      </c>
    </row>
    <row r="769" spans="1:9" x14ac:dyDescent="0.25">
      <c r="A769">
        <v>768</v>
      </c>
      <c r="D769">
        <v>153.13934799999998</v>
      </c>
      <c r="E769">
        <v>7.6393139999999997</v>
      </c>
      <c r="F769">
        <v>136.766685</v>
      </c>
      <c r="G769">
        <v>7.6898900000000001</v>
      </c>
    </row>
    <row r="770" spans="1:9" x14ac:dyDescent="0.25">
      <c r="A770">
        <v>769</v>
      </c>
      <c r="D770">
        <v>153.11197999999999</v>
      </c>
      <c r="E770">
        <v>7.5931050000000004</v>
      </c>
      <c r="F770">
        <v>136.766685</v>
      </c>
      <c r="G770">
        <v>7.6898900000000001</v>
      </c>
    </row>
    <row r="771" spans="1:9" x14ac:dyDescent="0.25">
      <c r="A771">
        <v>770</v>
      </c>
      <c r="D771">
        <v>153.12382199999999</v>
      </c>
      <c r="E771">
        <v>7.5704219999999998</v>
      </c>
      <c r="F771">
        <v>136.766685</v>
      </c>
      <c r="G771">
        <v>7.6898900000000001</v>
      </c>
    </row>
    <row r="772" spans="1:9" x14ac:dyDescent="0.25">
      <c r="A772">
        <v>771</v>
      </c>
      <c r="D772">
        <v>153.238395</v>
      </c>
      <c r="E772">
        <v>7.5362140000000002</v>
      </c>
      <c r="F772">
        <v>136.766685</v>
      </c>
      <c r="G772">
        <v>7.6898900000000001</v>
      </c>
    </row>
    <row r="773" spans="1:9" x14ac:dyDescent="0.25">
      <c r="A773">
        <v>772</v>
      </c>
      <c r="D773">
        <v>153.17418799999999</v>
      </c>
      <c r="E773">
        <v>7.5978950000000003</v>
      </c>
      <c r="F773">
        <v>136.766685</v>
      </c>
      <c r="G773">
        <v>7.6898900000000001</v>
      </c>
    </row>
    <row r="774" spans="1:9" x14ac:dyDescent="0.25">
      <c r="A774">
        <v>773</v>
      </c>
      <c r="D774">
        <v>153.17418799999999</v>
      </c>
      <c r="E774">
        <v>7.5978950000000003</v>
      </c>
      <c r="F774">
        <v>136.766685</v>
      </c>
      <c r="G774">
        <v>7.6898900000000001</v>
      </c>
    </row>
    <row r="775" spans="1:9" x14ac:dyDescent="0.25">
      <c r="A775">
        <v>774</v>
      </c>
      <c r="F775">
        <v>136.766685</v>
      </c>
      <c r="G775">
        <v>7.6898900000000001</v>
      </c>
    </row>
    <row r="776" spans="1:9" x14ac:dyDescent="0.25">
      <c r="A776">
        <v>775</v>
      </c>
      <c r="F776">
        <v>136.766685</v>
      </c>
      <c r="G776">
        <v>7.6898900000000001</v>
      </c>
    </row>
    <row r="777" spans="1:9" x14ac:dyDescent="0.25">
      <c r="A777">
        <v>776</v>
      </c>
      <c r="H777">
        <v>153.95772399999998</v>
      </c>
      <c r="I777">
        <v>7.7419399999999996</v>
      </c>
    </row>
    <row r="778" spans="1:9" x14ac:dyDescent="0.25">
      <c r="A778">
        <v>777</v>
      </c>
      <c r="B778">
        <v>161.73124000000001</v>
      </c>
      <c r="C778">
        <v>9.9106620000000003</v>
      </c>
      <c r="H778">
        <v>153.95772399999998</v>
      </c>
      <c r="I778">
        <v>7.7419399999999996</v>
      </c>
    </row>
    <row r="779" spans="1:9" x14ac:dyDescent="0.25">
      <c r="A779">
        <v>778</v>
      </c>
      <c r="B779">
        <v>161.70160999999999</v>
      </c>
      <c r="C779">
        <v>9.8936620000000008</v>
      </c>
      <c r="H779">
        <v>153.95772399999998</v>
      </c>
      <c r="I779">
        <v>7.7419399999999996</v>
      </c>
    </row>
    <row r="780" spans="1:9" x14ac:dyDescent="0.25">
      <c r="A780">
        <v>779</v>
      </c>
      <c r="B780">
        <v>161.694716</v>
      </c>
      <c r="C780">
        <v>9.8970830000000003</v>
      </c>
      <c r="H780">
        <v>153.989879</v>
      </c>
      <c r="I780">
        <v>7.7492549999999998</v>
      </c>
    </row>
    <row r="781" spans="1:9" x14ac:dyDescent="0.25">
      <c r="A781">
        <v>780</v>
      </c>
      <c r="B781">
        <v>161.68908399999998</v>
      </c>
      <c r="C781">
        <v>9.9096089999999997</v>
      </c>
      <c r="H781">
        <v>153.96130199999999</v>
      </c>
      <c r="I781">
        <v>7.6908890000000003</v>
      </c>
    </row>
    <row r="782" spans="1:9" x14ac:dyDescent="0.25">
      <c r="A782">
        <v>781</v>
      </c>
      <c r="B782">
        <v>161.66145399999999</v>
      </c>
      <c r="C782">
        <v>9.9139780000000002</v>
      </c>
      <c r="H782">
        <v>153.89583199999998</v>
      </c>
      <c r="I782">
        <v>7.6754170000000004</v>
      </c>
    </row>
    <row r="783" spans="1:9" x14ac:dyDescent="0.25">
      <c r="A783">
        <v>782</v>
      </c>
      <c r="B783">
        <v>161.64071799999999</v>
      </c>
      <c r="C783">
        <v>9.9247130000000006</v>
      </c>
      <c r="H783">
        <v>153.67468600000001</v>
      </c>
      <c r="I783">
        <v>7.6632069999999999</v>
      </c>
    </row>
    <row r="784" spans="1:9" x14ac:dyDescent="0.25">
      <c r="A784">
        <v>783</v>
      </c>
      <c r="B784">
        <v>161.64277099999998</v>
      </c>
      <c r="C784">
        <v>9.9246079999999992</v>
      </c>
      <c r="H784">
        <v>153.69563199999999</v>
      </c>
      <c r="I784">
        <v>7.669943</v>
      </c>
    </row>
    <row r="785" spans="1:9" x14ac:dyDescent="0.25">
      <c r="A785">
        <v>784</v>
      </c>
      <c r="B785">
        <v>161.640771</v>
      </c>
      <c r="C785">
        <v>9.9253979999999995</v>
      </c>
      <c r="H785">
        <v>153.95772399999998</v>
      </c>
      <c r="I785">
        <v>7.7419399999999996</v>
      </c>
    </row>
    <row r="786" spans="1:9" x14ac:dyDescent="0.25">
      <c r="A786">
        <v>785</v>
      </c>
      <c r="B786">
        <v>161.68687299999999</v>
      </c>
      <c r="C786">
        <v>9.9381339999999998</v>
      </c>
      <c r="H786">
        <v>153.95772399999998</v>
      </c>
      <c r="I786">
        <v>7.7419399999999996</v>
      </c>
    </row>
    <row r="787" spans="1:9" x14ac:dyDescent="0.25">
      <c r="A787">
        <v>786</v>
      </c>
      <c r="B787">
        <v>161.66192799999999</v>
      </c>
      <c r="C787">
        <v>9.9285549999999994</v>
      </c>
      <c r="H787">
        <v>153.95772399999998</v>
      </c>
      <c r="I787">
        <v>7.7419399999999996</v>
      </c>
    </row>
    <row r="788" spans="1:9" x14ac:dyDescent="0.25">
      <c r="A788">
        <v>787</v>
      </c>
      <c r="B788">
        <v>161.69334699999999</v>
      </c>
      <c r="C788">
        <v>9.8766110000000005</v>
      </c>
      <c r="H788">
        <v>153.96903800000001</v>
      </c>
      <c r="I788">
        <v>7.7344140000000001</v>
      </c>
    </row>
    <row r="789" spans="1:9" x14ac:dyDescent="0.25">
      <c r="A789">
        <v>788</v>
      </c>
      <c r="B789">
        <v>161.747501</v>
      </c>
      <c r="C789">
        <v>9.7767739999999996</v>
      </c>
    </row>
    <row r="790" spans="1:9" x14ac:dyDescent="0.25">
      <c r="A790">
        <v>789</v>
      </c>
    </row>
    <row r="791" spans="1:9" x14ac:dyDescent="0.25">
      <c r="A791">
        <v>790</v>
      </c>
      <c r="F791">
        <v>161.93464899999998</v>
      </c>
      <c r="G791">
        <v>10.264168</v>
      </c>
    </row>
    <row r="792" spans="1:9" x14ac:dyDescent="0.25">
      <c r="A792">
        <v>791</v>
      </c>
      <c r="D792">
        <v>171.370599</v>
      </c>
      <c r="E792">
        <v>8.821142</v>
      </c>
      <c r="F792">
        <v>161.93464899999998</v>
      </c>
      <c r="G792">
        <v>10.264168</v>
      </c>
    </row>
    <row r="793" spans="1:9" x14ac:dyDescent="0.25">
      <c r="A793">
        <v>792</v>
      </c>
      <c r="D793">
        <v>171.32312899999999</v>
      </c>
      <c r="E793">
        <v>8.8497719999999997</v>
      </c>
      <c r="F793">
        <v>161.876653</v>
      </c>
      <c r="G793">
        <v>10.309271000000001</v>
      </c>
    </row>
    <row r="794" spans="1:9" x14ac:dyDescent="0.25">
      <c r="A794">
        <v>793</v>
      </c>
      <c r="D794">
        <v>171.32765499999999</v>
      </c>
      <c r="E794">
        <v>8.8288270000000004</v>
      </c>
      <c r="F794">
        <v>161.891231</v>
      </c>
      <c r="G794">
        <v>10.295218</v>
      </c>
    </row>
    <row r="795" spans="1:9" x14ac:dyDescent="0.25">
      <c r="A795">
        <v>794</v>
      </c>
      <c r="D795">
        <v>171.328551</v>
      </c>
      <c r="E795">
        <v>8.867877</v>
      </c>
      <c r="F795">
        <v>161.91201899999999</v>
      </c>
      <c r="G795">
        <v>10.350847999999999</v>
      </c>
    </row>
    <row r="796" spans="1:9" x14ac:dyDescent="0.25">
      <c r="A796">
        <v>795</v>
      </c>
      <c r="D796">
        <v>171.312129</v>
      </c>
      <c r="E796">
        <v>8.8361420000000006</v>
      </c>
      <c r="F796">
        <v>161.83065499999998</v>
      </c>
      <c r="G796">
        <v>10.305061</v>
      </c>
    </row>
    <row r="797" spans="1:9" x14ac:dyDescent="0.25">
      <c r="A797">
        <v>796</v>
      </c>
      <c r="D797">
        <v>171.29897199999999</v>
      </c>
      <c r="E797">
        <v>8.8706669999999992</v>
      </c>
      <c r="F797">
        <v>161.83665500000001</v>
      </c>
      <c r="G797">
        <v>10.281167</v>
      </c>
    </row>
    <row r="798" spans="1:9" x14ac:dyDescent="0.25">
      <c r="A798">
        <v>797</v>
      </c>
      <c r="D798">
        <v>171.31565599999999</v>
      </c>
      <c r="E798">
        <v>8.8217210000000001</v>
      </c>
      <c r="F798">
        <v>161.82118199999999</v>
      </c>
      <c r="G798">
        <v>10.311323</v>
      </c>
    </row>
    <row r="799" spans="1:9" x14ac:dyDescent="0.25">
      <c r="A799">
        <v>798</v>
      </c>
      <c r="D799">
        <v>171.318288</v>
      </c>
      <c r="E799">
        <v>8.8149850000000001</v>
      </c>
      <c r="F799">
        <v>161.80691899999999</v>
      </c>
      <c r="G799">
        <v>10.350216</v>
      </c>
    </row>
    <row r="800" spans="1:9" x14ac:dyDescent="0.25">
      <c r="A800">
        <v>799</v>
      </c>
      <c r="D800">
        <v>171.34397000000001</v>
      </c>
      <c r="E800">
        <v>8.8087759999999999</v>
      </c>
      <c r="F800">
        <v>161.84917999999999</v>
      </c>
      <c r="G800">
        <v>10.317955</v>
      </c>
    </row>
    <row r="801" spans="1:9" x14ac:dyDescent="0.25">
      <c r="A801">
        <v>800</v>
      </c>
      <c r="D801">
        <v>171.35759999999999</v>
      </c>
      <c r="E801">
        <v>8.8177749999999993</v>
      </c>
      <c r="F801">
        <v>161.928808</v>
      </c>
      <c r="G801">
        <v>10.289325</v>
      </c>
    </row>
    <row r="802" spans="1:9" x14ac:dyDescent="0.25">
      <c r="A802">
        <v>801</v>
      </c>
      <c r="D802">
        <v>171.391862</v>
      </c>
      <c r="E802">
        <v>8.8274059999999999</v>
      </c>
      <c r="F802">
        <v>161.96012200000001</v>
      </c>
      <c r="G802">
        <v>10.240800999999999</v>
      </c>
    </row>
    <row r="803" spans="1:9" x14ac:dyDescent="0.25">
      <c r="A803">
        <v>802</v>
      </c>
    </row>
    <row r="804" spans="1:9" x14ac:dyDescent="0.25">
      <c r="A804">
        <v>803</v>
      </c>
      <c r="B804">
        <v>181.41351599999999</v>
      </c>
      <c r="C804">
        <v>10.256641999999999</v>
      </c>
    </row>
    <row r="805" spans="1:9" x14ac:dyDescent="0.25">
      <c r="A805">
        <v>804</v>
      </c>
      <c r="B805">
        <v>181.51324699999998</v>
      </c>
      <c r="C805">
        <v>10.277378000000001</v>
      </c>
    </row>
    <row r="806" spans="1:9" x14ac:dyDescent="0.25">
      <c r="A806">
        <v>805</v>
      </c>
      <c r="B806">
        <v>181.53119599999999</v>
      </c>
      <c r="C806">
        <v>10.27101</v>
      </c>
      <c r="H806">
        <v>172.65747499999998</v>
      </c>
      <c r="I806">
        <v>8.4246909999999993</v>
      </c>
    </row>
    <row r="807" spans="1:9" x14ac:dyDescent="0.25">
      <c r="A807">
        <v>806</v>
      </c>
      <c r="B807">
        <v>181.51061899999999</v>
      </c>
      <c r="C807">
        <v>10.281219999999999</v>
      </c>
      <c r="H807">
        <v>172.67826600000001</v>
      </c>
      <c r="I807">
        <v>8.4363220000000005</v>
      </c>
    </row>
    <row r="808" spans="1:9" x14ac:dyDescent="0.25">
      <c r="A808">
        <v>807</v>
      </c>
      <c r="B808">
        <v>181.493144</v>
      </c>
      <c r="C808">
        <v>10.263747</v>
      </c>
      <c r="H808">
        <v>172.70562999999999</v>
      </c>
      <c r="I808">
        <v>8.436375</v>
      </c>
    </row>
    <row r="809" spans="1:9" x14ac:dyDescent="0.25">
      <c r="A809">
        <v>808</v>
      </c>
      <c r="B809">
        <v>181.51608899999999</v>
      </c>
      <c r="C809">
        <v>10.259221</v>
      </c>
      <c r="H809">
        <v>172.68652600000001</v>
      </c>
      <c r="I809">
        <v>8.449268</v>
      </c>
    </row>
    <row r="810" spans="1:9" x14ac:dyDescent="0.25">
      <c r="A810">
        <v>809</v>
      </c>
      <c r="B810">
        <v>181.51198499999998</v>
      </c>
      <c r="C810">
        <v>10.264694</v>
      </c>
      <c r="H810">
        <v>172.662372</v>
      </c>
      <c r="I810">
        <v>8.4594780000000007</v>
      </c>
    </row>
    <row r="811" spans="1:9" x14ac:dyDescent="0.25">
      <c r="A811">
        <v>810</v>
      </c>
      <c r="B811">
        <v>181.48525100000001</v>
      </c>
      <c r="C811">
        <v>10.273115000000001</v>
      </c>
      <c r="H811">
        <v>172.65442400000001</v>
      </c>
      <c r="I811">
        <v>8.4664780000000004</v>
      </c>
    </row>
    <row r="812" spans="1:9" x14ac:dyDescent="0.25">
      <c r="A812">
        <v>811</v>
      </c>
      <c r="B812">
        <v>181.46693299999998</v>
      </c>
      <c r="C812">
        <v>10.269799000000001</v>
      </c>
      <c r="H812">
        <v>172.69710599999999</v>
      </c>
      <c r="I812">
        <v>8.4394270000000002</v>
      </c>
    </row>
    <row r="813" spans="1:9" x14ac:dyDescent="0.25">
      <c r="A813">
        <v>812</v>
      </c>
      <c r="B813">
        <v>181.47325000000001</v>
      </c>
      <c r="C813">
        <v>10.269588000000001</v>
      </c>
      <c r="H813">
        <v>172.69047499999999</v>
      </c>
      <c r="I813">
        <v>8.405481</v>
      </c>
    </row>
    <row r="814" spans="1:9" x14ac:dyDescent="0.25">
      <c r="A814">
        <v>813</v>
      </c>
      <c r="B814">
        <v>181.625033</v>
      </c>
      <c r="C814">
        <v>10.290851999999999</v>
      </c>
      <c r="H814">
        <v>172.66552799999999</v>
      </c>
      <c r="I814">
        <v>8.4452689999999997</v>
      </c>
    </row>
    <row r="815" spans="1:9" x14ac:dyDescent="0.25">
      <c r="A815">
        <v>814</v>
      </c>
      <c r="B815">
        <v>181.708079</v>
      </c>
      <c r="C815">
        <v>10.223592</v>
      </c>
      <c r="H815">
        <v>172.668633</v>
      </c>
      <c r="I815">
        <v>8.4472690000000004</v>
      </c>
    </row>
    <row r="816" spans="1:9" x14ac:dyDescent="0.25">
      <c r="A816">
        <v>815</v>
      </c>
      <c r="H816">
        <v>172.69805199999999</v>
      </c>
      <c r="I816">
        <v>8.4313219999999998</v>
      </c>
    </row>
    <row r="817" spans="1:9" x14ac:dyDescent="0.25">
      <c r="A817">
        <v>816</v>
      </c>
      <c r="D817">
        <v>192.15713</v>
      </c>
      <c r="E817">
        <v>8.0841840000000005</v>
      </c>
    </row>
    <row r="818" spans="1:9" x14ac:dyDescent="0.25">
      <c r="A818">
        <v>817</v>
      </c>
      <c r="D818">
        <v>192.18786499999999</v>
      </c>
      <c r="E818">
        <v>8.0853409999999997</v>
      </c>
      <c r="F818">
        <v>182.23094800000001</v>
      </c>
      <c r="G818">
        <v>10.622622</v>
      </c>
    </row>
    <row r="819" spans="1:9" x14ac:dyDescent="0.25">
      <c r="A819">
        <v>818</v>
      </c>
      <c r="D819">
        <v>192.16760199999999</v>
      </c>
      <c r="E819">
        <v>8.1204979999999995</v>
      </c>
      <c r="F819">
        <v>182.18605299999999</v>
      </c>
      <c r="G819">
        <v>10.578203</v>
      </c>
    </row>
    <row r="820" spans="1:9" x14ac:dyDescent="0.25">
      <c r="A820">
        <v>819</v>
      </c>
      <c r="D820">
        <v>192.16565600000001</v>
      </c>
      <c r="E820">
        <v>8.1080249999999996</v>
      </c>
      <c r="F820">
        <v>182.158896</v>
      </c>
      <c r="G820">
        <v>10.551942</v>
      </c>
    </row>
    <row r="821" spans="1:9" x14ac:dyDescent="0.25">
      <c r="A821">
        <v>820</v>
      </c>
      <c r="D821">
        <v>192.149867</v>
      </c>
      <c r="E821">
        <v>8.0919209999999993</v>
      </c>
      <c r="F821">
        <v>182.18315799999999</v>
      </c>
      <c r="G821">
        <v>10.509154000000001</v>
      </c>
    </row>
    <row r="822" spans="1:9" x14ac:dyDescent="0.25">
      <c r="A822">
        <v>821</v>
      </c>
      <c r="D822">
        <v>192.169974</v>
      </c>
      <c r="E822">
        <v>8.1061300000000003</v>
      </c>
      <c r="F822">
        <v>182.210734</v>
      </c>
      <c r="G822">
        <v>10.530416000000001</v>
      </c>
    </row>
    <row r="823" spans="1:9" x14ac:dyDescent="0.25">
      <c r="A823">
        <v>822</v>
      </c>
      <c r="D823">
        <v>192.184394</v>
      </c>
      <c r="E823">
        <v>8.1083400000000001</v>
      </c>
      <c r="F823">
        <v>182.169318</v>
      </c>
      <c r="G823">
        <v>10.493682</v>
      </c>
    </row>
    <row r="824" spans="1:9" x14ac:dyDescent="0.25">
      <c r="A824">
        <v>823</v>
      </c>
      <c r="D824">
        <v>192.16349700000001</v>
      </c>
      <c r="E824">
        <v>8.1275499999999994</v>
      </c>
      <c r="F824">
        <v>182.21520899999999</v>
      </c>
      <c r="G824">
        <v>10.485892</v>
      </c>
    </row>
    <row r="825" spans="1:9" x14ac:dyDescent="0.25">
      <c r="A825">
        <v>824</v>
      </c>
      <c r="D825">
        <v>192.1225</v>
      </c>
      <c r="E825">
        <v>8.1076029999999992</v>
      </c>
      <c r="F825">
        <v>182.19731400000001</v>
      </c>
      <c r="G825">
        <v>10.499366</v>
      </c>
    </row>
    <row r="826" spans="1:9" x14ac:dyDescent="0.25">
      <c r="A826">
        <v>825</v>
      </c>
      <c r="D826">
        <v>192.20760300000001</v>
      </c>
      <c r="E826">
        <v>8.1257079999999995</v>
      </c>
      <c r="F826">
        <v>182.205367</v>
      </c>
      <c r="G826">
        <v>10.50705</v>
      </c>
    </row>
    <row r="827" spans="1:9" x14ac:dyDescent="0.25">
      <c r="A827">
        <v>826</v>
      </c>
      <c r="D827">
        <v>192.20702299999999</v>
      </c>
      <c r="E827">
        <v>8.0822900000000004</v>
      </c>
      <c r="F827">
        <v>182.26515499999999</v>
      </c>
      <c r="G827">
        <v>10.480998</v>
      </c>
    </row>
    <row r="828" spans="1:9" x14ac:dyDescent="0.25">
      <c r="A828">
        <v>827</v>
      </c>
      <c r="D828">
        <v>192.128818</v>
      </c>
      <c r="E828">
        <v>8.0950249999999997</v>
      </c>
      <c r="F828">
        <v>182.200053</v>
      </c>
      <c r="G828">
        <v>10.500838999999999</v>
      </c>
    </row>
    <row r="829" spans="1:9" x14ac:dyDescent="0.25">
      <c r="A829">
        <v>828</v>
      </c>
      <c r="F829">
        <v>182.30347</v>
      </c>
      <c r="G829">
        <v>10.526786</v>
      </c>
    </row>
    <row r="830" spans="1:9" x14ac:dyDescent="0.25">
      <c r="A830">
        <v>829</v>
      </c>
      <c r="F830">
        <v>182.28536500000001</v>
      </c>
      <c r="G830">
        <v>10.560309</v>
      </c>
    </row>
    <row r="831" spans="1:9" x14ac:dyDescent="0.25">
      <c r="A831">
        <v>830</v>
      </c>
      <c r="B831">
        <v>203.07915399999999</v>
      </c>
      <c r="C831">
        <v>9.4878440000000008</v>
      </c>
    </row>
    <row r="832" spans="1:9" x14ac:dyDescent="0.25">
      <c r="A832">
        <v>831</v>
      </c>
      <c r="B832">
        <v>203.088897</v>
      </c>
      <c r="C832">
        <v>9.4944220000000001</v>
      </c>
      <c r="H832">
        <v>193.47306</v>
      </c>
      <c r="I832">
        <v>7.6814689999999999</v>
      </c>
    </row>
    <row r="833" spans="1:9" x14ac:dyDescent="0.25">
      <c r="A833">
        <v>832</v>
      </c>
      <c r="B833">
        <v>203.076472</v>
      </c>
      <c r="C833">
        <v>9.5089459999999999</v>
      </c>
      <c r="H833">
        <v>193.48269199999999</v>
      </c>
      <c r="I833">
        <v>7.7317299999999998</v>
      </c>
    </row>
    <row r="834" spans="1:9" x14ac:dyDescent="0.25">
      <c r="A834">
        <v>833</v>
      </c>
      <c r="B834">
        <v>203.08005399999999</v>
      </c>
      <c r="C834">
        <v>9.4955789999999993</v>
      </c>
      <c r="H834">
        <v>193.50237199999998</v>
      </c>
      <c r="I834">
        <v>7.6919420000000001</v>
      </c>
    </row>
    <row r="835" spans="1:9" x14ac:dyDescent="0.25">
      <c r="A835">
        <v>834</v>
      </c>
      <c r="B835">
        <v>203.06321199999999</v>
      </c>
      <c r="C835">
        <v>9.4987359999999992</v>
      </c>
      <c r="H835">
        <v>193.50574</v>
      </c>
      <c r="I835">
        <v>7.6854170000000002</v>
      </c>
    </row>
    <row r="836" spans="1:9" x14ac:dyDescent="0.25">
      <c r="A836">
        <v>835</v>
      </c>
      <c r="B836">
        <v>203.06831599999998</v>
      </c>
      <c r="C836">
        <v>9.4887899999999998</v>
      </c>
      <c r="H836">
        <v>193.549476</v>
      </c>
      <c r="I836">
        <v>7.6957839999999997</v>
      </c>
    </row>
    <row r="837" spans="1:9" x14ac:dyDescent="0.25">
      <c r="A837">
        <v>836</v>
      </c>
      <c r="B837">
        <v>203.05931799999999</v>
      </c>
      <c r="C837">
        <v>9.4952629999999996</v>
      </c>
      <c r="H837">
        <v>193.53947700000001</v>
      </c>
      <c r="I837">
        <v>7.7012580000000002</v>
      </c>
    </row>
    <row r="838" spans="1:9" x14ac:dyDescent="0.25">
      <c r="A838">
        <v>837</v>
      </c>
      <c r="B838">
        <v>203.07947100000001</v>
      </c>
      <c r="C838">
        <v>9.5061579999999992</v>
      </c>
      <c r="H838">
        <v>193.50537</v>
      </c>
      <c r="I838">
        <v>7.7191510000000001</v>
      </c>
    </row>
    <row r="839" spans="1:9" x14ac:dyDescent="0.25">
      <c r="A839">
        <v>838</v>
      </c>
      <c r="B839">
        <v>203.10968299999999</v>
      </c>
      <c r="C839">
        <v>9.5257349999999992</v>
      </c>
      <c r="H839">
        <v>193.50826599999999</v>
      </c>
      <c r="I839">
        <v>7.744097</v>
      </c>
    </row>
    <row r="840" spans="1:9" x14ac:dyDescent="0.25">
      <c r="A840">
        <v>839</v>
      </c>
      <c r="B840">
        <v>203.096732</v>
      </c>
      <c r="C840">
        <v>9.5154730000000001</v>
      </c>
      <c r="H840">
        <v>193.481898</v>
      </c>
      <c r="I840">
        <v>7.7328869999999998</v>
      </c>
    </row>
    <row r="841" spans="1:9" x14ac:dyDescent="0.25">
      <c r="A841">
        <v>840</v>
      </c>
      <c r="B841">
        <v>203.07641899999999</v>
      </c>
      <c r="C841">
        <v>9.4878440000000008</v>
      </c>
      <c r="H841">
        <v>193.460532</v>
      </c>
      <c r="I841">
        <v>7.7282029999999997</v>
      </c>
    </row>
    <row r="842" spans="1:9" x14ac:dyDescent="0.25">
      <c r="A842">
        <v>841</v>
      </c>
      <c r="B842">
        <v>203.066371</v>
      </c>
      <c r="C842">
        <v>9.4590019999999999</v>
      </c>
      <c r="H842">
        <v>193.46237500000001</v>
      </c>
      <c r="I842">
        <v>7.7107830000000002</v>
      </c>
    </row>
    <row r="843" spans="1:9" x14ac:dyDescent="0.25">
      <c r="A843">
        <v>842</v>
      </c>
      <c r="B843">
        <v>203.074107</v>
      </c>
      <c r="C843">
        <v>9.4983160000000009</v>
      </c>
      <c r="H843">
        <v>193.42469299999999</v>
      </c>
      <c r="I843">
        <v>7.6887850000000002</v>
      </c>
    </row>
    <row r="844" spans="1:9" x14ac:dyDescent="0.25">
      <c r="A844">
        <v>843</v>
      </c>
      <c r="B844">
        <v>203.10510499999998</v>
      </c>
      <c r="C844">
        <v>9.4186359999999993</v>
      </c>
      <c r="D844">
        <v>212.80919700000001</v>
      </c>
      <c r="E844">
        <v>7.1792340000000001</v>
      </c>
      <c r="H844">
        <v>193.436114</v>
      </c>
      <c r="I844">
        <v>7.6929949999999998</v>
      </c>
    </row>
    <row r="845" spans="1:9" x14ac:dyDescent="0.25">
      <c r="A845">
        <v>844</v>
      </c>
      <c r="D845">
        <v>212.80919700000001</v>
      </c>
      <c r="E845">
        <v>7.1792340000000001</v>
      </c>
      <c r="H845">
        <v>193.471374</v>
      </c>
      <c r="I845">
        <v>7.5972099999999996</v>
      </c>
    </row>
    <row r="846" spans="1:9" x14ac:dyDescent="0.25">
      <c r="A846">
        <v>845</v>
      </c>
      <c r="D846">
        <v>212.80919700000001</v>
      </c>
      <c r="E846">
        <v>7.1792340000000001</v>
      </c>
      <c r="F846">
        <v>202.93895599999999</v>
      </c>
      <c r="G846">
        <v>10.008813999999999</v>
      </c>
    </row>
    <row r="847" spans="1:9" x14ac:dyDescent="0.25">
      <c r="A847">
        <v>846</v>
      </c>
      <c r="D847">
        <v>212.80919700000001</v>
      </c>
      <c r="E847">
        <v>7.1792340000000001</v>
      </c>
      <c r="F847">
        <v>202.899901</v>
      </c>
      <c r="G847">
        <v>10.016919</v>
      </c>
    </row>
    <row r="848" spans="1:9" x14ac:dyDescent="0.25">
      <c r="A848">
        <v>847</v>
      </c>
      <c r="D848">
        <v>212.80919700000001</v>
      </c>
      <c r="E848">
        <v>7.1792340000000001</v>
      </c>
      <c r="F848">
        <v>202.956534</v>
      </c>
      <c r="G848">
        <v>10.023761</v>
      </c>
    </row>
    <row r="849" spans="1:9" x14ac:dyDescent="0.25">
      <c r="A849">
        <v>848</v>
      </c>
      <c r="D849">
        <v>212.80919700000001</v>
      </c>
      <c r="E849">
        <v>7.1792340000000001</v>
      </c>
      <c r="F849">
        <v>202.904269</v>
      </c>
      <c r="G849">
        <v>10.015919</v>
      </c>
    </row>
    <row r="850" spans="1:9" x14ac:dyDescent="0.25">
      <c r="A850">
        <v>849</v>
      </c>
      <c r="D850">
        <v>212.80919700000001</v>
      </c>
      <c r="E850">
        <v>7.1792340000000001</v>
      </c>
      <c r="F850">
        <v>202.905902</v>
      </c>
      <c r="G850">
        <v>10.013128999999999</v>
      </c>
    </row>
    <row r="851" spans="1:9" x14ac:dyDescent="0.25">
      <c r="A851">
        <v>850</v>
      </c>
      <c r="D851">
        <v>212.80919700000001</v>
      </c>
      <c r="E851">
        <v>7.1792340000000001</v>
      </c>
      <c r="F851">
        <v>202.92743200000001</v>
      </c>
      <c r="G851">
        <v>9.9984990000000007</v>
      </c>
    </row>
    <row r="852" spans="1:9" x14ac:dyDescent="0.25">
      <c r="A852">
        <v>851</v>
      </c>
      <c r="D852">
        <v>212.80919700000001</v>
      </c>
      <c r="E852">
        <v>7.1792340000000001</v>
      </c>
      <c r="F852">
        <v>202.953372</v>
      </c>
      <c r="G852">
        <v>10.00713</v>
      </c>
    </row>
    <row r="853" spans="1:9" x14ac:dyDescent="0.25">
      <c r="A853">
        <v>852</v>
      </c>
      <c r="D853">
        <v>212.80919700000001</v>
      </c>
      <c r="E853">
        <v>7.1792340000000001</v>
      </c>
      <c r="F853">
        <v>202.96527</v>
      </c>
      <c r="G853">
        <v>10.008183000000001</v>
      </c>
    </row>
    <row r="854" spans="1:9" x14ac:dyDescent="0.25">
      <c r="A854">
        <v>853</v>
      </c>
      <c r="D854">
        <v>212.80919700000001</v>
      </c>
      <c r="E854">
        <v>7.1792340000000001</v>
      </c>
      <c r="F854">
        <v>203.00521799999999</v>
      </c>
      <c r="G854">
        <v>10.034233</v>
      </c>
    </row>
    <row r="855" spans="1:9" x14ac:dyDescent="0.25">
      <c r="A855">
        <v>854</v>
      </c>
      <c r="D855">
        <v>212.80919700000001</v>
      </c>
      <c r="E855">
        <v>7.1792340000000001</v>
      </c>
      <c r="F855">
        <v>202.98137600000001</v>
      </c>
      <c r="G855">
        <v>10.028708</v>
      </c>
    </row>
    <row r="856" spans="1:9" x14ac:dyDescent="0.25">
      <c r="A856">
        <v>855</v>
      </c>
      <c r="D856">
        <v>212.80919700000001</v>
      </c>
      <c r="E856">
        <v>7.1792340000000001</v>
      </c>
      <c r="F856">
        <v>202.95184999999998</v>
      </c>
      <c r="G856">
        <v>10.032707</v>
      </c>
    </row>
    <row r="857" spans="1:9" x14ac:dyDescent="0.25">
      <c r="A857">
        <v>856</v>
      </c>
      <c r="D857">
        <v>212.80919700000001</v>
      </c>
      <c r="E857">
        <v>7.1792340000000001</v>
      </c>
      <c r="F857">
        <v>202.90190799999999</v>
      </c>
      <c r="G857">
        <v>10.006867</v>
      </c>
    </row>
    <row r="858" spans="1:9" x14ac:dyDescent="0.25">
      <c r="A858">
        <v>857</v>
      </c>
      <c r="D858">
        <v>212.80919700000001</v>
      </c>
      <c r="E858">
        <v>7.1792340000000001</v>
      </c>
      <c r="F858">
        <v>202.90395599999999</v>
      </c>
      <c r="G858">
        <v>9.9579219999999999</v>
      </c>
    </row>
    <row r="859" spans="1:9" x14ac:dyDescent="0.25">
      <c r="A859">
        <v>858</v>
      </c>
      <c r="F859">
        <v>202.93506099999999</v>
      </c>
      <c r="G859">
        <v>10.061864</v>
      </c>
      <c r="H859">
        <v>213.116286</v>
      </c>
      <c r="I859">
        <v>7.0196110000000003</v>
      </c>
    </row>
    <row r="860" spans="1:9" x14ac:dyDescent="0.25">
      <c r="A860">
        <v>859</v>
      </c>
      <c r="B860">
        <v>220.85275100000001</v>
      </c>
      <c r="C860">
        <v>8.8178269999999994</v>
      </c>
      <c r="F860">
        <v>202.99495200000001</v>
      </c>
      <c r="G860">
        <v>10.107861</v>
      </c>
      <c r="H860">
        <v>213.116286</v>
      </c>
      <c r="I860">
        <v>7.0196110000000003</v>
      </c>
    </row>
    <row r="861" spans="1:9" x14ac:dyDescent="0.25">
      <c r="A861">
        <v>860</v>
      </c>
      <c r="B861">
        <v>220.848804</v>
      </c>
      <c r="C861">
        <v>8.8703509999999994</v>
      </c>
      <c r="H861">
        <v>213.116286</v>
      </c>
      <c r="I861">
        <v>7.0196110000000003</v>
      </c>
    </row>
    <row r="862" spans="1:9" x14ac:dyDescent="0.25">
      <c r="A862">
        <v>861</v>
      </c>
      <c r="B862">
        <v>220.851699</v>
      </c>
      <c r="C862">
        <v>8.8396679999999996</v>
      </c>
      <c r="H862">
        <v>213.116286</v>
      </c>
      <c r="I862">
        <v>7.0196110000000003</v>
      </c>
    </row>
    <row r="863" spans="1:9" x14ac:dyDescent="0.25">
      <c r="A863">
        <v>862</v>
      </c>
      <c r="B863">
        <v>220.84775200000001</v>
      </c>
      <c r="C863">
        <v>8.8506669999999996</v>
      </c>
      <c r="H863">
        <v>213.116286</v>
      </c>
      <c r="I863">
        <v>7.0196110000000003</v>
      </c>
    </row>
    <row r="864" spans="1:9" x14ac:dyDescent="0.25">
      <c r="A864">
        <v>863</v>
      </c>
      <c r="B864">
        <v>220.87459200000001</v>
      </c>
      <c r="C864">
        <v>8.8875600000000006</v>
      </c>
      <c r="H864">
        <v>213.116286</v>
      </c>
      <c r="I864">
        <v>7.0196110000000003</v>
      </c>
    </row>
    <row r="865" spans="1:9" x14ac:dyDescent="0.25">
      <c r="A865">
        <v>864</v>
      </c>
      <c r="B865">
        <v>220.82622599999999</v>
      </c>
      <c r="C865">
        <v>8.8637189999999997</v>
      </c>
      <c r="H865">
        <v>213.116286</v>
      </c>
      <c r="I865">
        <v>7.0196110000000003</v>
      </c>
    </row>
    <row r="866" spans="1:9" x14ac:dyDescent="0.25">
      <c r="A866">
        <v>865</v>
      </c>
      <c r="B866">
        <v>220.812017</v>
      </c>
      <c r="C866">
        <v>8.8377730000000003</v>
      </c>
      <c r="H866">
        <v>213.116286</v>
      </c>
      <c r="I866">
        <v>7.0196110000000003</v>
      </c>
    </row>
    <row r="867" spans="1:9" x14ac:dyDescent="0.25">
      <c r="A867">
        <v>866</v>
      </c>
      <c r="B867">
        <v>220.82527899999999</v>
      </c>
      <c r="C867">
        <v>8.874193</v>
      </c>
      <c r="H867">
        <v>213.116286</v>
      </c>
      <c r="I867">
        <v>7.0196110000000003</v>
      </c>
    </row>
    <row r="868" spans="1:9" x14ac:dyDescent="0.25">
      <c r="A868">
        <v>867</v>
      </c>
      <c r="B868">
        <v>220.84901500000001</v>
      </c>
      <c r="C868">
        <v>8.8495089999999994</v>
      </c>
      <c r="H868">
        <v>213.116286</v>
      </c>
      <c r="I868">
        <v>7.0196110000000003</v>
      </c>
    </row>
    <row r="869" spans="1:9" x14ac:dyDescent="0.25">
      <c r="A869">
        <v>868</v>
      </c>
      <c r="B869">
        <v>220.853488</v>
      </c>
      <c r="C869">
        <v>8.8341429999999992</v>
      </c>
      <c r="H869">
        <v>213.116286</v>
      </c>
      <c r="I869">
        <v>7.0196110000000003</v>
      </c>
    </row>
    <row r="870" spans="1:9" x14ac:dyDescent="0.25">
      <c r="A870">
        <v>869</v>
      </c>
      <c r="B870">
        <v>220.820964</v>
      </c>
      <c r="C870">
        <v>8.8745609999999999</v>
      </c>
      <c r="H870">
        <v>213.116286</v>
      </c>
      <c r="I870">
        <v>7.0196110000000003</v>
      </c>
    </row>
    <row r="871" spans="1:9" x14ac:dyDescent="0.25">
      <c r="A871">
        <v>870</v>
      </c>
      <c r="B871">
        <v>220.84317300000001</v>
      </c>
      <c r="C871">
        <v>8.8241960000000006</v>
      </c>
      <c r="H871">
        <v>213.116286</v>
      </c>
      <c r="I871">
        <v>7.0196110000000003</v>
      </c>
    </row>
    <row r="872" spans="1:9" x14ac:dyDescent="0.25">
      <c r="A872">
        <v>871</v>
      </c>
      <c r="B872">
        <v>220.842332</v>
      </c>
      <c r="C872">
        <v>8.7827769999999994</v>
      </c>
      <c r="H872">
        <v>213.116286</v>
      </c>
      <c r="I872">
        <v>7.0196110000000003</v>
      </c>
    </row>
    <row r="873" spans="1:9" x14ac:dyDescent="0.25">
      <c r="A873">
        <v>872</v>
      </c>
      <c r="B873">
        <v>220.86685499999999</v>
      </c>
      <c r="C873">
        <v>8.7932489999999994</v>
      </c>
      <c r="H873">
        <v>213.116286</v>
      </c>
      <c r="I873">
        <v>7.0196110000000003</v>
      </c>
    </row>
    <row r="874" spans="1:9" x14ac:dyDescent="0.25">
      <c r="A874">
        <v>873</v>
      </c>
      <c r="B874">
        <v>220.83312100000001</v>
      </c>
      <c r="C874">
        <v>8.8714560000000002</v>
      </c>
      <c r="H874">
        <v>213.116286</v>
      </c>
      <c r="I874">
        <v>7.0196110000000003</v>
      </c>
    </row>
    <row r="875" spans="1:9" x14ac:dyDescent="0.25">
      <c r="A875">
        <v>874</v>
      </c>
      <c r="D875">
        <v>229.15813299999999</v>
      </c>
      <c r="E875">
        <v>7.2798080000000001</v>
      </c>
      <c r="F875">
        <v>220.54803100000001</v>
      </c>
      <c r="G875">
        <v>9.0548140000000004</v>
      </c>
    </row>
    <row r="876" spans="1:9" x14ac:dyDescent="0.25">
      <c r="A876">
        <v>875</v>
      </c>
      <c r="D876">
        <v>229.16597400000001</v>
      </c>
      <c r="E876">
        <v>7.2694390000000002</v>
      </c>
      <c r="F876">
        <v>220.54803100000001</v>
      </c>
      <c r="G876">
        <v>9.0548140000000004</v>
      </c>
    </row>
    <row r="877" spans="1:9" x14ac:dyDescent="0.25">
      <c r="A877">
        <v>876</v>
      </c>
      <c r="D877">
        <v>229.16829000000001</v>
      </c>
      <c r="E877">
        <v>7.2367569999999999</v>
      </c>
      <c r="F877">
        <v>220.54803100000001</v>
      </c>
      <c r="G877">
        <v>9.0548140000000004</v>
      </c>
    </row>
    <row r="878" spans="1:9" x14ac:dyDescent="0.25">
      <c r="A878">
        <v>877</v>
      </c>
      <c r="D878">
        <v>229.17897500000001</v>
      </c>
      <c r="E878">
        <v>7.263598</v>
      </c>
      <c r="F878">
        <v>220.54803100000001</v>
      </c>
      <c r="G878">
        <v>9.0548140000000004</v>
      </c>
    </row>
    <row r="879" spans="1:9" x14ac:dyDescent="0.25">
      <c r="A879">
        <v>878</v>
      </c>
      <c r="D879">
        <v>229.15145000000001</v>
      </c>
      <c r="E879">
        <v>7.267703</v>
      </c>
      <c r="F879">
        <v>220.54803100000001</v>
      </c>
      <c r="G879">
        <v>9.0548140000000004</v>
      </c>
    </row>
    <row r="880" spans="1:9" x14ac:dyDescent="0.25">
      <c r="A880">
        <v>879</v>
      </c>
      <c r="D880">
        <v>229.181027</v>
      </c>
      <c r="E880">
        <v>7.2751229999999998</v>
      </c>
      <c r="F880">
        <v>220.54803100000001</v>
      </c>
      <c r="G880">
        <v>9.0548140000000004</v>
      </c>
    </row>
    <row r="881" spans="1:9" x14ac:dyDescent="0.25">
      <c r="A881">
        <v>880</v>
      </c>
      <c r="D881">
        <v>229.20118400000001</v>
      </c>
      <c r="E881">
        <v>7.2719129999999996</v>
      </c>
      <c r="F881">
        <v>220.54803100000001</v>
      </c>
      <c r="G881">
        <v>9.0548140000000004</v>
      </c>
    </row>
    <row r="882" spans="1:9" x14ac:dyDescent="0.25">
      <c r="A882">
        <v>881</v>
      </c>
      <c r="D882">
        <v>229.15602699999999</v>
      </c>
      <c r="E882">
        <v>7.2840179999999997</v>
      </c>
      <c r="F882">
        <v>220.54803100000001</v>
      </c>
      <c r="G882">
        <v>9.0548140000000004</v>
      </c>
    </row>
    <row r="883" spans="1:9" x14ac:dyDescent="0.25">
      <c r="A883">
        <v>882</v>
      </c>
      <c r="D883">
        <v>229.20007799999999</v>
      </c>
      <c r="E883">
        <v>7.2571770000000004</v>
      </c>
      <c r="F883">
        <v>220.54803100000001</v>
      </c>
      <c r="G883">
        <v>9.0548140000000004</v>
      </c>
    </row>
    <row r="884" spans="1:9" x14ac:dyDescent="0.25">
      <c r="A884">
        <v>883</v>
      </c>
      <c r="D884">
        <v>229.17839499999999</v>
      </c>
      <c r="E884">
        <v>7.3147000000000002</v>
      </c>
      <c r="F884">
        <v>220.54803100000001</v>
      </c>
      <c r="G884">
        <v>9.0548140000000004</v>
      </c>
    </row>
    <row r="885" spans="1:9" x14ac:dyDescent="0.25">
      <c r="A885">
        <v>884</v>
      </c>
      <c r="D885">
        <v>229.151082</v>
      </c>
      <c r="E885">
        <v>7.3583290000000003</v>
      </c>
      <c r="F885">
        <v>220.54803100000001</v>
      </c>
      <c r="G885">
        <v>9.0548140000000004</v>
      </c>
    </row>
    <row r="886" spans="1:9" x14ac:dyDescent="0.25">
      <c r="A886">
        <v>885</v>
      </c>
      <c r="D886">
        <v>229.16471200000001</v>
      </c>
      <c r="E886">
        <v>7.3671179999999996</v>
      </c>
      <c r="F886">
        <v>220.54803100000001</v>
      </c>
      <c r="G886">
        <v>9.0548140000000004</v>
      </c>
    </row>
    <row r="887" spans="1:9" x14ac:dyDescent="0.25">
      <c r="A887">
        <v>886</v>
      </c>
      <c r="D887">
        <v>229.17976300000001</v>
      </c>
      <c r="E887">
        <v>7.3347519999999999</v>
      </c>
      <c r="F887">
        <v>220.54803100000001</v>
      </c>
      <c r="G887">
        <v>9.0548140000000004</v>
      </c>
    </row>
    <row r="888" spans="1:9" x14ac:dyDescent="0.25">
      <c r="A888">
        <v>887</v>
      </c>
      <c r="D888">
        <v>229.17976300000001</v>
      </c>
      <c r="E888">
        <v>7.3347519999999999</v>
      </c>
      <c r="F888">
        <v>220.54803100000001</v>
      </c>
      <c r="G888">
        <v>9.0548140000000004</v>
      </c>
    </row>
    <row r="889" spans="1:9" x14ac:dyDescent="0.25">
      <c r="A889">
        <v>888</v>
      </c>
      <c r="B889">
        <v>238.50792899999999</v>
      </c>
      <c r="C889">
        <v>9.817456</v>
      </c>
      <c r="D889">
        <v>229.17976300000001</v>
      </c>
      <c r="E889">
        <v>7.3347519999999999</v>
      </c>
      <c r="F889">
        <v>220.54803100000001</v>
      </c>
      <c r="G889">
        <v>9.0548140000000004</v>
      </c>
    </row>
    <row r="890" spans="1:9" x14ac:dyDescent="0.25">
      <c r="A890">
        <v>889</v>
      </c>
      <c r="B890">
        <v>238.524981</v>
      </c>
      <c r="C890">
        <v>9.8136670000000006</v>
      </c>
    </row>
    <row r="891" spans="1:9" x14ac:dyDescent="0.25">
      <c r="A891">
        <v>890</v>
      </c>
      <c r="B891">
        <v>238.53498099999999</v>
      </c>
      <c r="C891">
        <v>9.8173499999999994</v>
      </c>
    </row>
    <row r="892" spans="1:9" x14ac:dyDescent="0.25">
      <c r="A892">
        <v>891</v>
      </c>
      <c r="B892">
        <v>238.54771700000001</v>
      </c>
      <c r="C892">
        <v>9.8356119999999994</v>
      </c>
      <c r="H892">
        <v>229.93982800000001</v>
      </c>
      <c r="I892">
        <v>7.4474299999999998</v>
      </c>
    </row>
    <row r="893" spans="1:9" x14ac:dyDescent="0.25">
      <c r="A893">
        <v>892</v>
      </c>
      <c r="B893">
        <v>238.555981</v>
      </c>
      <c r="C893">
        <v>9.8199299999999994</v>
      </c>
      <c r="H893">
        <v>229.958089</v>
      </c>
      <c r="I893">
        <v>7.4624810000000004</v>
      </c>
    </row>
    <row r="894" spans="1:9" x14ac:dyDescent="0.25">
      <c r="A894">
        <v>893</v>
      </c>
      <c r="B894">
        <v>238.51845599999999</v>
      </c>
      <c r="C894">
        <v>9.8125090000000004</v>
      </c>
      <c r="H894">
        <v>230.014138</v>
      </c>
      <c r="I894">
        <v>7.5404770000000001</v>
      </c>
    </row>
    <row r="895" spans="1:9" x14ac:dyDescent="0.25">
      <c r="A895">
        <v>894</v>
      </c>
      <c r="B895">
        <v>238.53582399999999</v>
      </c>
      <c r="C895">
        <v>9.8107190000000006</v>
      </c>
      <c r="H895">
        <v>230.02003199999999</v>
      </c>
      <c r="I895">
        <v>7.5457929999999998</v>
      </c>
    </row>
    <row r="896" spans="1:9" x14ac:dyDescent="0.25">
      <c r="A896">
        <v>895</v>
      </c>
      <c r="B896">
        <v>238.52040199999999</v>
      </c>
      <c r="C896">
        <v>9.8141929999999995</v>
      </c>
      <c r="H896">
        <v>229.992402</v>
      </c>
      <c r="I896">
        <v>7.5581610000000001</v>
      </c>
    </row>
    <row r="897" spans="1:9" x14ac:dyDescent="0.25">
      <c r="A897">
        <v>896</v>
      </c>
      <c r="B897">
        <v>238.51372000000001</v>
      </c>
      <c r="C897">
        <v>9.8132979999999996</v>
      </c>
      <c r="H897">
        <v>229.93835300000001</v>
      </c>
      <c r="I897">
        <v>7.5977370000000004</v>
      </c>
    </row>
    <row r="898" spans="1:9" x14ac:dyDescent="0.25">
      <c r="A898">
        <v>897</v>
      </c>
      <c r="B898">
        <v>238.504458</v>
      </c>
      <c r="C898">
        <v>9.8528230000000008</v>
      </c>
      <c r="H898">
        <v>229.96766700000001</v>
      </c>
      <c r="I898">
        <v>7.5203199999999999</v>
      </c>
    </row>
    <row r="899" spans="1:9" x14ac:dyDescent="0.25">
      <c r="A899">
        <v>898</v>
      </c>
      <c r="B899">
        <v>238.50740500000001</v>
      </c>
      <c r="C899">
        <v>9.8242980000000006</v>
      </c>
      <c r="H899">
        <v>229.902198</v>
      </c>
      <c r="I899">
        <v>7.5366879999999998</v>
      </c>
    </row>
    <row r="900" spans="1:9" x14ac:dyDescent="0.25">
      <c r="A900">
        <v>899</v>
      </c>
      <c r="B900">
        <v>238.50466800000001</v>
      </c>
      <c r="C900">
        <v>9.8051940000000002</v>
      </c>
      <c r="H900">
        <v>229.93498500000001</v>
      </c>
      <c r="I900">
        <v>7.5010050000000001</v>
      </c>
    </row>
    <row r="901" spans="1:9" x14ac:dyDescent="0.25">
      <c r="A901">
        <v>900</v>
      </c>
      <c r="B901">
        <v>238.53735</v>
      </c>
      <c r="C901">
        <v>9.7959309999999995</v>
      </c>
      <c r="H901">
        <v>229.932301</v>
      </c>
      <c r="I901">
        <v>7.5297939999999999</v>
      </c>
    </row>
    <row r="902" spans="1:9" x14ac:dyDescent="0.25">
      <c r="A902">
        <v>901</v>
      </c>
      <c r="B902">
        <v>238.507508</v>
      </c>
      <c r="C902">
        <v>9.7745110000000004</v>
      </c>
      <c r="H902">
        <v>229.873356</v>
      </c>
      <c r="I902">
        <v>7.5236879999999999</v>
      </c>
    </row>
    <row r="903" spans="1:9" x14ac:dyDescent="0.25">
      <c r="A903">
        <v>902</v>
      </c>
      <c r="B903">
        <v>238.37930599999999</v>
      </c>
      <c r="C903">
        <v>9.8075089999999996</v>
      </c>
      <c r="H903">
        <v>229.85867400000001</v>
      </c>
      <c r="I903">
        <v>7.4815860000000001</v>
      </c>
    </row>
    <row r="904" spans="1:9" x14ac:dyDescent="0.25">
      <c r="A904">
        <v>903</v>
      </c>
      <c r="B904">
        <v>238.45782700000001</v>
      </c>
      <c r="C904">
        <v>9.7887740000000001</v>
      </c>
      <c r="H904">
        <v>229.91188099999999</v>
      </c>
      <c r="I904">
        <v>7.4945849999999998</v>
      </c>
    </row>
    <row r="905" spans="1:9" x14ac:dyDescent="0.25">
      <c r="A905">
        <v>904</v>
      </c>
      <c r="B905">
        <v>238.52303599999999</v>
      </c>
      <c r="C905">
        <v>9.817088</v>
      </c>
      <c r="D905">
        <v>247.70936799999998</v>
      </c>
      <c r="E905">
        <v>7.832408</v>
      </c>
      <c r="F905">
        <v>237.69566</v>
      </c>
      <c r="G905">
        <v>10.387371999999999</v>
      </c>
      <c r="H905">
        <v>229.91430199999999</v>
      </c>
      <c r="I905">
        <v>7.5483710000000004</v>
      </c>
    </row>
    <row r="906" spans="1:9" x14ac:dyDescent="0.25">
      <c r="A906">
        <v>905</v>
      </c>
      <c r="D906">
        <v>247.648741</v>
      </c>
      <c r="E906">
        <v>7.8565649999999998</v>
      </c>
      <c r="F906">
        <v>237.705027</v>
      </c>
      <c r="G906">
        <v>10.401477</v>
      </c>
      <c r="H906">
        <v>229.82272800000001</v>
      </c>
      <c r="I906">
        <v>7.4702700000000002</v>
      </c>
    </row>
    <row r="907" spans="1:9" x14ac:dyDescent="0.25">
      <c r="A907">
        <v>906</v>
      </c>
      <c r="D907">
        <v>247.67989599999999</v>
      </c>
      <c r="E907">
        <v>7.8160939999999997</v>
      </c>
      <c r="F907">
        <v>237.65671399999999</v>
      </c>
      <c r="G907">
        <v>10.389530000000001</v>
      </c>
      <c r="H907">
        <v>229.943511</v>
      </c>
      <c r="I907">
        <v>7.5256360000000004</v>
      </c>
    </row>
    <row r="908" spans="1:9" x14ac:dyDescent="0.25">
      <c r="A908">
        <v>907</v>
      </c>
      <c r="D908">
        <v>247.70600000000002</v>
      </c>
      <c r="E908">
        <v>7.8075150000000004</v>
      </c>
      <c r="F908">
        <v>237.704396</v>
      </c>
      <c r="G908">
        <v>10.415055000000001</v>
      </c>
    </row>
    <row r="909" spans="1:9" x14ac:dyDescent="0.25">
      <c r="A909">
        <v>908</v>
      </c>
      <c r="D909">
        <v>247.713683</v>
      </c>
      <c r="E909">
        <v>7.8638279999999998</v>
      </c>
      <c r="F909">
        <v>237.71771100000001</v>
      </c>
      <c r="G909">
        <v>10.418476</v>
      </c>
    </row>
    <row r="910" spans="1:9" x14ac:dyDescent="0.25">
      <c r="A910">
        <v>909</v>
      </c>
      <c r="D910">
        <v>247.72994499999999</v>
      </c>
      <c r="E910">
        <v>7.8233560000000004</v>
      </c>
      <c r="F910">
        <v>237.69244800000001</v>
      </c>
      <c r="G910">
        <v>10.419316999999999</v>
      </c>
    </row>
    <row r="911" spans="1:9" x14ac:dyDescent="0.25">
      <c r="A911">
        <v>910</v>
      </c>
      <c r="D911">
        <v>247.74194599999998</v>
      </c>
      <c r="E911">
        <v>7.7792009999999996</v>
      </c>
      <c r="F911">
        <v>237.70750100000001</v>
      </c>
      <c r="G911">
        <v>10.428369999999999</v>
      </c>
    </row>
    <row r="912" spans="1:9" x14ac:dyDescent="0.25">
      <c r="A912">
        <v>911</v>
      </c>
      <c r="D912">
        <v>247.77736200000001</v>
      </c>
      <c r="E912">
        <v>7.8109359999999999</v>
      </c>
      <c r="F912">
        <v>237.71213399999999</v>
      </c>
      <c r="G912">
        <v>10.404897</v>
      </c>
    </row>
    <row r="913" spans="1:9" x14ac:dyDescent="0.25">
      <c r="A913">
        <v>912</v>
      </c>
      <c r="D913">
        <v>247.714575</v>
      </c>
      <c r="E913">
        <v>7.8031990000000002</v>
      </c>
      <c r="F913">
        <v>237.70134400000001</v>
      </c>
      <c r="G913">
        <v>10.392003000000001</v>
      </c>
    </row>
    <row r="914" spans="1:9" x14ac:dyDescent="0.25">
      <c r="A914">
        <v>913</v>
      </c>
      <c r="D914">
        <v>247.705367</v>
      </c>
      <c r="E914">
        <v>7.8190410000000004</v>
      </c>
      <c r="F914">
        <v>237.71786900000001</v>
      </c>
      <c r="G914">
        <v>10.392792999999999</v>
      </c>
    </row>
    <row r="915" spans="1:9" x14ac:dyDescent="0.25">
      <c r="A915">
        <v>914</v>
      </c>
      <c r="D915">
        <v>247.71352300000001</v>
      </c>
      <c r="E915">
        <v>7.8055669999999999</v>
      </c>
      <c r="F915">
        <v>237.69186999999999</v>
      </c>
      <c r="G915">
        <v>10.424633</v>
      </c>
    </row>
    <row r="916" spans="1:9" x14ac:dyDescent="0.25">
      <c r="A916">
        <v>915</v>
      </c>
      <c r="D916">
        <v>247.68020899999999</v>
      </c>
      <c r="E916">
        <v>7.8119350000000001</v>
      </c>
      <c r="F916">
        <v>237.696606</v>
      </c>
      <c r="G916">
        <v>10.403161000000001</v>
      </c>
    </row>
    <row r="917" spans="1:9" x14ac:dyDescent="0.25">
      <c r="A917">
        <v>916</v>
      </c>
      <c r="D917">
        <v>247.70336800000001</v>
      </c>
      <c r="E917">
        <v>7.8046730000000002</v>
      </c>
      <c r="F917">
        <v>237.68287100000001</v>
      </c>
      <c r="G917">
        <v>10.379004</v>
      </c>
    </row>
    <row r="918" spans="1:9" x14ac:dyDescent="0.25">
      <c r="A918">
        <v>917</v>
      </c>
      <c r="D918">
        <v>247.705893</v>
      </c>
      <c r="E918">
        <v>7.8140409999999996</v>
      </c>
      <c r="F918">
        <v>237.683345</v>
      </c>
      <c r="G918">
        <v>10.441895000000001</v>
      </c>
    </row>
    <row r="919" spans="1:9" x14ac:dyDescent="0.25">
      <c r="A919">
        <v>918</v>
      </c>
      <c r="D919">
        <v>247.72173599999999</v>
      </c>
      <c r="E919">
        <v>7.8021459999999996</v>
      </c>
      <c r="F919">
        <v>237.67013600000001</v>
      </c>
      <c r="G919">
        <v>10.428633</v>
      </c>
    </row>
    <row r="920" spans="1:9" x14ac:dyDescent="0.25">
      <c r="A920">
        <v>919</v>
      </c>
      <c r="D920">
        <v>247.711997</v>
      </c>
      <c r="E920">
        <v>7.8167249999999999</v>
      </c>
      <c r="F920">
        <v>237.698554</v>
      </c>
      <c r="G920">
        <v>10.418423000000001</v>
      </c>
    </row>
    <row r="921" spans="1:9" x14ac:dyDescent="0.25">
      <c r="A921">
        <v>920</v>
      </c>
      <c r="D921">
        <v>247.62816100000001</v>
      </c>
      <c r="E921">
        <v>7.7650959999999998</v>
      </c>
      <c r="F921">
        <v>237.680712</v>
      </c>
      <c r="G921">
        <v>10.394898</v>
      </c>
    </row>
    <row r="922" spans="1:9" x14ac:dyDescent="0.25">
      <c r="A922">
        <v>921</v>
      </c>
      <c r="B922">
        <v>257.30125700000002</v>
      </c>
      <c r="C922">
        <v>9.5944160000000007</v>
      </c>
      <c r="D922">
        <v>247.424803</v>
      </c>
      <c r="E922">
        <v>7.7748850000000003</v>
      </c>
      <c r="F922">
        <v>237.60455999999999</v>
      </c>
      <c r="G922">
        <v>10.289851000000001</v>
      </c>
    </row>
    <row r="923" spans="1:9" x14ac:dyDescent="0.25">
      <c r="A923">
        <v>922</v>
      </c>
      <c r="B923">
        <v>257.32378299999999</v>
      </c>
      <c r="C923">
        <v>9.5567340000000005</v>
      </c>
      <c r="D923">
        <v>247.69994600000001</v>
      </c>
      <c r="E923">
        <v>7.8502489999999998</v>
      </c>
      <c r="F923">
        <v>237.68208200000001</v>
      </c>
      <c r="G923">
        <v>10.28722</v>
      </c>
    </row>
    <row r="924" spans="1:9" x14ac:dyDescent="0.25">
      <c r="A924">
        <v>923</v>
      </c>
      <c r="B924">
        <v>257.31451700000002</v>
      </c>
      <c r="C924">
        <v>9.5477869999999996</v>
      </c>
      <c r="D924">
        <v>247.62189699999999</v>
      </c>
      <c r="E924">
        <v>7.87209</v>
      </c>
      <c r="F924">
        <v>237.69566</v>
      </c>
      <c r="G924">
        <v>10.387371999999999</v>
      </c>
    </row>
    <row r="925" spans="1:9" x14ac:dyDescent="0.25">
      <c r="A925">
        <v>924</v>
      </c>
      <c r="B925">
        <v>257.338729</v>
      </c>
      <c r="C925">
        <v>9.5482069999999997</v>
      </c>
      <c r="H925">
        <v>247.717208</v>
      </c>
      <c r="I925">
        <v>7.1170790000000004</v>
      </c>
    </row>
    <row r="926" spans="1:9" x14ac:dyDescent="0.25">
      <c r="A926">
        <v>925</v>
      </c>
      <c r="B926">
        <v>257.31662599999999</v>
      </c>
      <c r="C926">
        <v>9.5682600000000004</v>
      </c>
      <c r="H926">
        <v>247.790099</v>
      </c>
      <c r="I926">
        <v>7.1021330000000003</v>
      </c>
    </row>
    <row r="927" spans="1:9" x14ac:dyDescent="0.25">
      <c r="A927">
        <v>926</v>
      </c>
      <c r="B927">
        <v>257.33820200000002</v>
      </c>
      <c r="C927">
        <v>9.5518389999999993</v>
      </c>
      <c r="H927">
        <v>247.782679</v>
      </c>
      <c r="I927">
        <v>7.0977649999999999</v>
      </c>
    </row>
    <row r="928" spans="1:9" x14ac:dyDescent="0.25">
      <c r="A928">
        <v>927</v>
      </c>
      <c r="B928">
        <v>257.32557200000002</v>
      </c>
      <c r="C928">
        <v>9.5480499999999999</v>
      </c>
      <c r="H928">
        <v>247.755259</v>
      </c>
      <c r="I928">
        <v>7.1187639999999996</v>
      </c>
    </row>
    <row r="929" spans="1:9" x14ac:dyDescent="0.25">
      <c r="A929">
        <v>928</v>
      </c>
      <c r="B929">
        <v>257.32714700000002</v>
      </c>
      <c r="C929">
        <v>9.5414709999999996</v>
      </c>
      <c r="H929">
        <v>247.73236700000001</v>
      </c>
      <c r="I929">
        <v>7.1109739999999997</v>
      </c>
    </row>
    <row r="930" spans="1:9" x14ac:dyDescent="0.25">
      <c r="A930">
        <v>929</v>
      </c>
      <c r="B930">
        <v>257.33604300000002</v>
      </c>
      <c r="C930">
        <v>9.5399449999999995</v>
      </c>
      <c r="H930">
        <v>247.72621000000001</v>
      </c>
      <c r="I930">
        <v>7.1092909999999998</v>
      </c>
    </row>
    <row r="931" spans="1:9" x14ac:dyDescent="0.25">
      <c r="A931">
        <v>930</v>
      </c>
      <c r="B931">
        <v>257.31531000000001</v>
      </c>
      <c r="C931">
        <v>9.5541549999999997</v>
      </c>
      <c r="H931">
        <v>247.73394300000001</v>
      </c>
      <c r="I931">
        <v>7.096292</v>
      </c>
    </row>
    <row r="932" spans="1:9" x14ac:dyDescent="0.25">
      <c r="A932">
        <v>931</v>
      </c>
      <c r="B932">
        <v>257.31546700000001</v>
      </c>
      <c r="C932">
        <v>9.5399980000000006</v>
      </c>
      <c r="H932">
        <v>247.73905100000002</v>
      </c>
      <c r="I932">
        <v>7.0982380000000003</v>
      </c>
    </row>
    <row r="933" spans="1:9" x14ac:dyDescent="0.25">
      <c r="A933">
        <v>932</v>
      </c>
      <c r="B933">
        <v>257.32714700000002</v>
      </c>
      <c r="C933">
        <v>9.54284</v>
      </c>
      <c r="H933">
        <v>247.758994</v>
      </c>
      <c r="I933">
        <v>7.0855030000000001</v>
      </c>
    </row>
    <row r="934" spans="1:9" x14ac:dyDescent="0.25">
      <c r="A934">
        <v>933</v>
      </c>
      <c r="B934">
        <v>257.33325400000001</v>
      </c>
      <c r="C934">
        <v>9.5653120000000005</v>
      </c>
      <c r="H934">
        <v>247.764994</v>
      </c>
      <c r="I934">
        <v>7.093712</v>
      </c>
    </row>
    <row r="935" spans="1:9" x14ac:dyDescent="0.25">
      <c r="A935">
        <v>934</v>
      </c>
      <c r="B935">
        <v>257.32272999999998</v>
      </c>
      <c r="C935">
        <v>9.5456819999999993</v>
      </c>
      <c r="H935">
        <v>247.736628</v>
      </c>
      <c r="I935">
        <v>7.1200799999999997</v>
      </c>
    </row>
    <row r="936" spans="1:9" x14ac:dyDescent="0.25">
      <c r="A936">
        <v>935</v>
      </c>
      <c r="B936">
        <v>257.33972799999998</v>
      </c>
      <c r="C936">
        <v>9.5446819999999999</v>
      </c>
      <c r="D936">
        <v>263.17051200000003</v>
      </c>
      <c r="E936">
        <v>6.3567530000000003</v>
      </c>
      <c r="H936">
        <v>247.72389100000001</v>
      </c>
      <c r="I936">
        <v>7.134868</v>
      </c>
    </row>
    <row r="937" spans="1:9" x14ac:dyDescent="0.25">
      <c r="A937">
        <v>936</v>
      </c>
      <c r="B937">
        <v>257.33604300000002</v>
      </c>
      <c r="C937">
        <v>9.5521550000000008</v>
      </c>
      <c r="D937">
        <v>263.22503499999999</v>
      </c>
      <c r="E937">
        <v>6.3779630000000003</v>
      </c>
      <c r="H937">
        <v>247.71552500000001</v>
      </c>
      <c r="I937">
        <v>7.1276580000000003</v>
      </c>
    </row>
    <row r="938" spans="1:9" x14ac:dyDescent="0.25">
      <c r="A938">
        <v>937</v>
      </c>
      <c r="B938">
        <v>257.32272999999998</v>
      </c>
      <c r="C938">
        <v>9.5129459999999995</v>
      </c>
      <c r="D938">
        <v>263.202719</v>
      </c>
      <c r="E938">
        <v>6.3619110000000001</v>
      </c>
      <c r="H938">
        <v>247.71815699999999</v>
      </c>
      <c r="I938">
        <v>7.1240790000000001</v>
      </c>
    </row>
    <row r="939" spans="1:9" x14ac:dyDescent="0.25">
      <c r="A939">
        <v>938</v>
      </c>
      <c r="B939">
        <v>257.33041300000002</v>
      </c>
      <c r="C939">
        <v>9.5312090000000005</v>
      </c>
      <c r="D939">
        <v>263.19966799999997</v>
      </c>
      <c r="E939">
        <v>6.3379120000000002</v>
      </c>
      <c r="H939">
        <v>247.75152500000002</v>
      </c>
      <c r="I939">
        <v>7.0970810000000002</v>
      </c>
    </row>
    <row r="940" spans="1:9" x14ac:dyDescent="0.25">
      <c r="A940">
        <v>939</v>
      </c>
      <c r="B940">
        <v>257.31404700000002</v>
      </c>
      <c r="C940">
        <v>9.5290510000000008</v>
      </c>
      <c r="D940">
        <v>263.21403399999997</v>
      </c>
      <c r="E940">
        <v>6.3315960000000002</v>
      </c>
      <c r="H940">
        <v>247.76773299999999</v>
      </c>
      <c r="I940">
        <v>6.9697719999999999</v>
      </c>
    </row>
    <row r="941" spans="1:9" x14ac:dyDescent="0.25">
      <c r="A941">
        <v>940</v>
      </c>
      <c r="B941">
        <v>257.313941</v>
      </c>
      <c r="C941">
        <v>9.5310520000000007</v>
      </c>
      <c r="D941">
        <v>263.22382199999998</v>
      </c>
      <c r="E941">
        <v>6.3467539999999998</v>
      </c>
      <c r="H941">
        <v>247.743155</v>
      </c>
      <c r="I941">
        <v>7.0282429999999998</v>
      </c>
    </row>
    <row r="942" spans="1:9" x14ac:dyDescent="0.25">
      <c r="A942">
        <v>941</v>
      </c>
      <c r="B942">
        <v>257.312522</v>
      </c>
      <c r="C942">
        <v>9.5641549999999995</v>
      </c>
      <c r="D942">
        <v>263.21624600000001</v>
      </c>
      <c r="E942">
        <v>6.3418060000000001</v>
      </c>
      <c r="H942">
        <v>247.831729</v>
      </c>
      <c r="I942">
        <v>7.0785549999999997</v>
      </c>
    </row>
    <row r="943" spans="1:9" x14ac:dyDescent="0.25">
      <c r="A943">
        <v>942</v>
      </c>
      <c r="B943">
        <v>257.32683400000002</v>
      </c>
      <c r="C943">
        <v>9.5516290000000001</v>
      </c>
      <c r="D943">
        <v>263.21371699999997</v>
      </c>
      <c r="E943">
        <v>6.3339650000000001</v>
      </c>
      <c r="H943">
        <v>247.73315700000001</v>
      </c>
      <c r="I943">
        <v>7.114395</v>
      </c>
    </row>
    <row r="944" spans="1:9" x14ac:dyDescent="0.25">
      <c r="A944">
        <v>943</v>
      </c>
      <c r="B944">
        <v>257.30125700000002</v>
      </c>
      <c r="C944">
        <v>9.5944160000000007</v>
      </c>
      <c r="D944">
        <v>263.22497800000002</v>
      </c>
      <c r="E944">
        <v>6.3158079999999996</v>
      </c>
      <c r="H944">
        <v>247.71084100000002</v>
      </c>
      <c r="I944">
        <v>7.1526569999999996</v>
      </c>
    </row>
    <row r="945" spans="1:11" x14ac:dyDescent="0.25">
      <c r="A945">
        <v>944</v>
      </c>
      <c r="B945">
        <v>257.30125700000002</v>
      </c>
      <c r="C945">
        <v>9.5944160000000007</v>
      </c>
      <c r="D945">
        <v>263.23929800000002</v>
      </c>
      <c r="E945">
        <v>6.3229660000000001</v>
      </c>
      <c r="H945">
        <v>247.81441799999999</v>
      </c>
      <c r="I945">
        <v>7.1509729999999996</v>
      </c>
    </row>
    <row r="946" spans="1:11" x14ac:dyDescent="0.25">
      <c r="A946">
        <v>945</v>
      </c>
      <c r="D946">
        <v>263.27066300000001</v>
      </c>
      <c r="E946">
        <v>6.3217549999999996</v>
      </c>
      <c r="F946">
        <v>255.78923700000001</v>
      </c>
      <c r="G946">
        <v>9.0836030000000001</v>
      </c>
      <c r="H946">
        <v>247.77199400000001</v>
      </c>
      <c r="I946">
        <v>7.0511359999999996</v>
      </c>
    </row>
    <row r="947" spans="1:11" x14ac:dyDescent="0.25">
      <c r="A947">
        <v>946</v>
      </c>
      <c r="D947">
        <v>263.26934699999998</v>
      </c>
      <c r="E947">
        <v>6.34328</v>
      </c>
      <c r="F947">
        <v>255.79760199999998</v>
      </c>
      <c r="G947">
        <v>9.0813389999999998</v>
      </c>
    </row>
    <row r="948" spans="1:11" x14ac:dyDescent="0.25">
      <c r="A948">
        <v>947</v>
      </c>
      <c r="D948">
        <v>263.21682199999998</v>
      </c>
      <c r="E948">
        <v>6.3590689999999999</v>
      </c>
      <c r="F948">
        <v>255.805812</v>
      </c>
      <c r="G948">
        <v>9.0762339999999995</v>
      </c>
      <c r="J948">
        <v>235.54399000000001</v>
      </c>
      <c r="K948">
        <v>13.943754</v>
      </c>
    </row>
    <row r="949" spans="1:11" x14ac:dyDescent="0.25">
      <c r="A949">
        <v>948</v>
      </c>
    </row>
    <row r="950" spans="1:11" x14ac:dyDescent="0.25">
      <c r="A950">
        <v>949</v>
      </c>
    </row>
    <row r="951" spans="1:11" x14ac:dyDescent="0.25">
      <c r="A951">
        <v>950</v>
      </c>
    </row>
    <row r="952" spans="1:11" x14ac:dyDescent="0.25">
      <c r="A952">
        <v>951</v>
      </c>
    </row>
    <row r="953" spans="1:11" x14ac:dyDescent="0.25">
      <c r="A953">
        <v>952</v>
      </c>
    </row>
    <row r="954" spans="1:11" x14ac:dyDescent="0.25">
      <c r="A954">
        <v>953</v>
      </c>
    </row>
    <row r="955" spans="1:11" x14ac:dyDescent="0.25">
      <c r="A955">
        <v>954</v>
      </c>
    </row>
    <row r="956" spans="1:11" x14ac:dyDescent="0.25">
      <c r="A956">
        <v>955</v>
      </c>
    </row>
    <row r="957" spans="1:11" x14ac:dyDescent="0.25">
      <c r="A957">
        <v>956</v>
      </c>
    </row>
    <row r="958" spans="1:11" x14ac:dyDescent="0.25">
      <c r="A958">
        <v>957</v>
      </c>
    </row>
    <row r="959" spans="1:11" x14ac:dyDescent="0.25">
      <c r="A959">
        <v>958</v>
      </c>
    </row>
    <row r="960" spans="1:11" x14ac:dyDescent="0.25">
      <c r="A960">
        <v>959</v>
      </c>
    </row>
    <row r="961" spans="1:11" x14ac:dyDescent="0.25">
      <c r="A961">
        <v>960</v>
      </c>
    </row>
    <row r="962" spans="1:11" x14ac:dyDescent="0.25">
      <c r="A962">
        <v>961</v>
      </c>
    </row>
    <row r="963" spans="1:11" x14ac:dyDescent="0.25">
      <c r="A963">
        <v>962</v>
      </c>
      <c r="J963">
        <v>235.70255900000001</v>
      </c>
      <c r="K963">
        <v>14.102219</v>
      </c>
    </row>
    <row r="964" spans="1:11" x14ac:dyDescent="0.25">
      <c r="A964">
        <v>963</v>
      </c>
      <c r="D964">
        <v>239.69075799999999</v>
      </c>
      <c r="E964">
        <v>8.0203970000000009</v>
      </c>
    </row>
    <row r="965" spans="1:11" x14ac:dyDescent="0.25">
      <c r="A965">
        <v>964</v>
      </c>
      <c r="D965">
        <v>239.75096600000001</v>
      </c>
      <c r="E965">
        <v>8.0202919999999995</v>
      </c>
      <c r="F965">
        <v>250.628207</v>
      </c>
      <c r="G965">
        <v>5.3324939999999996</v>
      </c>
    </row>
    <row r="966" spans="1:11" x14ac:dyDescent="0.25">
      <c r="A966">
        <v>965</v>
      </c>
      <c r="D966">
        <v>239.735917</v>
      </c>
      <c r="E966">
        <v>8.0199770000000008</v>
      </c>
      <c r="F966">
        <v>250.56594699999999</v>
      </c>
      <c r="G966">
        <v>5.3561240000000003</v>
      </c>
    </row>
    <row r="967" spans="1:11" x14ac:dyDescent="0.25">
      <c r="A967">
        <v>966</v>
      </c>
      <c r="D967">
        <v>239.737336</v>
      </c>
      <c r="E967">
        <v>8.0396599999999996</v>
      </c>
      <c r="F967">
        <v>250.498107</v>
      </c>
      <c r="G967">
        <v>5.3713870000000004</v>
      </c>
    </row>
    <row r="968" spans="1:11" x14ac:dyDescent="0.25">
      <c r="A968">
        <v>967</v>
      </c>
      <c r="D968">
        <v>239.69012900000001</v>
      </c>
      <c r="E968">
        <v>8.0692380000000004</v>
      </c>
      <c r="F968">
        <v>250.569895</v>
      </c>
      <c r="G968">
        <v>5.3654390000000003</v>
      </c>
    </row>
    <row r="969" spans="1:11" x14ac:dyDescent="0.25">
      <c r="A969">
        <v>968</v>
      </c>
      <c r="D969">
        <v>239.69934000000001</v>
      </c>
      <c r="E969">
        <v>8.0800789999999996</v>
      </c>
      <c r="F969">
        <v>250.56837000000002</v>
      </c>
      <c r="G969">
        <v>5.3548609999999996</v>
      </c>
    </row>
    <row r="970" spans="1:11" x14ac:dyDescent="0.25">
      <c r="A970">
        <v>969</v>
      </c>
      <c r="D970">
        <v>239.67686699999999</v>
      </c>
      <c r="E970">
        <v>8.0642899999999997</v>
      </c>
      <c r="F970">
        <v>250.50900100000001</v>
      </c>
      <c r="G970">
        <v>5.364071</v>
      </c>
    </row>
    <row r="971" spans="1:11" x14ac:dyDescent="0.25">
      <c r="A971">
        <v>970</v>
      </c>
      <c r="D971">
        <v>239.670075</v>
      </c>
      <c r="E971">
        <v>8.0442909999999994</v>
      </c>
      <c r="F971">
        <v>250.54673600000001</v>
      </c>
      <c r="G971">
        <v>5.3897019999999998</v>
      </c>
    </row>
    <row r="972" spans="1:11" x14ac:dyDescent="0.25">
      <c r="A972">
        <v>971</v>
      </c>
      <c r="D972">
        <v>239.71296799999999</v>
      </c>
      <c r="E972">
        <v>8.0591329999999992</v>
      </c>
      <c r="F972">
        <v>250.628207</v>
      </c>
      <c r="G972">
        <v>5.3324939999999996</v>
      </c>
    </row>
    <row r="973" spans="1:11" x14ac:dyDescent="0.25">
      <c r="A973">
        <v>972</v>
      </c>
      <c r="D973">
        <v>239.69981100000001</v>
      </c>
      <c r="E973">
        <v>8.0178189999999994</v>
      </c>
      <c r="F973">
        <v>250.628207</v>
      </c>
      <c r="G973">
        <v>5.3324939999999996</v>
      </c>
    </row>
    <row r="974" spans="1:11" x14ac:dyDescent="0.25">
      <c r="A974">
        <v>973</v>
      </c>
      <c r="F974">
        <v>250.628207</v>
      </c>
      <c r="G974">
        <v>5.3324939999999996</v>
      </c>
    </row>
    <row r="975" spans="1:11" x14ac:dyDescent="0.25">
      <c r="A975">
        <v>974</v>
      </c>
      <c r="F975">
        <v>250.628207</v>
      </c>
      <c r="G975">
        <v>5.3324939999999996</v>
      </c>
    </row>
    <row r="976" spans="1:11" x14ac:dyDescent="0.25">
      <c r="A976">
        <v>975</v>
      </c>
      <c r="H976">
        <v>237.97174899999999</v>
      </c>
      <c r="I976">
        <v>7.9666110000000003</v>
      </c>
    </row>
    <row r="977" spans="1:9" x14ac:dyDescent="0.25">
      <c r="A977">
        <v>976</v>
      </c>
      <c r="H977">
        <v>238.03374700000001</v>
      </c>
      <c r="I977">
        <v>7.93635</v>
      </c>
    </row>
    <row r="978" spans="1:9" x14ac:dyDescent="0.25">
      <c r="A978">
        <v>977</v>
      </c>
      <c r="H978">
        <v>238.07458600000001</v>
      </c>
      <c r="I978">
        <v>7.8793530000000001</v>
      </c>
    </row>
    <row r="979" spans="1:9" x14ac:dyDescent="0.25">
      <c r="A979">
        <v>978</v>
      </c>
      <c r="H979">
        <v>238.06063900000001</v>
      </c>
      <c r="I979">
        <v>7.8833000000000002</v>
      </c>
    </row>
    <row r="980" spans="1:9" x14ac:dyDescent="0.25">
      <c r="A980">
        <v>979</v>
      </c>
      <c r="H980">
        <v>238.057692</v>
      </c>
      <c r="I980">
        <v>7.9017210000000002</v>
      </c>
    </row>
    <row r="981" spans="1:9" x14ac:dyDescent="0.25">
      <c r="A981">
        <v>980</v>
      </c>
      <c r="B981">
        <v>223.934212</v>
      </c>
      <c r="C981">
        <v>6.9769819999999996</v>
      </c>
      <c r="H981">
        <v>238.08542700000001</v>
      </c>
      <c r="I981">
        <v>7.8928260000000003</v>
      </c>
    </row>
    <row r="982" spans="1:9" x14ac:dyDescent="0.25">
      <c r="A982">
        <v>981</v>
      </c>
      <c r="B982">
        <v>223.96947399999999</v>
      </c>
      <c r="C982">
        <v>6.9493</v>
      </c>
      <c r="H982">
        <v>238.093007</v>
      </c>
      <c r="I982">
        <v>7.8613010000000001</v>
      </c>
    </row>
    <row r="983" spans="1:9" x14ac:dyDescent="0.25">
      <c r="A983">
        <v>982</v>
      </c>
      <c r="B983">
        <v>223.96521100000001</v>
      </c>
      <c r="C983">
        <v>6.8886710000000004</v>
      </c>
      <c r="H983">
        <v>237.98343299999999</v>
      </c>
      <c r="I983">
        <v>7.9144560000000004</v>
      </c>
    </row>
    <row r="984" spans="1:9" x14ac:dyDescent="0.25">
      <c r="A984">
        <v>983</v>
      </c>
      <c r="B984">
        <v>223.98868300000001</v>
      </c>
      <c r="C984">
        <v>6.8643559999999999</v>
      </c>
      <c r="H984">
        <v>238.01985199999999</v>
      </c>
      <c r="I984">
        <v>7.9524540000000004</v>
      </c>
    </row>
    <row r="985" spans="1:9" x14ac:dyDescent="0.25">
      <c r="A985">
        <v>984</v>
      </c>
      <c r="B985">
        <v>223.99473399999999</v>
      </c>
      <c r="C985">
        <v>6.883934</v>
      </c>
      <c r="H985">
        <v>238.01985199999999</v>
      </c>
      <c r="I985">
        <v>7.9524540000000004</v>
      </c>
    </row>
    <row r="986" spans="1:9" x14ac:dyDescent="0.25">
      <c r="A986">
        <v>985</v>
      </c>
      <c r="B986">
        <v>223.97752500000001</v>
      </c>
      <c r="C986">
        <v>6.8835660000000001</v>
      </c>
      <c r="D986">
        <v>219.69134199999999</v>
      </c>
      <c r="E986">
        <v>8.8741400000000006</v>
      </c>
    </row>
    <row r="987" spans="1:9" x14ac:dyDescent="0.25">
      <c r="A987">
        <v>986</v>
      </c>
      <c r="B987">
        <v>223.98763099999999</v>
      </c>
      <c r="C987">
        <v>6.8941970000000001</v>
      </c>
      <c r="D987">
        <v>219.69502700000001</v>
      </c>
      <c r="E987">
        <v>8.8906659999999995</v>
      </c>
    </row>
    <row r="988" spans="1:9" x14ac:dyDescent="0.25">
      <c r="A988">
        <v>987</v>
      </c>
      <c r="B988">
        <v>223.91463400000001</v>
      </c>
      <c r="C988">
        <v>6.8708299999999998</v>
      </c>
      <c r="D988">
        <v>219.67523700000001</v>
      </c>
      <c r="E988">
        <v>8.9466090000000005</v>
      </c>
    </row>
    <row r="989" spans="1:9" x14ac:dyDescent="0.25">
      <c r="A989">
        <v>988</v>
      </c>
      <c r="B989">
        <v>223.95310599999999</v>
      </c>
      <c r="C989">
        <v>6.9374580000000003</v>
      </c>
      <c r="D989">
        <v>219.68981600000001</v>
      </c>
      <c r="E989">
        <v>8.9055070000000001</v>
      </c>
    </row>
    <row r="990" spans="1:9" x14ac:dyDescent="0.25">
      <c r="A990">
        <v>989</v>
      </c>
      <c r="B990">
        <v>223.92942299999999</v>
      </c>
      <c r="C990">
        <v>6.9541940000000002</v>
      </c>
      <c r="D990">
        <v>219.69455299999998</v>
      </c>
      <c r="E990">
        <v>8.9068760000000005</v>
      </c>
    </row>
    <row r="991" spans="1:9" x14ac:dyDescent="0.25">
      <c r="A991">
        <v>990</v>
      </c>
      <c r="D991">
        <v>219.69955200000001</v>
      </c>
      <c r="E991">
        <v>8.9036650000000002</v>
      </c>
    </row>
    <row r="992" spans="1:9" x14ac:dyDescent="0.25">
      <c r="A992">
        <v>991</v>
      </c>
      <c r="D992">
        <v>219.710657</v>
      </c>
      <c r="E992">
        <v>8.9518190000000004</v>
      </c>
    </row>
    <row r="993" spans="1:9" x14ac:dyDescent="0.25">
      <c r="A993">
        <v>992</v>
      </c>
      <c r="D993">
        <v>219.66413299999999</v>
      </c>
      <c r="E993">
        <v>8.975714</v>
      </c>
      <c r="F993">
        <v>221.17752200000001</v>
      </c>
      <c r="G993">
        <v>6.1146609999999999</v>
      </c>
    </row>
    <row r="994" spans="1:9" x14ac:dyDescent="0.25">
      <c r="A994">
        <v>993</v>
      </c>
      <c r="D994">
        <v>219.780337</v>
      </c>
      <c r="E994">
        <v>8.9124009999999991</v>
      </c>
      <c r="F994">
        <v>221.266729</v>
      </c>
      <c r="G994">
        <v>6.1291339999999996</v>
      </c>
      <c r="H994">
        <v>220.33867499999999</v>
      </c>
      <c r="I994">
        <v>9.5913640000000004</v>
      </c>
    </row>
    <row r="995" spans="1:9" x14ac:dyDescent="0.25">
      <c r="A995">
        <v>994</v>
      </c>
      <c r="D995">
        <v>219.713604</v>
      </c>
      <c r="E995">
        <v>8.9368210000000001</v>
      </c>
      <c r="F995">
        <v>221.22920500000001</v>
      </c>
      <c r="G995">
        <v>6.098452</v>
      </c>
      <c r="H995">
        <v>220.45698400000001</v>
      </c>
      <c r="I995">
        <v>9.6700959999999991</v>
      </c>
    </row>
    <row r="996" spans="1:9" x14ac:dyDescent="0.25">
      <c r="A996">
        <v>995</v>
      </c>
      <c r="F996">
        <v>221.22457299999999</v>
      </c>
      <c r="G996">
        <v>6.0884520000000002</v>
      </c>
      <c r="H996">
        <v>220.41703899999999</v>
      </c>
      <c r="I996">
        <v>9.614573</v>
      </c>
    </row>
    <row r="997" spans="1:9" x14ac:dyDescent="0.25">
      <c r="A997">
        <v>996</v>
      </c>
      <c r="F997">
        <v>221.16941800000001</v>
      </c>
      <c r="G997">
        <v>6.061191</v>
      </c>
      <c r="H997">
        <v>220.40572299999999</v>
      </c>
      <c r="I997">
        <v>9.6422030000000003</v>
      </c>
    </row>
    <row r="998" spans="1:9" x14ac:dyDescent="0.25">
      <c r="A998">
        <v>997</v>
      </c>
      <c r="F998">
        <v>221.194153</v>
      </c>
      <c r="G998">
        <v>6.0923999999999996</v>
      </c>
      <c r="H998">
        <v>220.42493200000001</v>
      </c>
      <c r="I998">
        <v>9.6416760000000004</v>
      </c>
    </row>
    <row r="999" spans="1:9" x14ac:dyDescent="0.25">
      <c r="A999">
        <v>998</v>
      </c>
      <c r="F999">
        <v>221.19646900000001</v>
      </c>
      <c r="G999">
        <v>6.0591900000000001</v>
      </c>
      <c r="H999">
        <v>220.485298</v>
      </c>
      <c r="I999">
        <v>9.6412019999999998</v>
      </c>
    </row>
    <row r="1000" spans="1:9" x14ac:dyDescent="0.25">
      <c r="A1000">
        <v>999</v>
      </c>
      <c r="F1000">
        <v>221.202943</v>
      </c>
      <c r="G1000">
        <v>6.0460859999999998</v>
      </c>
      <c r="H1000">
        <v>220.51298</v>
      </c>
      <c r="I1000">
        <v>9.6249409999999997</v>
      </c>
    </row>
    <row r="1001" spans="1:9" x14ac:dyDescent="0.25">
      <c r="A1001">
        <v>1000</v>
      </c>
      <c r="F1001">
        <v>221.16299699999999</v>
      </c>
      <c r="G1001">
        <v>6.0749269999999997</v>
      </c>
      <c r="H1001">
        <v>220.50203400000001</v>
      </c>
      <c r="I1001">
        <v>9.6204669999999997</v>
      </c>
    </row>
    <row r="1002" spans="1:9" x14ac:dyDescent="0.25">
      <c r="A1002">
        <v>1001</v>
      </c>
      <c r="F1002">
        <v>221.17046999999999</v>
      </c>
      <c r="G1002">
        <v>6.071453</v>
      </c>
      <c r="H1002">
        <v>220.492771</v>
      </c>
      <c r="I1002">
        <v>9.6154670000000007</v>
      </c>
    </row>
    <row r="1003" spans="1:9" x14ac:dyDescent="0.25">
      <c r="A1003">
        <v>1002</v>
      </c>
      <c r="F1003">
        <v>221.205206</v>
      </c>
      <c r="G1003">
        <v>6.0602960000000001</v>
      </c>
      <c r="H1003">
        <v>220.55829399999999</v>
      </c>
      <c r="I1003">
        <v>9.5833110000000001</v>
      </c>
    </row>
    <row r="1004" spans="1:9" x14ac:dyDescent="0.25">
      <c r="A1004">
        <v>1003</v>
      </c>
    </row>
    <row r="1005" spans="1:9" x14ac:dyDescent="0.25">
      <c r="A1005">
        <v>1004</v>
      </c>
    </row>
    <row r="1006" spans="1:9" x14ac:dyDescent="0.25">
      <c r="A1006">
        <v>1005</v>
      </c>
    </row>
    <row r="1007" spans="1:9" x14ac:dyDescent="0.25">
      <c r="A1007">
        <v>1006</v>
      </c>
    </row>
    <row r="1008" spans="1:9" x14ac:dyDescent="0.25">
      <c r="A1008">
        <v>1007</v>
      </c>
    </row>
    <row r="1009" spans="1:9" x14ac:dyDescent="0.25">
      <c r="A1009">
        <v>1008</v>
      </c>
      <c r="B1009">
        <v>199.98264599999999</v>
      </c>
      <c r="C1009">
        <v>7.0265579999999996</v>
      </c>
    </row>
    <row r="1010" spans="1:9" x14ac:dyDescent="0.25">
      <c r="A1010">
        <v>1009</v>
      </c>
      <c r="B1010">
        <v>199.997962</v>
      </c>
      <c r="C1010">
        <v>6.997401</v>
      </c>
      <c r="D1010">
        <v>198.864814</v>
      </c>
      <c r="E1010">
        <v>9.2760119999999997</v>
      </c>
    </row>
    <row r="1011" spans="1:9" x14ac:dyDescent="0.25">
      <c r="A1011">
        <v>1010</v>
      </c>
      <c r="B1011">
        <v>199.99948799999999</v>
      </c>
      <c r="C1011">
        <v>6.9748239999999999</v>
      </c>
      <c r="D1011">
        <v>198.831603</v>
      </c>
      <c r="E1011">
        <v>9.3154839999999997</v>
      </c>
    </row>
    <row r="1012" spans="1:9" x14ac:dyDescent="0.25">
      <c r="A1012">
        <v>1011</v>
      </c>
      <c r="B1012">
        <v>200.01158799999999</v>
      </c>
      <c r="C1012">
        <v>6.9708249999999996</v>
      </c>
      <c r="D1012">
        <v>198.84739199999999</v>
      </c>
      <c r="E1012">
        <v>9.3162210000000005</v>
      </c>
    </row>
    <row r="1013" spans="1:9" x14ac:dyDescent="0.25">
      <c r="A1013">
        <v>1012</v>
      </c>
      <c r="B1013">
        <v>200.016536</v>
      </c>
      <c r="C1013">
        <v>6.9686139999999996</v>
      </c>
      <c r="D1013">
        <v>198.84465699999998</v>
      </c>
      <c r="E1013">
        <v>9.3204320000000003</v>
      </c>
    </row>
    <row r="1014" spans="1:9" x14ac:dyDescent="0.25">
      <c r="A1014">
        <v>1013</v>
      </c>
      <c r="B1014">
        <v>199.997432</v>
      </c>
      <c r="C1014">
        <v>6.9920340000000003</v>
      </c>
      <c r="D1014">
        <v>198.816024</v>
      </c>
      <c r="E1014">
        <v>9.3374819999999996</v>
      </c>
    </row>
    <row r="1015" spans="1:9" x14ac:dyDescent="0.25">
      <c r="A1015">
        <v>1014</v>
      </c>
      <c r="B1015">
        <v>199.959701</v>
      </c>
      <c r="C1015">
        <v>7.0356110000000003</v>
      </c>
      <c r="D1015">
        <v>198.79265899999999</v>
      </c>
      <c r="E1015">
        <v>9.3432200000000005</v>
      </c>
    </row>
    <row r="1016" spans="1:9" x14ac:dyDescent="0.25">
      <c r="A1016">
        <v>1015</v>
      </c>
      <c r="B1016">
        <v>199.901805</v>
      </c>
      <c r="C1016">
        <v>6.9887709999999998</v>
      </c>
      <c r="D1016">
        <v>198.81012999999999</v>
      </c>
      <c r="E1016">
        <v>9.2661180000000005</v>
      </c>
    </row>
    <row r="1017" spans="1:9" x14ac:dyDescent="0.25">
      <c r="A1017">
        <v>1016</v>
      </c>
      <c r="B1017">
        <v>199.94338499999998</v>
      </c>
      <c r="C1017">
        <v>6.9749819999999998</v>
      </c>
      <c r="D1017">
        <v>198.85123299999998</v>
      </c>
      <c r="E1017">
        <v>9.2659070000000003</v>
      </c>
    </row>
    <row r="1018" spans="1:9" x14ac:dyDescent="0.25">
      <c r="A1018">
        <v>1017</v>
      </c>
      <c r="F1018">
        <v>198.922336</v>
      </c>
      <c r="G1018">
        <v>6.5498479999999999</v>
      </c>
    </row>
    <row r="1019" spans="1:9" x14ac:dyDescent="0.25">
      <c r="A1019">
        <v>1018</v>
      </c>
      <c r="F1019">
        <v>198.89781099999999</v>
      </c>
      <c r="G1019">
        <v>6.5895820000000001</v>
      </c>
      <c r="H1019">
        <v>197.70387599999998</v>
      </c>
      <c r="I1019">
        <v>9.5741540000000001</v>
      </c>
    </row>
    <row r="1020" spans="1:9" x14ac:dyDescent="0.25">
      <c r="A1020">
        <v>1019</v>
      </c>
      <c r="F1020">
        <v>198.875812</v>
      </c>
      <c r="G1020">
        <v>6.5898979999999998</v>
      </c>
      <c r="H1020">
        <v>197.70387599999998</v>
      </c>
      <c r="I1020">
        <v>9.5741540000000001</v>
      </c>
    </row>
    <row r="1021" spans="1:9" x14ac:dyDescent="0.25">
      <c r="A1021">
        <v>1020</v>
      </c>
      <c r="F1021">
        <v>198.855445</v>
      </c>
      <c r="G1021">
        <v>6.57111</v>
      </c>
      <c r="H1021">
        <v>197.59619799999999</v>
      </c>
      <c r="I1021">
        <v>9.565944</v>
      </c>
    </row>
    <row r="1022" spans="1:9" x14ac:dyDescent="0.25">
      <c r="A1022">
        <v>1021</v>
      </c>
      <c r="F1022">
        <v>198.88570299999998</v>
      </c>
      <c r="G1022">
        <v>6.603739</v>
      </c>
      <c r="H1022">
        <v>197.61677800000001</v>
      </c>
      <c r="I1022">
        <v>9.5668380000000006</v>
      </c>
    </row>
    <row r="1023" spans="1:9" x14ac:dyDescent="0.25">
      <c r="A1023">
        <v>1022</v>
      </c>
      <c r="F1023">
        <v>198.896232</v>
      </c>
      <c r="G1023">
        <v>6.6154760000000001</v>
      </c>
      <c r="H1023">
        <v>197.62167299999999</v>
      </c>
      <c r="I1023">
        <v>9.5901540000000001</v>
      </c>
    </row>
    <row r="1024" spans="1:9" x14ac:dyDescent="0.25">
      <c r="A1024">
        <v>1023</v>
      </c>
      <c r="F1024">
        <v>198.92380800000001</v>
      </c>
      <c r="G1024">
        <v>6.6310010000000004</v>
      </c>
      <c r="H1024">
        <v>197.62646000000001</v>
      </c>
      <c r="I1024">
        <v>9.5777330000000003</v>
      </c>
    </row>
    <row r="1025" spans="1:9" x14ac:dyDescent="0.25">
      <c r="A1025">
        <v>1024</v>
      </c>
      <c r="F1025">
        <v>198.964911</v>
      </c>
      <c r="G1025">
        <v>6.6511050000000003</v>
      </c>
      <c r="H1025">
        <v>197.61909399999999</v>
      </c>
      <c r="I1025">
        <v>9.5923110000000005</v>
      </c>
    </row>
    <row r="1026" spans="1:9" x14ac:dyDescent="0.25">
      <c r="A1026">
        <v>1025</v>
      </c>
      <c r="F1026">
        <v>198.869811</v>
      </c>
      <c r="G1026">
        <v>6.6194230000000003</v>
      </c>
      <c r="H1026">
        <v>197.62751299999999</v>
      </c>
      <c r="I1026">
        <v>9.5948370000000001</v>
      </c>
    </row>
    <row r="1027" spans="1:9" x14ac:dyDescent="0.25">
      <c r="A1027">
        <v>1026</v>
      </c>
      <c r="F1027">
        <v>198.83086700000001</v>
      </c>
      <c r="G1027">
        <v>6.6183180000000004</v>
      </c>
      <c r="H1027">
        <v>197.62272200000001</v>
      </c>
      <c r="I1027">
        <v>9.5881530000000001</v>
      </c>
    </row>
    <row r="1028" spans="1:9" x14ac:dyDescent="0.25">
      <c r="A1028">
        <v>1027</v>
      </c>
      <c r="F1028">
        <v>198.883285</v>
      </c>
      <c r="G1028">
        <v>6.6274220000000001</v>
      </c>
      <c r="H1028">
        <v>197.70387599999998</v>
      </c>
      <c r="I1028">
        <v>9.5741540000000001</v>
      </c>
    </row>
    <row r="1029" spans="1:9" x14ac:dyDescent="0.25">
      <c r="A1029">
        <v>1028</v>
      </c>
      <c r="H1029">
        <v>197.59898699999999</v>
      </c>
      <c r="I1029">
        <v>9.5638909999999999</v>
      </c>
    </row>
    <row r="1030" spans="1:9" x14ac:dyDescent="0.25">
      <c r="A1030">
        <v>1029</v>
      </c>
    </row>
    <row r="1031" spans="1:9" x14ac:dyDescent="0.25">
      <c r="A1031">
        <v>1030</v>
      </c>
      <c r="B1031">
        <v>176.88076699999999</v>
      </c>
      <c r="C1031">
        <v>6.0918729999999996</v>
      </c>
    </row>
    <row r="1032" spans="1:9" x14ac:dyDescent="0.25">
      <c r="A1032">
        <v>1031</v>
      </c>
      <c r="B1032">
        <v>176.89003099999999</v>
      </c>
      <c r="C1032">
        <v>6.1274499999999996</v>
      </c>
    </row>
    <row r="1033" spans="1:9" x14ac:dyDescent="0.25">
      <c r="A1033">
        <v>1032</v>
      </c>
      <c r="B1033">
        <v>176.91118499999999</v>
      </c>
      <c r="C1033">
        <v>6.104609</v>
      </c>
      <c r="D1033">
        <v>175.615207</v>
      </c>
      <c r="E1033">
        <v>8.1103400000000008</v>
      </c>
    </row>
    <row r="1034" spans="1:9" x14ac:dyDescent="0.25">
      <c r="A1034">
        <v>1033</v>
      </c>
      <c r="B1034">
        <v>176.94607999999999</v>
      </c>
      <c r="C1034">
        <v>6.1020300000000001</v>
      </c>
      <c r="D1034">
        <v>175.623942</v>
      </c>
      <c r="E1034">
        <v>8.1942310000000003</v>
      </c>
    </row>
    <row r="1035" spans="1:9" x14ac:dyDescent="0.25">
      <c r="A1035">
        <v>1034</v>
      </c>
      <c r="B1035">
        <v>176.93776399999999</v>
      </c>
      <c r="C1035">
        <v>6.1058199999999996</v>
      </c>
      <c r="D1035">
        <v>175.61394200000001</v>
      </c>
      <c r="E1035">
        <v>8.1988620000000001</v>
      </c>
    </row>
    <row r="1036" spans="1:9" x14ac:dyDescent="0.25">
      <c r="A1036">
        <v>1035</v>
      </c>
      <c r="B1036">
        <v>176.93565999999998</v>
      </c>
      <c r="C1036">
        <v>6.1115560000000002</v>
      </c>
      <c r="D1036">
        <v>175.62536299999999</v>
      </c>
      <c r="E1036">
        <v>8.1990719999999992</v>
      </c>
    </row>
    <row r="1037" spans="1:9" x14ac:dyDescent="0.25">
      <c r="A1037">
        <v>1036</v>
      </c>
      <c r="B1037">
        <v>176.89634599999999</v>
      </c>
      <c r="C1037">
        <v>6.1291869999999999</v>
      </c>
      <c r="D1037">
        <v>175.62415199999998</v>
      </c>
      <c r="E1037">
        <v>8.1932299999999998</v>
      </c>
    </row>
    <row r="1038" spans="1:9" x14ac:dyDescent="0.25">
      <c r="A1038">
        <v>1037</v>
      </c>
      <c r="B1038">
        <v>176.88397900000001</v>
      </c>
      <c r="C1038">
        <v>6.1161349999999999</v>
      </c>
      <c r="D1038">
        <v>175.61926</v>
      </c>
      <c r="E1038">
        <v>8.1866509999999995</v>
      </c>
    </row>
    <row r="1039" spans="1:9" x14ac:dyDescent="0.25">
      <c r="A1039">
        <v>1038</v>
      </c>
      <c r="B1039">
        <v>176.88992400000001</v>
      </c>
      <c r="C1039">
        <v>6.1201869999999996</v>
      </c>
      <c r="D1039">
        <v>175.64099399999998</v>
      </c>
      <c r="E1039">
        <v>8.2055450000000008</v>
      </c>
    </row>
    <row r="1040" spans="1:9" x14ac:dyDescent="0.25">
      <c r="A1040">
        <v>1039</v>
      </c>
      <c r="B1040">
        <v>176.88992400000001</v>
      </c>
      <c r="C1040">
        <v>6.1201869999999996</v>
      </c>
      <c r="D1040">
        <v>175.55831599999999</v>
      </c>
      <c r="E1040">
        <v>8.1821780000000004</v>
      </c>
    </row>
    <row r="1041" spans="1:9" x14ac:dyDescent="0.25">
      <c r="A1041">
        <v>1040</v>
      </c>
      <c r="D1041">
        <v>175.63015300000001</v>
      </c>
      <c r="E1041">
        <v>8.1629690000000004</v>
      </c>
      <c r="F1041">
        <v>175.815879</v>
      </c>
      <c r="G1041">
        <v>5.7535230000000004</v>
      </c>
    </row>
    <row r="1042" spans="1:9" x14ac:dyDescent="0.25">
      <c r="A1042">
        <v>1041</v>
      </c>
      <c r="F1042">
        <v>175.815879</v>
      </c>
      <c r="G1042">
        <v>5.7535230000000004</v>
      </c>
      <c r="H1042">
        <v>174.535056</v>
      </c>
      <c r="I1042">
        <v>8.7534620000000007</v>
      </c>
    </row>
    <row r="1043" spans="1:9" x14ac:dyDescent="0.25">
      <c r="A1043">
        <v>1042</v>
      </c>
      <c r="F1043">
        <v>175.815879</v>
      </c>
      <c r="G1043">
        <v>5.7535230000000004</v>
      </c>
      <c r="H1043">
        <v>174.496163</v>
      </c>
      <c r="I1043">
        <v>8.7042029999999997</v>
      </c>
    </row>
    <row r="1044" spans="1:9" x14ac:dyDescent="0.25">
      <c r="A1044">
        <v>1043</v>
      </c>
      <c r="F1044">
        <v>175.815879</v>
      </c>
      <c r="G1044">
        <v>5.7535230000000004</v>
      </c>
      <c r="H1044">
        <v>174.42464200000001</v>
      </c>
      <c r="I1044">
        <v>8.7102550000000001</v>
      </c>
    </row>
    <row r="1045" spans="1:9" x14ac:dyDescent="0.25">
      <c r="A1045">
        <v>1044</v>
      </c>
      <c r="F1045">
        <v>175.815879</v>
      </c>
      <c r="G1045">
        <v>5.7535230000000004</v>
      </c>
      <c r="H1045">
        <v>174.40132599999998</v>
      </c>
      <c r="I1045">
        <v>8.7183069999999994</v>
      </c>
    </row>
    <row r="1046" spans="1:9" x14ac:dyDescent="0.25">
      <c r="A1046">
        <v>1045</v>
      </c>
      <c r="F1046">
        <v>175.815879</v>
      </c>
      <c r="G1046">
        <v>5.7535230000000004</v>
      </c>
      <c r="H1046">
        <v>174.44990300000001</v>
      </c>
      <c r="I1046">
        <v>8.7424630000000008</v>
      </c>
    </row>
    <row r="1047" spans="1:9" x14ac:dyDescent="0.25">
      <c r="A1047">
        <v>1046</v>
      </c>
      <c r="F1047">
        <v>175.815879</v>
      </c>
      <c r="G1047">
        <v>5.7535230000000004</v>
      </c>
      <c r="H1047">
        <v>174.45853499999998</v>
      </c>
      <c r="I1047">
        <v>8.7502530000000007</v>
      </c>
    </row>
    <row r="1048" spans="1:9" x14ac:dyDescent="0.25">
      <c r="A1048">
        <v>1047</v>
      </c>
      <c r="F1048">
        <v>175.815879</v>
      </c>
      <c r="G1048">
        <v>5.7535230000000004</v>
      </c>
      <c r="H1048">
        <v>174.46211299999999</v>
      </c>
      <c r="I1048">
        <v>8.7520939999999996</v>
      </c>
    </row>
    <row r="1049" spans="1:9" x14ac:dyDescent="0.25">
      <c r="A1049">
        <v>1048</v>
      </c>
      <c r="F1049">
        <v>175.815879</v>
      </c>
      <c r="G1049">
        <v>5.7535230000000004</v>
      </c>
      <c r="H1049">
        <v>174.410325</v>
      </c>
      <c r="I1049">
        <v>8.7886710000000008</v>
      </c>
    </row>
    <row r="1050" spans="1:9" x14ac:dyDescent="0.25">
      <c r="A1050">
        <v>1049</v>
      </c>
      <c r="F1050">
        <v>175.815879</v>
      </c>
      <c r="G1050">
        <v>5.7535230000000004</v>
      </c>
      <c r="H1050">
        <v>174.394485</v>
      </c>
      <c r="I1050">
        <v>8.7999860000000005</v>
      </c>
    </row>
    <row r="1051" spans="1:9" x14ac:dyDescent="0.25">
      <c r="A1051">
        <v>1050</v>
      </c>
      <c r="H1051">
        <v>174.28006999999999</v>
      </c>
      <c r="I1051">
        <v>8.7873029999999996</v>
      </c>
    </row>
    <row r="1052" spans="1:9" x14ac:dyDescent="0.25">
      <c r="A1052">
        <v>1051</v>
      </c>
      <c r="H1052">
        <v>174.535056</v>
      </c>
      <c r="I1052">
        <v>8.7534620000000007</v>
      </c>
    </row>
    <row r="1053" spans="1:9" x14ac:dyDescent="0.25">
      <c r="A1053">
        <v>1052</v>
      </c>
    </row>
    <row r="1054" spans="1:9" x14ac:dyDescent="0.25">
      <c r="A1054">
        <v>1053</v>
      </c>
    </row>
    <row r="1055" spans="1:9" x14ac:dyDescent="0.25">
      <c r="A1055">
        <v>1054</v>
      </c>
    </row>
    <row r="1056" spans="1:9" x14ac:dyDescent="0.25">
      <c r="A1056">
        <v>1055</v>
      </c>
    </row>
    <row r="1057" spans="1:9" x14ac:dyDescent="0.25">
      <c r="A1057">
        <v>1056</v>
      </c>
    </row>
    <row r="1058" spans="1:9" x14ac:dyDescent="0.25">
      <c r="A1058">
        <v>1057</v>
      </c>
      <c r="B1058">
        <v>154.53790100000001</v>
      </c>
      <c r="C1058">
        <v>7.1178679999999996</v>
      </c>
    </row>
    <row r="1059" spans="1:9" x14ac:dyDescent="0.25">
      <c r="A1059">
        <v>1058</v>
      </c>
      <c r="B1059">
        <v>154.529954</v>
      </c>
      <c r="C1059">
        <v>7.1239739999999996</v>
      </c>
      <c r="D1059">
        <v>153.754366</v>
      </c>
      <c r="E1059">
        <v>8.9021910000000002</v>
      </c>
    </row>
    <row r="1060" spans="1:9" x14ac:dyDescent="0.25">
      <c r="A1060">
        <v>1059</v>
      </c>
      <c r="B1060">
        <v>154.51427100000001</v>
      </c>
      <c r="C1060">
        <v>7.1007119999999997</v>
      </c>
      <c r="D1060">
        <v>153.754366</v>
      </c>
      <c r="E1060">
        <v>8.9021910000000002</v>
      </c>
    </row>
    <row r="1061" spans="1:9" x14ac:dyDescent="0.25">
      <c r="A1061">
        <v>1060</v>
      </c>
      <c r="B1061">
        <v>154.47622100000001</v>
      </c>
      <c r="C1061">
        <v>7.1349739999999997</v>
      </c>
      <c r="D1061">
        <v>153.754366</v>
      </c>
      <c r="E1061">
        <v>8.9021910000000002</v>
      </c>
    </row>
    <row r="1062" spans="1:9" x14ac:dyDescent="0.25">
      <c r="A1062">
        <v>1061</v>
      </c>
      <c r="B1062">
        <v>154.55947900000001</v>
      </c>
      <c r="C1062">
        <v>7.1782870000000001</v>
      </c>
      <c r="D1062">
        <v>153.754366</v>
      </c>
      <c r="E1062">
        <v>8.9021910000000002</v>
      </c>
    </row>
    <row r="1063" spans="1:9" x14ac:dyDescent="0.25">
      <c r="A1063">
        <v>1062</v>
      </c>
      <c r="B1063">
        <v>154.53790100000001</v>
      </c>
      <c r="C1063">
        <v>7.1178679999999996</v>
      </c>
      <c r="D1063">
        <v>153.754366</v>
      </c>
      <c r="E1063">
        <v>8.9021910000000002</v>
      </c>
    </row>
    <row r="1064" spans="1:9" x14ac:dyDescent="0.25">
      <c r="A1064">
        <v>1063</v>
      </c>
      <c r="B1064">
        <v>154.53790100000001</v>
      </c>
      <c r="C1064">
        <v>7.1178679999999996</v>
      </c>
      <c r="D1064">
        <v>153.754366</v>
      </c>
      <c r="E1064">
        <v>8.9021910000000002</v>
      </c>
    </row>
    <row r="1065" spans="1:9" x14ac:dyDescent="0.25">
      <c r="A1065">
        <v>1064</v>
      </c>
      <c r="B1065">
        <v>154.53790100000001</v>
      </c>
      <c r="C1065">
        <v>7.1178679999999996</v>
      </c>
      <c r="D1065">
        <v>153.754366</v>
      </c>
      <c r="E1065">
        <v>8.9021910000000002</v>
      </c>
    </row>
    <row r="1066" spans="1:9" x14ac:dyDescent="0.25">
      <c r="A1066">
        <v>1065</v>
      </c>
      <c r="D1066">
        <v>153.754366</v>
      </c>
      <c r="E1066">
        <v>8.9021910000000002</v>
      </c>
    </row>
    <row r="1067" spans="1:9" x14ac:dyDescent="0.25">
      <c r="A1067">
        <v>1066</v>
      </c>
      <c r="F1067">
        <v>153.05882600000001</v>
      </c>
      <c r="G1067">
        <v>6.7506259999999996</v>
      </c>
      <c r="H1067">
        <v>152.488699</v>
      </c>
      <c r="I1067">
        <v>9.3381670000000003</v>
      </c>
    </row>
    <row r="1068" spans="1:9" x14ac:dyDescent="0.25">
      <c r="A1068">
        <v>1067</v>
      </c>
      <c r="F1068">
        <v>153.05882600000001</v>
      </c>
      <c r="G1068">
        <v>6.7506259999999996</v>
      </c>
      <c r="H1068">
        <v>152.488699</v>
      </c>
      <c r="I1068">
        <v>9.3381670000000003</v>
      </c>
    </row>
    <row r="1069" spans="1:9" x14ac:dyDescent="0.25">
      <c r="A1069">
        <v>1068</v>
      </c>
      <c r="F1069">
        <v>152.95319999999998</v>
      </c>
      <c r="G1069">
        <v>6.7377840000000004</v>
      </c>
      <c r="H1069">
        <v>152.488699</v>
      </c>
      <c r="I1069">
        <v>9.3381670000000003</v>
      </c>
    </row>
    <row r="1070" spans="1:9" x14ac:dyDescent="0.25">
      <c r="A1070">
        <v>1069</v>
      </c>
      <c r="F1070">
        <v>152.880888</v>
      </c>
      <c r="G1070">
        <v>6.7517839999999998</v>
      </c>
      <c r="H1070">
        <v>152.50790899999998</v>
      </c>
      <c r="I1070">
        <v>9.3397989999999993</v>
      </c>
    </row>
    <row r="1071" spans="1:9" x14ac:dyDescent="0.25">
      <c r="A1071">
        <v>1070</v>
      </c>
      <c r="F1071">
        <v>152.95630499999999</v>
      </c>
      <c r="G1071">
        <v>6.745152</v>
      </c>
      <c r="H1071">
        <v>152.49775099999999</v>
      </c>
      <c r="I1071">
        <v>9.321536</v>
      </c>
    </row>
    <row r="1072" spans="1:9" x14ac:dyDescent="0.25">
      <c r="A1072">
        <v>1071</v>
      </c>
      <c r="F1072">
        <v>152.97382999999999</v>
      </c>
      <c r="G1072">
        <v>6.8005180000000003</v>
      </c>
      <c r="H1072">
        <v>152.48070000000001</v>
      </c>
      <c r="I1072">
        <v>9.2883279999999999</v>
      </c>
    </row>
    <row r="1073" spans="1:9" x14ac:dyDescent="0.25">
      <c r="A1073">
        <v>1072</v>
      </c>
      <c r="F1073">
        <v>152.91736</v>
      </c>
      <c r="G1073">
        <v>6.7815709999999996</v>
      </c>
      <c r="H1073">
        <v>152.46854300000001</v>
      </c>
      <c r="I1073">
        <v>9.2683289999999996</v>
      </c>
    </row>
    <row r="1074" spans="1:9" x14ac:dyDescent="0.25">
      <c r="A1074">
        <v>1073</v>
      </c>
      <c r="F1074">
        <v>152.92020199999999</v>
      </c>
      <c r="G1074">
        <v>6.7986240000000002</v>
      </c>
      <c r="H1074">
        <v>152.488068</v>
      </c>
      <c r="I1074">
        <v>9.2480670000000007</v>
      </c>
    </row>
    <row r="1075" spans="1:9" x14ac:dyDescent="0.25">
      <c r="A1075">
        <v>1074</v>
      </c>
      <c r="F1075">
        <v>152.87957299999999</v>
      </c>
      <c r="G1075">
        <v>6.8141489999999996</v>
      </c>
      <c r="H1075">
        <v>152.496173</v>
      </c>
      <c r="I1075">
        <v>9.2571720000000006</v>
      </c>
    </row>
    <row r="1076" spans="1:9" x14ac:dyDescent="0.25">
      <c r="A1076">
        <v>1075</v>
      </c>
      <c r="B1076">
        <v>129.509715</v>
      </c>
      <c r="C1076">
        <v>4.0797210000000002</v>
      </c>
      <c r="D1076">
        <v>129.27141500000002</v>
      </c>
      <c r="E1076">
        <v>6.6256849999999998</v>
      </c>
      <c r="F1076">
        <v>152.86383699999999</v>
      </c>
      <c r="G1076">
        <v>6.8287269999999998</v>
      </c>
      <c r="H1076">
        <v>152.48996299999999</v>
      </c>
      <c r="I1076">
        <v>9.2494879999999995</v>
      </c>
    </row>
    <row r="1077" spans="1:9" x14ac:dyDescent="0.25">
      <c r="A1077">
        <v>1076</v>
      </c>
      <c r="B1077">
        <v>129.47309000000001</v>
      </c>
      <c r="C1077">
        <v>4.0624070000000003</v>
      </c>
      <c r="D1077">
        <v>129.27141500000002</v>
      </c>
      <c r="E1077">
        <v>6.6256849999999998</v>
      </c>
      <c r="F1077">
        <v>153.05882600000001</v>
      </c>
      <c r="G1077">
        <v>6.7506259999999996</v>
      </c>
      <c r="H1077">
        <v>152.50532999999999</v>
      </c>
      <c r="I1077">
        <v>9.221489</v>
      </c>
    </row>
    <row r="1078" spans="1:9" x14ac:dyDescent="0.25">
      <c r="A1078">
        <v>1077</v>
      </c>
      <c r="B1078">
        <v>129.44993099999999</v>
      </c>
      <c r="C1078">
        <v>4.0565119999999997</v>
      </c>
      <c r="D1078">
        <v>129.17753100000002</v>
      </c>
      <c r="E1078">
        <v>6.6618409999999999</v>
      </c>
    </row>
    <row r="1079" spans="1:9" x14ac:dyDescent="0.25">
      <c r="A1079">
        <v>1078</v>
      </c>
      <c r="B1079">
        <v>129.47372000000001</v>
      </c>
      <c r="C1079">
        <v>4.073353</v>
      </c>
      <c r="D1079">
        <v>129.18978800000002</v>
      </c>
      <c r="E1079">
        <v>6.6816300000000002</v>
      </c>
    </row>
    <row r="1080" spans="1:9" x14ac:dyDescent="0.25">
      <c r="A1080">
        <v>1079</v>
      </c>
      <c r="B1080">
        <v>129.44998800000002</v>
      </c>
      <c r="C1080">
        <v>4.0351970000000001</v>
      </c>
      <c r="D1080">
        <v>129.18058300000001</v>
      </c>
      <c r="E1080">
        <v>6.6678940000000004</v>
      </c>
    </row>
    <row r="1081" spans="1:9" x14ac:dyDescent="0.25">
      <c r="A1081">
        <v>1080</v>
      </c>
      <c r="B1081">
        <v>129.47993400000001</v>
      </c>
      <c r="C1081">
        <v>4.0250399999999997</v>
      </c>
      <c r="D1081">
        <v>129.19415600000002</v>
      </c>
      <c r="E1081">
        <v>6.6824719999999997</v>
      </c>
    </row>
    <row r="1082" spans="1:9" x14ac:dyDescent="0.25">
      <c r="A1082">
        <v>1081</v>
      </c>
      <c r="B1082">
        <v>129.49767200000002</v>
      </c>
      <c r="C1082">
        <v>4.0330919999999999</v>
      </c>
      <c r="D1082">
        <v>129.20868200000001</v>
      </c>
      <c r="E1082">
        <v>6.6788410000000002</v>
      </c>
    </row>
    <row r="1083" spans="1:9" x14ac:dyDescent="0.25">
      <c r="A1083">
        <v>1082</v>
      </c>
      <c r="B1083">
        <v>129.51108500000001</v>
      </c>
      <c r="C1083">
        <v>4.0434599999999996</v>
      </c>
      <c r="D1083">
        <v>129.21894700000001</v>
      </c>
      <c r="E1083">
        <v>6.6911550000000002</v>
      </c>
    </row>
    <row r="1084" spans="1:9" x14ac:dyDescent="0.25">
      <c r="A1084">
        <v>1083</v>
      </c>
      <c r="B1084">
        <v>129.428145</v>
      </c>
      <c r="C1084">
        <v>4.0805110000000004</v>
      </c>
      <c r="D1084">
        <v>129.27436400000002</v>
      </c>
      <c r="E1084">
        <v>6.67842</v>
      </c>
    </row>
    <row r="1085" spans="1:9" x14ac:dyDescent="0.25">
      <c r="A1085">
        <v>1084</v>
      </c>
      <c r="B1085">
        <v>129.40109200000001</v>
      </c>
      <c r="C1085">
        <v>4.0866160000000002</v>
      </c>
      <c r="D1085">
        <v>129.31225499999999</v>
      </c>
      <c r="E1085">
        <v>6.6702620000000001</v>
      </c>
    </row>
    <row r="1086" spans="1:9" x14ac:dyDescent="0.25">
      <c r="A1086">
        <v>1085</v>
      </c>
      <c r="B1086">
        <v>129.509715</v>
      </c>
      <c r="C1086">
        <v>4.0797210000000002</v>
      </c>
      <c r="D1086">
        <v>129.292834</v>
      </c>
      <c r="E1086">
        <v>6.6441059999999998</v>
      </c>
    </row>
    <row r="1087" spans="1:9" x14ac:dyDescent="0.25">
      <c r="A1087">
        <v>1086</v>
      </c>
      <c r="B1087">
        <v>129.509715</v>
      </c>
      <c r="C1087">
        <v>4.0797210000000002</v>
      </c>
      <c r="D1087">
        <v>129.30741</v>
      </c>
      <c r="E1087">
        <v>6.6420009999999996</v>
      </c>
    </row>
    <row r="1088" spans="1:9" x14ac:dyDescent="0.25">
      <c r="A1088">
        <v>1087</v>
      </c>
      <c r="B1088">
        <v>129.509715</v>
      </c>
      <c r="C1088">
        <v>4.0797210000000002</v>
      </c>
      <c r="D1088">
        <v>129.30878000000001</v>
      </c>
      <c r="E1088">
        <v>6.5493740000000003</v>
      </c>
    </row>
    <row r="1089" spans="1:9" x14ac:dyDescent="0.25">
      <c r="A1089">
        <v>1088</v>
      </c>
      <c r="D1089">
        <v>129.364619</v>
      </c>
      <c r="E1089">
        <v>6.6071600000000004</v>
      </c>
    </row>
    <row r="1090" spans="1:9" x14ac:dyDescent="0.25">
      <c r="A1090">
        <v>1089</v>
      </c>
    </row>
    <row r="1091" spans="1:9" x14ac:dyDescent="0.25">
      <c r="A1091">
        <v>1090</v>
      </c>
      <c r="F1091">
        <v>128.38130900000002</v>
      </c>
      <c r="G1091">
        <v>4.2619220000000002</v>
      </c>
      <c r="H1091">
        <v>126.58351400000001</v>
      </c>
      <c r="I1091">
        <v>7.4267459999999996</v>
      </c>
    </row>
    <row r="1092" spans="1:9" x14ac:dyDescent="0.25">
      <c r="A1092">
        <v>1091</v>
      </c>
      <c r="F1092">
        <v>128.38130900000002</v>
      </c>
      <c r="G1092">
        <v>4.2619220000000002</v>
      </c>
      <c r="H1092">
        <v>126.593356</v>
      </c>
      <c r="I1092">
        <v>7.4493239999999998</v>
      </c>
    </row>
    <row r="1093" spans="1:9" x14ac:dyDescent="0.25">
      <c r="A1093">
        <v>1092</v>
      </c>
      <c r="F1093">
        <v>128.38130900000002</v>
      </c>
      <c r="G1093">
        <v>4.2619220000000002</v>
      </c>
      <c r="H1093">
        <v>126.65982000000001</v>
      </c>
      <c r="I1093">
        <v>7.3996950000000004</v>
      </c>
    </row>
    <row r="1094" spans="1:9" x14ac:dyDescent="0.25">
      <c r="A1094">
        <v>1093</v>
      </c>
      <c r="F1094">
        <v>128.31536400000002</v>
      </c>
      <c r="G1094">
        <v>4.1512440000000002</v>
      </c>
      <c r="H1094">
        <v>126.69961500000001</v>
      </c>
      <c r="I1094">
        <v>7.3929070000000001</v>
      </c>
    </row>
    <row r="1095" spans="1:9" x14ac:dyDescent="0.25">
      <c r="A1095">
        <v>1094</v>
      </c>
      <c r="F1095">
        <v>128.35931300000001</v>
      </c>
      <c r="G1095">
        <v>4.1764530000000004</v>
      </c>
      <c r="H1095">
        <v>126.73013600000002</v>
      </c>
      <c r="I1095">
        <v>7.4013270000000002</v>
      </c>
    </row>
    <row r="1096" spans="1:9" x14ac:dyDescent="0.25">
      <c r="A1096">
        <v>1095</v>
      </c>
      <c r="F1096">
        <v>128.327415</v>
      </c>
      <c r="G1096">
        <v>4.1804519999999998</v>
      </c>
      <c r="H1096">
        <v>126.71229500000001</v>
      </c>
      <c r="I1096">
        <v>7.4229039999999999</v>
      </c>
    </row>
    <row r="1097" spans="1:9" x14ac:dyDescent="0.25">
      <c r="A1097">
        <v>1096</v>
      </c>
      <c r="F1097">
        <v>128.35752000000002</v>
      </c>
      <c r="G1097">
        <v>4.2506589999999997</v>
      </c>
      <c r="H1097">
        <v>126.71198200000001</v>
      </c>
      <c r="I1097">
        <v>7.4260099999999998</v>
      </c>
    </row>
    <row r="1098" spans="1:9" x14ac:dyDescent="0.25">
      <c r="A1098">
        <v>1097</v>
      </c>
      <c r="F1098">
        <v>128.33225900000002</v>
      </c>
      <c r="G1098">
        <v>4.1900310000000003</v>
      </c>
      <c r="H1098">
        <v>126.74613500000001</v>
      </c>
      <c r="I1098">
        <v>7.4229039999999999</v>
      </c>
    </row>
    <row r="1099" spans="1:9" x14ac:dyDescent="0.25">
      <c r="A1099">
        <v>1098</v>
      </c>
      <c r="F1099">
        <v>128.31941499999999</v>
      </c>
      <c r="G1099">
        <v>4.1465069999999997</v>
      </c>
      <c r="H1099">
        <v>126.73424100000001</v>
      </c>
      <c r="I1099">
        <v>7.4341670000000004</v>
      </c>
    </row>
    <row r="1100" spans="1:9" x14ac:dyDescent="0.25">
      <c r="A1100">
        <v>1099</v>
      </c>
      <c r="F1100">
        <v>128.41978</v>
      </c>
      <c r="G1100">
        <v>4.2046089999999996</v>
      </c>
      <c r="H1100">
        <v>126.73460700000001</v>
      </c>
      <c r="I1100">
        <v>7.4378510000000002</v>
      </c>
    </row>
    <row r="1101" spans="1:9" x14ac:dyDescent="0.25">
      <c r="A1101">
        <v>1100</v>
      </c>
      <c r="B1101">
        <v>111.62055100000001</v>
      </c>
      <c r="C1101">
        <v>3.3051849999999998</v>
      </c>
      <c r="F1101">
        <v>128.37168000000003</v>
      </c>
      <c r="G1101">
        <v>4.1481389999999996</v>
      </c>
      <c r="H1101">
        <v>126.64113900000001</v>
      </c>
      <c r="I1101">
        <v>7.4244830000000004</v>
      </c>
    </row>
    <row r="1102" spans="1:9" x14ac:dyDescent="0.25">
      <c r="A1102">
        <v>1101</v>
      </c>
      <c r="B1102">
        <v>111.60834400000002</v>
      </c>
      <c r="C1102">
        <v>3.279766</v>
      </c>
      <c r="F1102">
        <v>128.475356</v>
      </c>
      <c r="G1102">
        <v>4.1524010000000002</v>
      </c>
      <c r="H1102">
        <v>126.75192200000001</v>
      </c>
      <c r="I1102">
        <v>7.3894320000000002</v>
      </c>
    </row>
    <row r="1103" spans="1:9" x14ac:dyDescent="0.25">
      <c r="A1103">
        <v>1102</v>
      </c>
      <c r="B1103">
        <v>111.6225</v>
      </c>
      <c r="C1103">
        <v>3.2841339999999999</v>
      </c>
      <c r="H1103">
        <v>126.81203000000001</v>
      </c>
      <c r="I1103">
        <v>7.3723809999999999</v>
      </c>
    </row>
    <row r="1104" spans="1:9" x14ac:dyDescent="0.25">
      <c r="A1104">
        <v>1103</v>
      </c>
      <c r="B1104">
        <v>111.641974</v>
      </c>
      <c r="C1104">
        <v>3.3077109999999998</v>
      </c>
      <c r="H1104">
        <v>126.869494</v>
      </c>
      <c r="I1104">
        <v>7.3270150000000003</v>
      </c>
    </row>
    <row r="1105" spans="1:9" x14ac:dyDescent="0.25">
      <c r="A1105">
        <v>1104</v>
      </c>
      <c r="B1105">
        <v>111.630763</v>
      </c>
      <c r="C1105">
        <v>3.3326579999999999</v>
      </c>
      <c r="H1105">
        <v>126.58351400000001</v>
      </c>
      <c r="I1105">
        <v>7.4267459999999996</v>
      </c>
    </row>
    <row r="1106" spans="1:9" x14ac:dyDescent="0.25">
      <c r="A1106">
        <v>1105</v>
      </c>
      <c r="B1106">
        <v>111.61223900000002</v>
      </c>
      <c r="C1106">
        <v>3.3083429999999998</v>
      </c>
    </row>
    <row r="1107" spans="1:9" x14ac:dyDescent="0.25">
      <c r="A1107">
        <v>1106</v>
      </c>
      <c r="B1107">
        <v>111.607978</v>
      </c>
      <c r="C1107">
        <v>3.3282370000000001</v>
      </c>
    </row>
    <row r="1108" spans="1:9" x14ac:dyDescent="0.25">
      <c r="A1108">
        <v>1107</v>
      </c>
      <c r="B1108">
        <v>111.61639700000001</v>
      </c>
      <c r="C1108">
        <v>3.3173430000000002</v>
      </c>
    </row>
    <row r="1109" spans="1:9" x14ac:dyDescent="0.25">
      <c r="A1109">
        <v>1108</v>
      </c>
      <c r="B1109">
        <v>111.65871000000001</v>
      </c>
      <c r="C1109">
        <v>3.3164479999999998</v>
      </c>
      <c r="D1109">
        <v>105.32090300000002</v>
      </c>
      <c r="E1109">
        <v>6.2969670000000004</v>
      </c>
    </row>
    <row r="1110" spans="1:9" x14ac:dyDescent="0.25">
      <c r="A1110">
        <v>1109</v>
      </c>
      <c r="B1110">
        <v>111.66618300000002</v>
      </c>
      <c r="C1110">
        <v>3.3426040000000001</v>
      </c>
      <c r="D1110">
        <v>105.32511000000001</v>
      </c>
      <c r="E1110">
        <v>6.303388</v>
      </c>
    </row>
    <row r="1111" spans="1:9" x14ac:dyDescent="0.25">
      <c r="A1111">
        <v>1110</v>
      </c>
      <c r="B1111">
        <v>111.63102600000002</v>
      </c>
      <c r="C1111">
        <v>3.448493</v>
      </c>
      <c r="D1111">
        <v>105.31137800000002</v>
      </c>
      <c r="E1111">
        <v>6.3144920000000004</v>
      </c>
    </row>
    <row r="1112" spans="1:9" x14ac:dyDescent="0.25">
      <c r="A1112">
        <v>1111</v>
      </c>
      <c r="D1112">
        <v>105.31732100000001</v>
      </c>
      <c r="E1112">
        <v>6.2906510000000004</v>
      </c>
    </row>
    <row r="1113" spans="1:9" x14ac:dyDescent="0.25">
      <c r="A1113">
        <v>1112</v>
      </c>
      <c r="D1113">
        <v>105.282432</v>
      </c>
      <c r="E1113">
        <v>6.3053869999999996</v>
      </c>
    </row>
    <row r="1114" spans="1:9" x14ac:dyDescent="0.25">
      <c r="A1114">
        <v>1113</v>
      </c>
      <c r="D1114">
        <v>105.36416200000001</v>
      </c>
      <c r="E1114">
        <v>6.301177</v>
      </c>
      <c r="F1114">
        <v>109.83254500000001</v>
      </c>
      <c r="G1114">
        <v>3.138773</v>
      </c>
    </row>
    <row r="1115" spans="1:9" x14ac:dyDescent="0.25">
      <c r="A1115">
        <v>1114</v>
      </c>
      <c r="D1115">
        <v>105.338267</v>
      </c>
      <c r="E1115">
        <v>6.3254919999999997</v>
      </c>
      <c r="F1115">
        <v>109.83254500000001</v>
      </c>
      <c r="G1115">
        <v>3.138773</v>
      </c>
    </row>
    <row r="1116" spans="1:9" x14ac:dyDescent="0.25">
      <c r="A1116">
        <v>1115</v>
      </c>
      <c r="D1116">
        <v>105.34111300000001</v>
      </c>
      <c r="E1116">
        <v>6.328176</v>
      </c>
      <c r="F1116">
        <v>109.813231</v>
      </c>
      <c r="G1116">
        <v>3.141194</v>
      </c>
    </row>
    <row r="1117" spans="1:9" x14ac:dyDescent="0.25">
      <c r="A1117">
        <v>1116</v>
      </c>
      <c r="D1117">
        <v>105.365745</v>
      </c>
      <c r="E1117">
        <v>6.3174400000000004</v>
      </c>
      <c r="F1117">
        <v>109.837546</v>
      </c>
      <c r="G1117">
        <v>3.106249</v>
      </c>
    </row>
    <row r="1118" spans="1:9" x14ac:dyDescent="0.25">
      <c r="A1118">
        <v>1117</v>
      </c>
      <c r="F1118">
        <v>109.82181100000001</v>
      </c>
      <c r="G1118">
        <v>3.1119849999999998</v>
      </c>
      <c r="H1118">
        <v>105.78808500000001</v>
      </c>
      <c r="I1118">
        <v>6.632053</v>
      </c>
    </row>
    <row r="1119" spans="1:9" x14ac:dyDescent="0.25">
      <c r="A1119">
        <v>1118</v>
      </c>
      <c r="F1119">
        <v>109.798495</v>
      </c>
      <c r="G1119">
        <v>3.1103010000000002</v>
      </c>
      <c r="H1119">
        <v>105.78808500000001</v>
      </c>
      <c r="I1119">
        <v>6.632053</v>
      </c>
    </row>
    <row r="1120" spans="1:9" x14ac:dyDescent="0.25">
      <c r="A1120">
        <v>1119</v>
      </c>
      <c r="F1120">
        <v>109.84086100000002</v>
      </c>
      <c r="G1120">
        <v>3.062252</v>
      </c>
      <c r="H1120">
        <v>105.78808500000001</v>
      </c>
      <c r="I1120">
        <v>6.632053</v>
      </c>
    </row>
    <row r="1121" spans="1:9" x14ac:dyDescent="0.25">
      <c r="A1121">
        <v>1120</v>
      </c>
      <c r="F1121">
        <v>109.87260000000001</v>
      </c>
      <c r="G1121">
        <v>3.0849869999999999</v>
      </c>
      <c r="H1121">
        <v>105.78808500000001</v>
      </c>
      <c r="I1121">
        <v>6.632053</v>
      </c>
    </row>
    <row r="1122" spans="1:9" x14ac:dyDescent="0.25">
      <c r="A1122">
        <v>1121</v>
      </c>
      <c r="F1122">
        <v>109.869597</v>
      </c>
      <c r="G1122">
        <v>3.1108799999999999</v>
      </c>
      <c r="H1122">
        <v>105.78808500000001</v>
      </c>
      <c r="I1122">
        <v>6.632053</v>
      </c>
    </row>
    <row r="1123" spans="1:9" x14ac:dyDescent="0.25">
      <c r="A1123">
        <v>1122</v>
      </c>
      <c r="F1123">
        <v>109.84828100000001</v>
      </c>
      <c r="G1123">
        <v>3.1307740000000002</v>
      </c>
      <c r="H1123">
        <v>105.63835800000001</v>
      </c>
      <c r="I1123">
        <v>6.70505</v>
      </c>
    </row>
    <row r="1124" spans="1:9" x14ac:dyDescent="0.25">
      <c r="A1124">
        <v>1123</v>
      </c>
      <c r="F1124">
        <v>109.853915</v>
      </c>
      <c r="G1124">
        <v>3.2001390000000001</v>
      </c>
      <c r="H1124">
        <v>105.72235400000001</v>
      </c>
      <c r="I1124">
        <v>6.6390010000000004</v>
      </c>
    </row>
    <row r="1125" spans="1:9" x14ac:dyDescent="0.25">
      <c r="A1125">
        <v>1124</v>
      </c>
      <c r="F1125">
        <v>109.83254500000001</v>
      </c>
      <c r="G1125">
        <v>3.138773</v>
      </c>
      <c r="H1125">
        <v>105.76340400000001</v>
      </c>
      <c r="I1125">
        <v>6.6063710000000002</v>
      </c>
    </row>
    <row r="1126" spans="1:9" x14ac:dyDescent="0.25">
      <c r="A1126">
        <v>1125</v>
      </c>
      <c r="H1126">
        <v>105.76351100000001</v>
      </c>
      <c r="I1126">
        <v>6.6118969999999999</v>
      </c>
    </row>
    <row r="1127" spans="1:9" x14ac:dyDescent="0.25">
      <c r="A1127">
        <v>1126</v>
      </c>
      <c r="B1127">
        <v>89.556565000000006</v>
      </c>
      <c r="C1127">
        <v>4.490488</v>
      </c>
      <c r="H1127">
        <v>105.741984</v>
      </c>
      <c r="I1127">
        <v>6.6836820000000001</v>
      </c>
    </row>
    <row r="1128" spans="1:9" x14ac:dyDescent="0.25">
      <c r="A1128">
        <v>1127</v>
      </c>
      <c r="B1128">
        <v>89.554776000000004</v>
      </c>
      <c r="C1128">
        <v>4.4903829999999996</v>
      </c>
      <c r="H1128">
        <v>105.78808500000001</v>
      </c>
      <c r="I1128">
        <v>6.632053</v>
      </c>
    </row>
    <row r="1129" spans="1:9" x14ac:dyDescent="0.25">
      <c r="A1129">
        <v>1128</v>
      </c>
      <c r="B1129">
        <v>89.554408000000009</v>
      </c>
      <c r="C1129">
        <v>4.5022770000000003</v>
      </c>
    </row>
    <row r="1130" spans="1:9" x14ac:dyDescent="0.25">
      <c r="A1130">
        <v>1129</v>
      </c>
      <c r="B1130">
        <v>89.559987000000007</v>
      </c>
      <c r="C1130">
        <v>4.4829619999999997</v>
      </c>
    </row>
    <row r="1131" spans="1:9" x14ac:dyDescent="0.25">
      <c r="A1131">
        <v>1130</v>
      </c>
      <c r="B1131">
        <v>89.575934000000004</v>
      </c>
      <c r="C1131">
        <v>4.4939090000000004</v>
      </c>
    </row>
    <row r="1132" spans="1:9" x14ac:dyDescent="0.25">
      <c r="A1132">
        <v>1131</v>
      </c>
      <c r="B1132">
        <v>89.585460000000012</v>
      </c>
      <c r="C1132">
        <v>4.4692259999999999</v>
      </c>
      <c r="D1132">
        <v>85.663360000000011</v>
      </c>
      <c r="E1132">
        <v>6.8691449999999996</v>
      </c>
    </row>
    <row r="1133" spans="1:9" x14ac:dyDescent="0.25">
      <c r="A1133">
        <v>1132</v>
      </c>
      <c r="B1133">
        <v>89.563197000000002</v>
      </c>
      <c r="C1133">
        <v>4.4695939999999998</v>
      </c>
      <c r="D1133">
        <v>85.612627000000003</v>
      </c>
      <c r="E1133">
        <v>6.8937759999999999</v>
      </c>
    </row>
    <row r="1134" spans="1:9" x14ac:dyDescent="0.25">
      <c r="A1134">
        <v>1133</v>
      </c>
      <c r="B1134">
        <v>89.618088999999998</v>
      </c>
      <c r="C1134">
        <v>4.5175910000000004</v>
      </c>
      <c r="D1134">
        <v>85.582734000000002</v>
      </c>
      <c r="E1134">
        <v>6.9027760000000002</v>
      </c>
    </row>
    <row r="1135" spans="1:9" x14ac:dyDescent="0.25">
      <c r="A1135">
        <v>1134</v>
      </c>
      <c r="B1135">
        <v>89.618088999999998</v>
      </c>
      <c r="C1135">
        <v>4.5175910000000004</v>
      </c>
      <c r="D1135">
        <v>85.614785000000012</v>
      </c>
      <c r="E1135">
        <v>6.9061440000000003</v>
      </c>
    </row>
    <row r="1136" spans="1:9" x14ac:dyDescent="0.25">
      <c r="A1136">
        <v>1135</v>
      </c>
      <c r="B1136">
        <v>89.618088999999998</v>
      </c>
      <c r="C1136">
        <v>4.5175910000000004</v>
      </c>
      <c r="D1136">
        <v>85.61031100000001</v>
      </c>
      <c r="E1136">
        <v>6.9189850000000002</v>
      </c>
    </row>
    <row r="1137" spans="1:9" x14ac:dyDescent="0.25">
      <c r="A1137">
        <v>1136</v>
      </c>
      <c r="B1137">
        <v>89.618088999999998</v>
      </c>
      <c r="C1137">
        <v>4.5175910000000004</v>
      </c>
      <c r="D1137">
        <v>85.576208000000008</v>
      </c>
      <c r="E1137">
        <v>6.8918809999999997</v>
      </c>
    </row>
    <row r="1138" spans="1:9" x14ac:dyDescent="0.25">
      <c r="A1138">
        <v>1137</v>
      </c>
      <c r="D1138">
        <v>85.590996000000004</v>
      </c>
      <c r="E1138">
        <v>6.8968809999999996</v>
      </c>
    </row>
    <row r="1139" spans="1:9" x14ac:dyDescent="0.25">
      <c r="A1139">
        <v>1138</v>
      </c>
      <c r="D1139">
        <v>85.590050000000005</v>
      </c>
      <c r="E1139">
        <v>6.8607250000000004</v>
      </c>
    </row>
    <row r="1140" spans="1:9" x14ac:dyDescent="0.25">
      <c r="A1140">
        <v>1139</v>
      </c>
      <c r="D1140">
        <v>85.530420000000007</v>
      </c>
      <c r="E1140">
        <v>6.8372000000000002</v>
      </c>
      <c r="F1140">
        <v>86.196069000000008</v>
      </c>
      <c r="G1140">
        <v>3.967149</v>
      </c>
    </row>
    <row r="1141" spans="1:9" x14ac:dyDescent="0.25">
      <c r="A1141">
        <v>1140</v>
      </c>
      <c r="D1141">
        <v>85.663360000000011</v>
      </c>
      <c r="E1141">
        <v>6.8691449999999996</v>
      </c>
      <c r="F1141">
        <v>86.140702000000005</v>
      </c>
      <c r="G1141">
        <v>3.9164669999999999</v>
      </c>
    </row>
    <row r="1142" spans="1:9" x14ac:dyDescent="0.25">
      <c r="A1142">
        <v>1141</v>
      </c>
      <c r="F1142">
        <v>86.176753000000005</v>
      </c>
      <c r="G1142">
        <v>3.9528340000000002</v>
      </c>
    </row>
    <row r="1143" spans="1:9" x14ac:dyDescent="0.25">
      <c r="A1143">
        <v>1142</v>
      </c>
      <c r="F1143">
        <v>86.172280000000001</v>
      </c>
      <c r="G1143">
        <v>3.9196249999999999</v>
      </c>
      <c r="H1143">
        <v>84.70715100000001</v>
      </c>
      <c r="I1143">
        <v>7.2103900000000003</v>
      </c>
    </row>
    <row r="1144" spans="1:9" x14ac:dyDescent="0.25">
      <c r="A1144">
        <v>1143</v>
      </c>
      <c r="F1144">
        <v>86.149650000000008</v>
      </c>
      <c r="G1144">
        <v>3.786422</v>
      </c>
      <c r="H1144">
        <v>84.70715100000001</v>
      </c>
      <c r="I1144">
        <v>7.2103900000000003</v>
      </c>
    </row>
    <row r="1145" spans="1:9" x14ac:dyDescent="0.25">
      <c r="A1145">
        <v>1144</v>
      </c>
      <c r="F1145">
        <v>86.196384000000009</v>
      </c>
      <c r="G1145">
        <v>3.898889</v>
      </c>
      <c r="H1145">
        <v>84.70715100000001</v>
      </c>
      <c r="I1145">
        <v>7.2103900000000003</v>
      </c>
    </row>
    <row r="1146" spans="1:9" x14ac:dyDescent="0.25">
      <c r="A1146">
        <v>1145</v>
      </c>
      <c r="F1146">
        <v>86.210593000000003</v>
      </c>
      <c r="G1146">
        <v>3.8825750000000001</v>
      </c>
      <c r="H1146">
        <v>84.70715100000001</v>
      </c>
      <c r="I1146">
        <v>7.2103900000000003</v>
      </c>
    </row>
    <row r="1147" spans="1:9" x14ac:dyDescent="0.25">
      <c r="A1147">
        <v>1146</v>
      </c>
      <c r="B1147">
        <v>75.12810300000001</v>
      </c>
      <c r="C1147">
        <v>4.7014769999999997</v>
      </c>
      <c r="F1147">
        <v>86.149386000000007</v>
      </c>
      <c r="G1147">
        <v>3.9019940000000002</v>
      </c>
      <c r="H1147">
        <v>84.70715100000001</v>
      </c>
      <c r="I1147">
        <v>7.2103900000000003</v>
      </c>
    </row>
    <row r="1148" spans="1:9" x14ac:dyDescent="0.25">
      <c r="A1148">
        <v>1147</v>
      </c>
      <c r="B1148">
        <v>75.12810300000001</v>
      </c>
      <c r="C1148">
        <v>4.7014769999999997</v>
      </c>
      <c r="F1148">
        <v>86.148860000000013</v>
      </c>
      <c r="G1148">
        <v>3.892363</v>
      </c>
      <c r="H1148">
        <v>84.70715100000001</v>
      </c>
      <c r="I1148">
        <v>7.2103900000000003</v>
      </c>
    </row>
    <row r="1149" spans="1:9" x14ac:dyDescent="0.25">
      <c r="A1149">
        <v>1148</v>
      </c>
      <c r="B1149">
        <v>75.118419000000003</v>
      </c>
      <c r="C1149">
        <v>4.6637940000000002</v>
      </c>
      <c r="F1149">
        <v>86.141755000000003</v>
      </c>
      <c r="G1149">
        <v>3.920309</v>
      </c>
      <c r="H1149">
        <v>84.70715100000001</v>
      </c>
      <c r="I1149">
        <v>7.2103900000000003</v>
      </c>
    </row>
    <row r="1150" spans="1:9" x14ac:dyDescent="0.25">
      <c r="A1150">
        <v>1149</v>
      </c>
      <c r="B1150">
        <v>75.132260000000002</v>
      </c>
      <c r="C1150">
        <v>4.7416320000000001</v>
      </c>
      <c r="F1150">
        <v>86.10381000000001</v>
      </c>
      <c r="G1150">
        <v>3.9187829999999999</v>
      </c>
      <c r="H1150">
        <v>84.70715100000001</v>
      </c>
      <c r="I1150">
        <v>7.2103900000000003</v>
      </c>
    </row>
    <row r="1151" spans="1:9" x14ac:dyDescent="0.25">
      <c r="A1151">
        <v>1150</v>
      </c>
      <c r="B1151">
        <v>75.142839000000009</v>
      </c>
      <c r="C1151">
        <v>4.7363689999999998</v>
      </c>
      <c r="F1151">
        <v>86.045077000000006</v>
      </c>
      <c r="G1151">
        <v>3.8830480000000001</v>
      </c>
      <c r="H1151">
        <v>84.70715100000001</v>
      </c>
      <c r="I1151">
        <v>7.2103900000000003</v>
      </c>
    </row>
    <row r="1152" spans="1:9" x14ac:dyDescent="0.25">
      <c r="A1152">
        <v>1151</v>
      </c>
      <c r="B1152">
        <v>75.132050000000007</v>
      </c>
      <c r="C1152">
        <v>4.7205810000000001</v>
      </c>
      <c r="F1152">
        <v>86.056706000000005</v>
      </c>
      <c r="G1152">
        <v>3.8427340000000001</v>
      </c>
      <c r="H1152">
        <v>84.70715100000001</v>
      </c>
      <c r="I1152">
        <v>7.2103900000000003</v>
      </c>
    </row>
    <row r="1153" spans="1:11" x14ac:dyDescent="0.25">
      <c r="A1153">
        <v>1152</v>
      </c>
      <c r="B1153">
        <v>75.171784000000002</v>
      </c>
      <c r="C1153">
        <v>4.6545319999999997</v>
      </c>
      <c r="F1153">
        <v>86.229646000000002</v>
      </c>
      <c r="G1153">
        <v>3.986621</v>
      </c>
      <c r="H1153">
        <v>84.70715100000001</v>
      </c>
      <c r="I1153">
        <v>7.2103900000000003</v>
      </c>
    </row>
    <row r="1154" spans="1:11" x14ac:dyDescent="0.25">
      <c r="A1154">
        <v>1153</v>
      </c>
      <c r="B1154">
        <v>75.154733000000007</v>
      </c>
      <c r="C1154">
        <v>4.7105810000000004</v>
      </c>
      <c r="F1154">
        <v>86.229646000000002</v>
      </c>
      <c r="G1154">
        <v>3.986621</v>
      </c>
      <c r="H1154">
        <v>84.70715100000001</v>
      </c>
      <c r="I1154">
        <v>7.2103900000000003</v>
      </c>
    </row>
    <row r="1155" spans="1:11" x14ac:dyDescent="0.25">
      <c r="A1155">
        <v>1154</v>
      </c>
      <c r="B1155">
        <v>75.094473000000008</v>
      </c>
      <c r="C1155">
        <v>4.7195809999999998</v>
      </c>
      <c r="H1155">
        <v>84.70715100000001</v>
      </c>
      <c r="I1155">
        <v>7.2103900000000003</v>
      </c>
    </row>
    <row r="1156" spans="1:11" x14ac:dyDescent="0.25">
      <c r="A1156">
        <v>1155</v>
      </c>
      <c r="B1156">
        <v>75.162838000000008</v>
      </c>
      <c r="C1156">
        <v>4.7259479999999998</v>
      </c>
      <c r="D1156">
        <v>70.359627000000017</v>
      </c>
      <c r="E1156">
        <v>7.313148</v>
      </c>
      <c r="H1156">
        <v>84.70715100000001</v>
      </c>
      <c r="I1156">
        <v>7.2103900000000003</v>
      </c>
    </row>
    <row r="1157" spans="1:11" x14ac:dyDescent="0.25">
      <c r="A1157">
        <v>1156</v>
      </c>
      <c r="B1157">
        <v>75.166679000000002</v>
      </c>
      <c r="C1157">
        <v>4.7274219999999998</v>
      </c>
      <c r="D1157">
        <v>71.743501000000009</v>
      </c>
      <c r="E1157">
        <v>6.705997</v>
      </c>
      <c r="H1157">
        <v>84.660679000000002</v>
      </c>
      <c r="I1157">
        <v>7.233231</v>
      </c>
    </row>
    <row r="1158" spans="1:11" x14ac:dyDescent="0.25">
      <c r="A1158">
        <v>1157</v>
      </c>
      <c r="B1158">
        <v>75.149049000000005</v>
      </c>
      <c r="C1158">
        <v>4.7391589999999999</v>
      </c>
      <c r="D1158">
        <v>71.739975000000001</v>
      </c>
      <c r="E1158">
        <v>6.7330480000000001</v>
      </c>
    </row>
    <row r="1159" spans="1:11" x14ac:dyDescent="0.25">
      <c r="A1159">
        <v>1158</v>
      </c>
      <c r="B1159">
        <v>75.149049000000005</v>
      </c>
      <c r="C1159">
        <v>4.7391589999999999</v>
      </c>
      <c r="D1159">
        <v>71.739975000000001</v>
      </c>
      <c r="E1159">
        <v>6.7330480000000001</v>
      </c>
      <c r="J1159">
        <v>37.057808000000016</v>
      </c>
      <c r="K1159">
        <v>13.545254999999999</v>
      </c>
    </row>
    <row r="1160" spans="1:11" x14ac:dyDescent="0.25">
      <c r="A1160">
        <v>1159</v>
      </c>
    </row>
    <row r="1161" spans="1:11" x14ac:dyDescent="0.25">
      <c r="A1161">
        <v>1160</v>
      </c>
    </row>
    <row r="1162" spans="1:11" x14ac:dyDescent="0.25">
      <c r="A1162">
        <v>1161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34B0-706F-463F-8895-A6062443A23D}">
  <dimension ref="A1:DV1130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4" width="12" bestFit="1" customWidth="1"/>
    <col min="65" max="65" width="11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6" width="8" bestFit="1" customWidth="1"/>
    <col min="117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2" width="9" bestFit="1" customWidth="1"/>
    <col min="123" max="123" width="12" bestFit="1" customWidth="1"/>
    <col min="124" max="124" width="16" bestFit="1" customWidth="1"/>
    <col min="125" max="125" width="9" bestFit="1" customWidth="1"/>
    <col min="126" max="126" width="12" bestFit="1" customWidth="1"/>
  </cols>
  <sheetData>
    <row r="1" spans="1:126" x14ac:dyDescent="0.25">
      <c r="A1">
        <v>200</v>
      </c>
      <c r="F1" t="s">
        <v>9</v>
      </c>
      <c r="J1" t="s">
        <v>296</v>
      </c>
      <c r="K1">
        <v>90.259740259740255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311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309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297</v>
      </c>
      <c r="K2">
        <v>98.795180722891558</v>
      </c>
      <c r="M2" t="s">
        <v>295</v>
      </c>
      <c r="N2">
        <v>154</v>
      </c>
      <c r="R2" t="s">
        <v>236</v>
      </c>
      <c r="S2">
        <v>0.10103896103896107</v>
      </c>
      <c r="T2">
        <v>2.5843137448109232E-2</v>
      </c>
      <c r="W2" t="s">
        <v>221</v>
      </c>
      <c r="X2">
        <f>AVERAGE(Coordination!AT:AT)</f>
        <v>0.35434184542856012</v>
      </c>
      <c r="Y2">
        <f>STDEV(Coordination!AT:AT)</f>
        <v>0.24935020061653015</v>
      </c>
      <c r="Z2" t="s">
        <v>224</v>
      </c>
      <c r="AA2">
        <f>AVERAGE(Coordination!AW:AW)</f>
        <v>0.60542868596794486</v>
      </c>
      <c r="AB2">
        <f>STDEV(Coordination!AW:AW)</f>
        <v>0.2605000916179947</v>
      </c>
      <c r="AC2" t="s">
        <v>227</v>
      </c>
      <c r="AD2">
        <f>AVERAGE(Coordination!AZ:AZ)</f>
        <v>0.5008607035150151</v>
      </c>
      <c r="AE2">
        <f>STDEV(Coordination!AZ:AZ)</f>
        <v>0.10528601358509496</v>
      </c>
      <c r="AF2" t="s">
        <v>230</v>
      </c>
      <c r="AG2">
        <f>AVERAGE(Coordination!BC:BC)</f>
        <v>0.47810125133566572</v>
      </c>
      <c r="AH2">
        <f>STDEV(Coordination!BC:BC)</f>
        <v>0.28722209303057206</v>
      </c>
      <c r="AK2" t="s">
        <v>312</v>
      </c>
      <c r="AL2">
        <f>AVERAGE(Coordination!BQ:BQ)</f>
        <v>0.25894443451390781</v>
      </c>
      <c r="AM2">
        <f>STDEV(Coordination!BQ:BQ)</f>
        <v>0.15575388066679965</v>
      </c>
      <c r="AN2" t="s">
        <v>315</v>
      </c>
      <c r="AO2">
        <f>AVERAGE(Coordination!BT:BT)</f>
        <v>0.26771827112550051</v>
      </c>
      <c r="AP2">
        <f>STDEV(Coordination!BT:BT)</f>
        <v>0.15457472710271683</v>
      </c>
      <c r="AQ2" t="s">
        <v>318</v>
      </c>
      <c r="AR2">
        <f>AVERAGE(Coordination!BW:BW)</f>
        <v>0.41635761944671362</v>
      </c>
      <c r="AS2">
        <f>STDEV(Coordination!BW:BW)</f>
        <v>6.2414129480721489E-2</v>
      </c>
      <c r="AT2" t="s">
        <v>321</v>
      </c>
      <c r="AU2">
        <f>AVERAGE(Coordination!BZ:BZ)</f>
        <v>0.26878629819827987</v>
      </c>
      <c r="AV2">
        <f>STDEV(Coordination!BZ:BZ)</f>
        <v>0.16769643312442917</v>
      </c>
      <c r="AX2" t="s">
        <v>103</v>
      </c>
      <c r="AY2">
        <f>AVERAGE(Cycle!$CL:$CL)</f>
        <v>12.975</v>
      </c>
      <c r="AZ2">
        <f>STDEV(Cycle!$CL:$CL)</f>
        <v>3.5553318572792363</v>
      </c>
      <c r="BA2" t="s">
        <v>104</v>
      </c>
      <c r="BB2">
        <f>AVERAGE(Cycle!$CP:$CP)</f>
        <v>12.307692307692308</v>
      </c>
      <c r="BC2">
        <f>STDEV(Cycle!$CP:$CP)</f>
        <v>3.1385032147744885</v>
      </c>
      <c r="BD2" t="s">
        <v>105</v>
      </c>
      <c r="BE2">
        <f>AVERAGE(Cycle!$CT:$CT)</f>
        <v>13.4</v>
      </c>
      <c r="BF2">
        <f>STDEV(Cycle!$CT:$CT)</f>
        <v>2.2280266075840687</v>
      </c>
      <c r="BG2" t="s">
        <v>106</v>
      </c>
      <c r="BH2">
        <f>AVERAGE(Cycle!$CX:$CX)</f>
        <v>13.725</v>
      </c>
      <c r="BI2">
        <f>STDEV(Cycle!$CX:$CX)</f>
        <v>2.943811413970951</v>
      </c>
      <c r="BK2" t="s">
        <v>310</v>
      </c>
      <c r="BL2">
        <f>AVERAGE(Cycle!AO:AR)</f>
        <v>154.70265741043897</v>
      </c>
      <c r="BM2">
        <f>STDEV(Cycle!AO:AR)</f>
        <v>34.930051303595945</v>
      </c>
      <c r="BO2" t="s">
        <v>32</v>
      </c>
      <c r="BP2">
        <f>AVERAGE(Cycle!BF:BF)</f>
        <v>2.102267243902439</v>
      </c>
      <c r="BQ2">
        <f>STDEV(Cycle!BF:BF)</f>
        <v>0.74130948952862352</v>
      </c>
      <c r="BS2" t="s">
        <v>206</v>
      </c>
      <c r="BT2">
        <v>25</v>
      </c>
      <c r="BU2">
        <v>2.2502250225022502</v>
      </c>
      <c r="BV2">
        <v>0.125</v>
      </c>
      <c r="BX2" t="s">
        <v>140</v>
      </c>
      <c r="BY2">
        <f>AVERAGE(Cycle!DC:DC)</f>
        <v>53.457999473866352</v>
      </c>
      <c r="BZ2">
        <f>STDEV(Cycle!DC:DC)</f>
        <v>34.263179552236323</v>
      </c>
      <c r="CA2" t="s">
        <v>143</v>
      </c>
      <c r="CB2">
        <f>AVERAGE(Cycle!DF:DF)</f>
        <v>50.079832256078795</v>
      </c>
      <c r="CC2">
        <f>STDEV(Cycle!DF:DF)</f>
        <v>31.447299568192577</v>
      </c>
      <c r="CD2" t="s">
        <v>146</v>
      </c>
      <c r="CE2">
        <f>AVERAGE(Cycle!DI:DI)</f>
        <v>19.362027082615313</v>
      </c>
      <c r="CF2">
        <f>STDEV(Cycle!DI:DI)</f>
        <v>13.072304544220742</v>
      </c>
      <c r="CG2" t="s">
        <v>149</v>
      </c>
      <c r="CH2">
        <f>AVERAGE(Cycle!DL:DL)</f>
        <v>48.907118980648391</v>
      </c>
      <c r="CI2">
        <f>STDEV(Cycle!DL:DL)</f>
        <v>27.462643532853836</v>
      </c>
      <c r="CK2" t="s">
        <v>152</v>
      </c>
      <c r="CL2">
        <f>AVERAGE(Cycle!DP:DP)</f>
        <v>46.950839193486253</v>
      </c>
      <c r="CM2">
        <f>STDEV(Cycle!DP:DP)</f>
        <v>27.662042659245682</v>
      </c>
      <c r="CN2" t="s">
        <v>155</v>
      </c>
      <c r="CO2">
        <f>AVERAGE(Cycle!DS:DS)</f>
        <v>48.377599000366331</v>
      </c>
      <c r="CP2">
        <f>STDEV(Cycle!DS:DS)</f>
        <v>29.850364524948539</v>
      </c>
      <c r="CQ2" t="s">
        <v>158</v>
      </c>
      <c r="CR2">
        <f>AVERAGE(Cycle!DV:DV)</f>
        <v>13.267982630114982</v>
      </c>
      <c r="CS2">
        <f>STDEV(Cycle!DV:DV)</f>
        <v>15.303395826692443</v>
      </c>
      <c r="CT2" t="s">
        <v>161</v>
      </c>
      <c r="CU2">
        <f>AVERAGE(Cycle!DY:DY)</f>
        <v>42.72382703081233</v>
      </c>
      <c r="CV2">
        <f>STDEV(Cycle!DY:DY)</f>
        <v>37.921362771259879</v>
      </c>
      <c r="CX2" t="s">
        <v>176</v>
      </c>
      <c r="CY2">
        <f>AVERAGE(Cycle!BV:BV)/200</f>
        <v>3.7105263157894738E-2</v>
      </c>
      <c r="CZ2">
        <f>STDEV(Cycle!BV:BV)/200</f>
        <v>2.5030564530982655E-2</v>
      </c>
      <c r="DA2" t="s">
        <v>177</v>
      </c>
      <c r="DB2">
        <f>AVERAGE(Cycle!BZ:BZ)/200</f>
        <v>3.8026315789473686E-2</v>
      </c>
      <c r="DC2">
        <f>STDEV(Cycle!BZ:BZ)/200</f>
        <v>2.434380640705287E-2</v>
      </c>
      <c r="DD2" t="s">
        <v>178</v>
      </c>
      <c r="DE2">
        <f>AVERAGE(Cycle!CD:CD)/200</f>
        <v>1.3378378378378379E-2</v>
      </c>
      <c r="DF2">
        <f>STDEV(Cycle!CD:CD)/200</f>
        <v>9.7221149715234038E-3</v>
      </c>
      <c r="DG2" t="s">
        <v>179</v>
      </c>
      <c r="DH2">
        <f>AVERAGE(Cycle!CH:CH)/200</f>
        <v>3.5270270270270271E-2</v>
      </c>
      <c r="DI2">
        <f>STDEV(Cycle!CH:CH)/200</f>
        <v>2.176088316305283E-2</v>
      </c>
      <c r="DK2" t="s">
        <v>192</v>
      </c>
      <c r="DL2">
        <f>AVERAGE(Cycle!CM:CM)/200</f>
        <v>2.8250000000000001E-2</v>
      </c>
      <c r="DM2">
        <f>STDEV(Cycle!CM:CM)/200</f>
        <v>1.591443466696919E-2</v>
      </c>
      <c r="DN2" t="s">
        <v>193</v>
      </c>
      <c r="DO2">
        <f>AVERAGE(Cycle!CQ:CQ)/200</f>
        <v>2.7435897435897437E-2</v>
      </c>
      <c r="DP2">
        <f>STDEV(Cycle!CQ:CQ)/200</f>
        <v>1.5255361217747048E-2</v>
      </c>
      <c r="DQ2" t="s">
        <v>194</v>
      </c>
      <c r="DR2">
        <f>AVERAGE(Cycle!CU:CU)/200</f>
        <v>9.8750000000000001E-3</v>
      </c>
      <c r="DS2">
        <f>STDEV(Cycle!CU:CU)/200</f>
        <v>1.1955446135870143E-2</v>
      </c>
      <c r="DT2" t="s">
        <v>195</v>
      </c>
      <c r="DU2">
        <f>AVERAGE(Cycle!CY:CY)/200</f>
        <v>3.2875000000000001E-2</v>
      </c>
      <c r="DV2">
        <f>STDEV(Cycle!CY:CY)/200</f>
        <v>3.2163195641076371E-2</v>
      </c>
    </row>
    <row r="3" spans="1:126" x14ac:dyDescent="0.25">
      <c r="A3">
        <v>4</v>
      </c>
      <c r="J3" t="s">
        <v>298</v>
      </c>
      <c r="K3">
        <v>97.61904761904762</v>
      </c>
      <c r="M3" t="s">
        <v>289</v>
      </c>
      <c r="N3">
        <v>96</v>
      </c>
      <c r="O3">
        <f xml:space="preserve"> (N3/N$2)*100</f>
        <v>62.337662337662337</v>
      </c>
      <c r="R3" t="s">
        <v>239</v>
      </c>
      <c r="S3">
        <v>27.598566308243726</v>
      </c>
      <c r="W3" t="s">
        <v>222</v>
      </c>
      <c r="X3">
        <f>AVERAGE(Coordination!AU:AU)</f>
        <v>0.502010471758641</v>
      </c>
      <c r="Y3">
        <f>STDEV(Coordination!AU:AU)</f>
        <v>0.10364389731697991</v>
      </c>
      <c r="Z3" t="s">
        <v>225</v>
      </c>
      <c r="AA3">
        <f>AVERAGE(Coordination!AX:AX)</f>
        <v>0.33007135366652368</v>
      </c>
      <c r="AB3">
        <f>STDEV(Coordination!AX:AX)</f>
        <v>0.20762294594387543</v>
      </c>
      <c r="AC3" t="s">
        <v>228</v>
      </c>
      <c r="AD3">
        <f>AVERAGE(Coordination!BA:BA)</f>
        <v>0.60977018066672739</v>
      </c>
      <c r="AE3">
        <f>STDEV(Coordination!BA:BA)</f>
        <v>0.23900713760906669</v>
      </c>
      <c r="AF3" t="s">
        <v>231</v>
      </c>
      <c r="AG3">
        <f>AVERAGE(Coordination!BD:BD)</f>
        <v>0.53208949030368624</v>
      </c>
      <c r="AH3">
        <f>STDEV(Coordination!BD:BD)</f>
        <v>9.1272653429015499E-2</v>
      </c>
      <c r="AK3" t="s">
        <v>313</v>
      </c>
      <c r="AL3">
        <f>AVERAGE(Coordination!BR:BR)</f>
        <v>0.41886886684933328</v>
      </c>
      <c r="AM3">
        <f>STDEV(Coordination!BR:BR)</f>
        <v>6.3135164409049538E-2</v>
      </c>
      <c r="AN3" t="s">
        <v>316</v>
      </c>
      <c r="AO3">
        <f>AVERAGE(Coordination!BU:BU)</f>
        <v>0.27383694144111714</v>
      </c>
      <c r="AP3">
        <f>STDEV(Coordination!BU:BU)</f>
        <v>0.14223678812858381</v>
      </c>
      <c r="AQ3" t="s">
        <v>319</v>
      </c>
      <c r="AR3">
        <f>AVERAGE(Coordination!BX:BX)</f>
        <v>0.27656230566575901</v>
      </c>
      <c r="AS3">
        <f>STDEV(Coordination!BX:BX)</f>
        <v>0.13489781425175307</v>
      </c>
      <c r="AT3" t="s">
        <v>322</v>
      </c>
      <c r="AU3">
        <f>AVERAGE(Coordination!CA:CA)</f>
        <v>0.4209203251249935</v>
      </c>
      <c r="AV3">
        <f>STDEV(Coordination!CA:CA)</f>
        <v>5.4421782980188675E-2</v>
      </c>
      <c r="AX3" t="s">
        <v>107</v>
      </c>
      <c r="AY3">
        <f>AVERAGE(Cycle!$BU:$BU)</f>
        <v>13.921052631578947</v>
      </c>
      <c r="AZ3">
        <f>STDEV(Cycle!$BU:$BU)</f>
        <v>2.3293843166065025</v>
      </c>
      <c r="BA3" t="s">
        <v>108</v>
      </c>
      <c r="BB3">
        <f>AVERAGE(Cycle!$BY:$BY)</f>
        <v>15.157894736842104</v>
      </c>
      <c r="BC3">
        <f>STDEV(Cycle!$BY:$BY)</f>
        <v>2.0070997738362912</v>
      </c>
      <c r="BD3" t="s">
        <v>109</v>
      </c>
      <c r="BE3">
        <f>AVERAGE(Cycle!$CC:$CC)</f>
        <v>13.945945945945946</v>
      </c>
      <c r="BF3">
        <f>STDEV(Cycle!$CC:$CC)</f>
        <v>1.8551122449710247</v>
      </c>
      <c r="BG3" t="s">
        <v>110</v>
      </c>
      <c r="BH3">
        <f>AVERAGE(Cycle!$CG:$CG)</f>
        <v>14.081081081081081</v>
      </c>
      <c r="BI3">
        <f>STDEV(Cycle!$CG:$CG)</f>
        <v>1.7381084606609043</v>
      </c>
      <c r="BK3" t="s">
        <v>306</v>
      </c>
      <c r="BL3">
        <v>151.60862073939504</v>
      </c>
      <c r="BO3" t="s">
        <v>33</v>
      </c>
      <c r="BP3">
        <f>AVERAGE(Cycle!BG:BG)</f>
        <v>2.9588715609756098</v>
      </c>
      <c r="BQ3">
        <f>STDEV(Cycle!BG:BG)</f>
        <v>0.44700305251038885</v>
      </c>
      <c r="BS3" t="s">
        <v>207</v>
      </c>
      <c r="BT3">
        <v>161</v>
      </c>
      <c r="BU3">
        <v>14.491449144914492</v>
      </c>
      <c r="BV3">
        <v>0.80500000000000005</v>
      </c>
      <c r="BX3" t="s">
        <v>141</v>
      </c>
      <c r="BY3">
        <f>AVERAGE(Cycle!DD:DD)</f>
        <v>17.106831721769794</v>
      </c>
      <c r="BZ3">
        <f>STDEV(Cycle!DD:DD)</f>
        <v>11.661528001632822</v>
      </c>
      <c r="CA3" t="s">
        <v>144</v>
      </c>
      <c r="CB3">
        <f>AVERAGE(Cycle!DG:DG)</f>
        <v>45.451043013980936</v>
      </c>
      <c r="CC3">
        <f>STDEV(Cycle!DG:DG)</f>
        <v>28.169431428702765</v>
      </c>
      <c r="CD3" t="s">
        <v>147</v>
      </c>
      <c r="CE3">
        <f>AVERAGE(Cycle!DJ:DJ)</f>
        <v>46.836717866129618</v>
      </c>
      <c r="CF3">
        <f>STDEV(Cycle!DJ:DJ)</f>
        <v>26.283964946459736</v>
      </c>
      <c r="CG3" t="s">
        <v>150</v>
      </c>
      <c r="CH3">
        <f>AVERAGE(Cycle!DM:DM)</f>
        <v>19.066137889667299</v>
      </c>
      <c r="CI3">
        <f>STDEV(Cycle!DM:DM)</f>
        <v>14.287999309703087</v>
      </c>
      <c r="CK3" t="s">
        <v>153</v>
      </c>
      <c r="CL3">
        <f>AVERAGE(Cycle!DQ:DQ)</f>
        <v>10.532476306373365</v>
      </c>
      <c r="CM3">
        <f>STDEV(Cycle!DQ:DQ)</f>
        <v>11.987162808305339</v>
      </c>
      <c r="CN3" t="s">
        <v>156</v>
      </c>
      <c r="CO3">
        <f>AVERAGE(Cycle!DT:DT)</f>
        <v>37.185293460299413</v>
      </c>
      <c r="CP3">
        <f>STDEV(Cycle!DT:DT)</f>
        <v>34.567056588888192</v>
      </c>
      <c r="CQ3" t="s">
        <v>159</v>
      </c>
      <c r="CR3">
        <f>AVERAGE(Cycle!DW:DW)</f>
        <v>34.834109721977363</v>
      </c>
      <c r="CS3">
        <f>STDEV(Cycle!DW:DW)</f>
        <v>34.696869751235326</v>
      </c>
      <c r="CT3" t="s">
        <v>162</v>
      </c>
      <c r="CU3">
        <f>AVERAGE(Cycle!DZ:DZ)</f>
        <v>7.9066405408317166</v>
      </c>
      <c r="CV3">
        <f>STDEV(Cycle!DZ:DZ)</f>
        <v>10.832326742250579</v>
      </c>
      <c r="CX3" t="s">
        <v>180</v>
      </c>
      <c r="CY3">
        <f>AVERAGE(Cycle!BW:BW)/200</f>
        <v>1.2500000000000001E-2</v>
      </c>
      <c r="CZ3">
        <f>STDEV(Cycle!BW:BW)/200</f>
        <v>9.8467994525865844E-3</v>
      </c>
      <c r="DA3" t="s">
        <v>181</v>
      </c>
      <c r="DB3">
        <f>AVERAGE(Cycle!CA:CA)/200</f>
        <v>3.4342105263157896E-2</v>
      </c>
      <c r="DC3">
        <f>STDEV(Cycle!CA:CA)/200</f>
        <v>2.0274169847755718E-2</v>
      </c>
      <c r="DD3" t="s">
        <v>182</v>
      </c>
      <c r="DE3">
        <f>AVERAGE(Cycle!CE:CE)/200</f>
        <v>3.3513513513513511E-2</v>
      </c>
      <c r="DF3">
        <f>STDEV(Cycle!CE:CE)/200</f>
        <v>2.0407816614693965E-2</v>
      </c>
      <c r="DG3" t="s">
        <v>183</v>
      </c>
      <c r="DH3">
        <f>AVERAGE(Cycle!CI:CI)/200</f>
        <v>1.364864864864865E-2</v>
      </c>
      <c r="DI3">
        <f>STDEV(Cycle!CI:CI)/200</f>
        <v>1.0583572743266425E-2</v>
      </c>
      <c r="DK3" t="s">
        <v>196</v>
      </c>
      <c r="DL3">
        <f>AVERAGE(Cycle!CN:CN)/200</f>
        <v>7.7499999999999999E-3</v>
      </c>
      <c r="DM3">
        <f>STDEV(Cycle!CN:CN)/200</f>
        <v>9.2646280731248642E-3</v>
      </c>
      <c r="DN3" t="s">
        <v>197</v>
      </c>
      <c r="DO3">
        <f>AVERAGE(Cycle!CR:CR)/200</f>
        <v>2.6153846153846153E-2</v>
      </c>
      <c r="DP3">
        <f>STDEV(Cycle!CR:CR)/200</f>
        <v>2.7493098140153823E-2</v>
      </c>
      <c r="DQ3" t="s">
        <v>198</v>
      </c>
      <c r="DR3">
        <f>AVERAGE(Cycle!CV:CV)/200</f>
        <v>2.5499999999999998E-2</v>
      </c>
      <c r="DS3">
        <f>STDEV(Cycle!CV:CV)/200</f>
        <v>2.7451589090428691E-2</v>
      </c>
      <c r="DT3" t="s">
        <v>199</v>
      </c>
      <c r="DU3">
        <f>AVERAGE(Cycle!CZ:CZ)/200</f>
        <v>6.3749999999999996E-3</v>
      </c>
      <c r="DV3">
        <f>STDEV(Cycle!CZ:CZ)/200</f>
        <v>1.0560418358068771E-2</v>
      </c>
    </row>
    <row r="4" spans="1:126" x14ac:dyDescent="0.25">
      <c r="A4">
        <v>5</v>
      </c>
      <c r="J4" t="s">
        <v>299</v>
      </c>
      <c r="K4">
        <v>0</v>
      </c>
      <c r="M4" t="s">
        <v>290</v>
      </c>
      <c r="N4">
        <v>1</v>
      </c>
      <c r="O4">
        <f xml:space="preserve"> (N4/N$2)*100</f>
        <v>0.64935064935064934</v>
      </c>
      <c r="W4" t="s">
        <v>223</v>
      </c>
      <c r="X4">
        <f>AVERAGE(Coordination!AV:AV)</f>
        <v>0.48775334907752577</v>
      </c>
      <c r="Y4">
        <f>STDEV(Coordination!AV:AV)</f>
        <v>0.28041535565092485</v>
      </c>
      <c r="Z4" t="s">
        <v>226</v>
      </c>
      <c r="AA4">
        <f>AVERAGE(Coordination!AY:AY)</f>
        <v>0.46548057824276062</v>
      </c>
      <c r="AB4">
        <f>STDEV(Coordination!AY:AY)</f>
        <v>8.4724323529509676E-2</v>
      </c>
      <c r="AC4" t="s">
        <v>229</v>
      </c>
      <c r="AD4">
        <f>AVERAGE(Coordination!BB:BB)</f>
        <v>0.24292515511536791</v>
      </c>
      <c r="AE4">
        <f>STDEV(Coordination!BB:BB)</f>
        <v>0.29025340918592357</v>
      </c>
      <c r="AF4" t="s">
        <v>232</v>
      </c>
      <c r="AG4">
        <f>AVERAGE(Coordination!BE:BE)</f>
        <v>0.51487751555718375</v>
      </c>
      <c r="AH4">
        <f>STDEV(Coordination!BE:BE)</f>
        <v>0.38801258480563411</v>
      </c>
      <c r="AK4" t="s">
        <v>314</v>
      </c>
      <c r="AL4">
        <f>AVERAGE(Coordination!BS:BS)</f>
        <v>0.28147862613452396</v>
      </c>
      <c r="AM4">
        <f>STDEV(Coordination!BS:BS)</f>
        <v>0.17236268259885387</v>
      </c>
      <c r="AN4" t="s">
        <v>317</v>
      </c>
      <c r="AO4">
        <f>AVERAGE(Coordination!BV:BV)</f>
        <v>0.42288407121722887</v>
      </c>
      <c r="AP4">
        <f>STDEV(Coordination!BV:BV)</f>
        <v>4.7900042078877936E-2</v>
      </c>
      <c r="AQ4" t="s">
        <v>320</v>
      </c>
      <c r="AR4">
        <f>AVERAGE(Coordination!BY:BY)</f>
        <v>0.16275738050314897</v>
      </c>
      <c r="AS4">
        <f>STDEV(Coordination!BY:BY)</f>
        <v>0.18772491629027993</v>
      </c>
      <c r="AT4" t="s">
        <v>323</v>
      </c>
      <c r="AU4">
        <f>AVERAGE(Coordination!CB:CB)</f>
        <v>0.1580058161944061</v>
      </c>
      <c r="AV4">
        <f>STDEV(Coordination!CB:CB)</f>
        <v>0.17533685898762583</v>
      </c>
      <c r="AX4" t="s">
        <v>112</v>
      </c>
      <c r="AY4">
        <f>AVERAGE(Cycle!$K$2:$K$46)</f>
        <v>6.960526315789474E-2</v>
      </c>
      <c r="AZ4">
        <f>STDEV(Cycle!$K$2:$K$46)</f>
        <v>1.1646921583032479E-2</v>
      </c>
      <c r="BA4" t="s">
        <v>113</v>
      </c>
      <c r="BB4">
        <f>AVERAGE(Cycle!$L$2:$L$47)</f>
        <v>7.5789473684210532E-2</v>
      </c>
      <c r="BC4">
        <f>STDEV(Cycle!$L$2:$L$47)</f>
        <v>1.0035498869181338E-2</v>
      </c>
      <c r="BD4" t="s">
        <v>114</v>
      </c>
      <c r="BE4">
        <f>AVERAGE(Cycle!$M$2:$M$46)</f>
        <v>6.9729729729729725E-2</v>
      </c>
      <c r="BF4">
        <f>STDEV(Cycle!$M$2:$M$46)</f>
        <v>9.2755612248550893E-3</v>
      </c>
      <c r="BG4" t="s">
        <v>115</v>
      </c>
      <c r="BH4">
        <f>AVERAGE(Cycle!$N$2:$N$46)</f>
        <v>7.0405405405405394E-2</v>
      </c>
      <c r="BI4">
        <f>STDEV(Cycle!$N$2:$N$46)</f>
        <v>8.6905423033046287E-3</v>
      </c>
      <c r="BO4" t="s">
        <v>36</v>
      </c>
      <c r="BS4" t="s">
        <v>208</v>
      </c>
      <c r="BT4">
        <v>803</v>
      </c>
      <c r="BU4">
        <v>72.277227722772281</v>
      </c>
      <c r="BV4">
        <v>4.0149999999999997</v>
      </c>
      <c r="BX4" t="s">
        <v>142</v>
      </c>
      <c r="BY4">
        <f>AVERAGE(Cycle!DE:DE)</f>
        <v>48.84421864685023</v>
      </c>
      <c r="BZ4">
        <f>STDEV(Cycle!DE:DE)</f>
        <v>31.610913756391071</v>
      </c>
      <c r="CA4" t="s">
        <v>145</v>
      </c>
      <c r="CB4">
        <f>AVERAGE(Cycle!DH:DH)</f>
        <v>17.103795101391643</v>
      </c>
      <c r="CC4">
        <f>STDEV(Cycle!DH:DH)</f>
        <v>12.679503782603241</v>
      </c>
      <c r="CD4" t="s">
        <v>148</v>
      </c>
      <c r="CE4">
        <f>AVERAGE(Cycle!DK:DK)</f>
        <v>67.179682400270622</v>
      </c>
      <c r="CF4">
        <f>STDEV(Cycle!DK:DK)</f>
        <v>37.606378588315039</v>
      </c>
      <c r="CG4" t="s">
        <v>151</v>
      </c>
      <c r="CH4">
        <f>AVERAGE(Cycle!DN:DN)</f>
        <v>66.553799274387487</v>
      </c>
      <c r="CI4">
        <f>STDEV(Cycle!DN:DN)</f>
        <v>35.845156243751475</v>
      </c>
      <c r="CK4" t="s">
        <v>154</v>
      </c>
      <c r="CL4">
        <f>AVERAGE(Cycle!DR:DR)</f>
        <v>41.327280562574686</v>
      </c>
      <c r="CM4">
        <f>STDEV(Cycle!DR:DR)</f>
        <v>37.413885674255219</v>
      </c>
      <c r="CN4" t="s">
        <v>157</v>
      </c>
      <c r="CO4">
        <f>AVERAGE(Cycle!DU:DU)</f>
        <v>6.5637371281572277</v>
      </c>
      <c r="CP4">
        <f>STDEV(Cycle!DU:DU)</f>
        <v>8.7689058002654594</v>
      </c>
      <c r="CQ4" t="s">
        <v>160</v>
      </c>
      <c r="CR4">
        <f>AVERAGE(Cycle!DX:DX)</f>
        <v>66.485334722467073</v>
      </c>
      <c r="CS4">
        <f>STDEV(Cycle!DX:DX)</f>
        <v>36.97893472088424</v>
      </c>
      <c r="CT4" t="s">
        <v>163</v>
      </c>
      <c r="CU4">
        <f>AVERAGE(Cycle!EA:EA)</f>
        <v>64.392735736485733</v>
      </c>
      <c r="CV4">
        <f>STDEV(Cycle!EA:EA)</f>
        <v>38.200417062029054</v>
      </c>
      <c r="CX4" t="s">
        <v>184</v>
      </c>
      <c r="CY4">
        <f>AVERAGE(Cycle!BX:BX)/200</f>
        <v>3.4342105263157896E-2</v>
      </c>
      <c r="CZ4">
        <f>STDEV(Cycle!BX:BX)/200</f>
        <v>2.254638020421337E-2</v>
      </c>
      <c r="DA4" t="s">
        <v>185</v>
      </c>
      <c r="DB4">
        <f>AVERAGE(Cycle!CB:CB)/200</f>
        <v>1.3421052631578946E-2</v>
      </c>
      <c r="DC4">
        <f>STDEV(Cycle!CB:CB)/200</f>
        <v>1.0339197467280783E-2</v>
      </c>
      <c r="DD4" t="s">
        <v>186</v>
      </c>
      <c r="DE4">
        <f>AVERAGE(Cycle!CF:CF)/200</f>
        <v>4.5135135135135132E-2</v>
      </c>
      <c r="DF4">
        <f>STDEV(Cycle!CF:CF)/200</f>
        <v>2.5068973921033414E-2</v>
      </c>
      <c r="DG4" t="s">
        <v>187</v>
      </c>
      <c r="DH4">
        <f>AVERAGE(Cycle!CJ:CJ)/200</f>
        <v>4.5540540540540547E-2</v>
      </c>
      <c r="DI4">
        <f>STDEV(Cycle!CJ:CJ)/200</f>
        <v>2.4545416628720673E-2</v>
      </c>
      <c r="DK4" t="s">
        <v>200</v>
      </c>
      <c r="DL4">
        <f>AVERAGE(Cycle!CO:CO)/200</f>
        <v>3.15E-2</v>
      </c>
      <c r="DM4">
        <f>STDEV(Cycle!CO:CO)/200</f>
        <v>3.2368075440042887E-2</v>
      </c>
      <c r="DN4" t="s">
        <v>201</v>
      </c>
      <c r="DO4">
        <f>AVERAGE(Cycle!CS:CS)/200</f>
        <v>4.871794871794872E-3</v>
      </c>
      <c r="DP4">
        <f>STDEV(Cycle!CS:CS)/200</f>
        <v>7.2081075959442957E-3</v>
      </c>
      <c r="DQ4" t="s">
        <v>202</v>
      </c>
      <c r="DR4">
        <f>AVERAGE(Cycle!CW:CW)/200</f>
        <v>4.2625000000000003E-2</v>
      </c>
      <c r="DS4">
        <f>STDEV(Cycle!CW:CW)/200</f>
        <v>2.2417584100948008E-2</v>
      </c>
      <c r="DT4" t="s">
        <v>203</v>
      </c>
      <c r="DU4">
        <f>AVERAGE(Cycle!DA:DA)/200</f>
        <v>4.1875000000000002E-2</v>
      </c>
      <c r="DV4">
        <f>STDEV(Cycle!DA:DA)/200</f>
        <v>2.3168488214681728E-2</v>
      </c>
    </row>
    <row r="5" spans="1:126" x14ac:dyDescent="0.25">
      <c r="A5">
        <v>6</v>
      </c>
      <c r="F5" t="s">
        <v>22</v>
      </c>
      <c r="J5" t="s">
        <v>300</v>
      </c>
      <c r="K5">
        <v>0</v>
      </c>
      <c r="M5" t="s">
        <v>291</v>
      </c>
      <c r="N5">
        <v>0</v>
      </c>
      <c r="O5">
        <f xml:space="preserve"> (N5/N$2)*100</f>
        <v>0</v>
      </c>
      <c r="AX5" t="s">
        <v>116</v>
      </c>
      <c r="AY5">
        <f>AVERAGE(Cycle!$P$2:$P$46)</f>
        <v>6.4875000000000016E-2</v>
      </c>
      <c r="AZ5">
        <f>STDEV(Cycle!$P$2:$P$46)</f>
        <v>1.7776659286396115E-2</v>
      </c>
      <c r="BA5" t="s">
        <v>117</v>
      </c>
      <c r="BB5">
        <f>AVERAGE(Cycle!$Q$2:$Q$47)</f>
        <v>6.1538461538461528E-2</v>
      </c>
      <c r="BC5">
        <f>STDEV(Cycle!$Q$2:$Q$47)</f>
        <v>1.5692516073872495E-2</v>
      </c>
      <c r="BD5" t="s">
        <v>118</v>
      </c>
      <c r="BE5">
        <f>AVERAGE(Cycle!$R$2:$R$47)</f>
        <v>6.7000000000000032E-2</v>
      </c>
      <c r="BF5">
        <f>STDEV(Cycle!$R$2:$R$47)</f>
        <v>1.1140133037920186E-2</v>
      </c>
      <c r="BG5" t="s">
        <v>119</v>
      </c>
      <c r="BH5">
        <f>AVERAGE(Cycle!$S$2:$S$47)</f>
        <v>6.8625000000000019E-2</v>
      </c>
      <c r="BI5">
        <f>STDEV(Cycle!$S$2:$S$47)</f>
        <v>1.4719057069854659E-2</v>
      </c>
      <c r="BO5" t="s">
        <v>32</v>
      </c>
      <c r="BP5">
        <f>AVERAGE(Cycle!BI:BI)</f>
        <v>2.9661453749999995</v>
      </c>
      <c r="BQ5">
        <f>STDEV(Cycle!BI:BI)</f>
        <v>0.37395979304741123</v>
      </c>
      <c r="BS5" t="s">
        <v>209</v>
      </c>
      <c r="BT5">
        <v>117</v>
      </c>
      <c r="BU5">
        <v>10.531053105310532</v>
      </c>
      <c r="BV5">
        <v>0.58499999999999996</v>
      </c>
    </row>
    <row r="6" spans="1:126" x14ac:dyDescent="0.25">
      <c r="A6">
        <v>7</v>
      </c>
      <c r="C6" s="2">
        <v>2</v>
      </c>
      <c r="J6" t="s">
        <v>301</v>
      </c>
      <c r="K6">
        <v>0</v>
      </c>
      <c r="M6" t="s">
        <v>292</v>
      </c>
      <c r="N6">
        <v>14</v>
      </c>
      <c r="O6">
        <f xml:space="preserve"> (N6/N$2)*100</f>
        <v>9.0909090909090917</v>
      </c>
      <c r="AX6" t="s">
        <v>120</v>
      </c>
      <c r="AY6">
        <f>AVERAGE(Cycle!$U$2:$U$46)</f>
        <v>0.1319736842105263</v>
      </c>
      <c r="AZ6">
        <f>STDEV(Cycle!$U$2:$U$46)</f>
        <v>1.718498219628934E-2</v>
      </c>
      <c r="BA6" t="s">
        <v>121</v>
      </c>
      <c r="BB6">
        <f>AVERAGE(Cycle!$V$2:$V$47)</f>
        <v>0.13644736842105265</v>
      </c>
      <c r="BC6">
        <f>STDEV(Cycle!$V$2:$V$47)</f>
        <v>1.8596275954451576E-2</v>
      </c>
      <c r="BD6" t="s">
        <v>122</v>
      </c>
      <c r="BE6">
        <f>AVERAGE(Cycle!$W$2:$W$46)</f>
        <v>0.13554054054054054</v>
      </c>
      <c r="BF6">
        <f>STDEV(Cycle!$W$2:$W$46)</f>
        <v>1.6447888406510972E-2</v>
      </c>
      <c r="BG6" t="s">
        <v>123</v>
      </c>
      <c r="BH6">
        <f>AVERAGE(Cycle!$X$2:$X$46)</f>
        <v>0.13662162162162159</v>
      </c>
      <c r="BI6">
        <f>STDEV(Cycle!$X$2:$X$46)</f>
        <v>1.6459295501582871E-2</v>
      </c>
      <c r="BO6" t="s">
        <v>33</v>
      </c>
      <c r="BP6">
        <f>AVERAGE(Cycle!BJ:BJ)</f>
        <v>2.9992612499999995</v>
      </c>
      <c r="BQ6">
        <f>STDEV(Cycle!BJ:BJ)</f>
        <v>0.43150903254171258</v>
      </c>
      <c r="BS6" t="s">
        <v>210</v>
      </c>
      <c r="BT6">
        <v>5</v>
      </c>
      <c r="BU6">
        <v>0.45004500450045004</v>
      </c>
      <c r="BV6">
        <v>2.5000000000000001E-2</v>
      </c>
    </row>
    <row r="7" spans="1:126" x14ac:dyDescent="0.25">
      <c r="A7">
        <v>8</v>
      </c>
      <c r="C7" s="2">
        <v>2</v>
      </c>
      <c r="M7" t="s">
        <v>293</v>
      </c>
      <c r="N7">
        <v>21</v>
      </c>
      <c r="O7">
        <f xml:space="preserve"> (N7/N$2)*100</f>
        <v>13.636363636363635</v>
      </c>
      <c r="AX7" t="s">
        <v>23</v>
      </c>
      <c r="AY7">
        <f>AVERAGE(Cycle!Z:Z)</f>
        <v>20.00148493057981</v>
      </c>
      <c r="AZ7">
        <f>STDEV(Cycle!Z:Z)</f>
        <v>3.3282924031640517</v>
      </c>
      <c r="BA7" t="s">
        <v>24</v>
      </c>
      <c r="BB7">
        <f>AVERAGE(Cycle!AA:AA)</f>
        <v>20.603570552619882</v>
      </c>
      <c r="BC7">
        <f>STDEV(Cycle!AA:AA)</f>
        <v>3.2971658950380753</v>
      </c>
      <c r="BD7" t="s">
        <v>25</v>
      </c>
      <c r="BE7">
        <f>AVERAGE(Cycle!AB:AB)</f>
        <v>20.616410474839999</v>
      </c>
      <c r="BF7">
        <f>STDEV(Cycle!AB:AB)</f>
        <v>3.5145448870845888</v>
      </c>
      <c r="BG7" t="s">
        <v>26</v>
      </c>
      <c r="BH7">
        <f>AVERAGE(Cycle!AC:AC)</f>
        <v>20.738039093428867</v>
      </c>
      <c r="BI7">
        <f>STDEV(Cycle!AC:AC)</f>
        <v>3.0589290374094658</v>
      </c>
      <c r="BO7" t="s">
        <v>39</v>
      </c>
      <c r="BS7" t="s">
        <v>211</v>
      </c>
      <c r="BT7">
        <v>1111</v>
      </c>
    </row>
    <row r="8" spans="1:126" x14ac:dyDescent="0.25">
      <c r="A8">
        <v>9</v>
      </c>
      <c r="C8" s="2">
        <v>2</v>
      </c>
      <c r="M8" t="s">
        <v>294</v>
      </c>
      <c r="N8">
        <v>7</v>
      </c>
      <c r="O8">
        <f xml:space="preserve"> (N8/N$2)*100</f>
        <v>4.5454545454545459</v>
      </c>
      <c r="AX8" t="s">
        <v>136</v>
      </c>
      <c r="AY8">
        <f>AVERAGE(Cycle!$AJ$2:$AJ$46)</f>
        <v>7.7116781045084268</v>
      </c>
      <c r="AZ8">
        <f>STDEV(Cycle!$AJ$2:$AJ$46)</f>
        <v>1.078243847865368</v>
      </c>
      <c r="BA8" t="s">
        <v>137</v>
      </c>
      <c r="BB8">
        <f>AVERAGE(Cycle!$AK$2:$AK$47)</f>
        <v>7.475396602953265</v>
      </c>
      <c r="BC8">
        <f>STDEV(Cycle!$AK$2:$AK$47)</f>
        <v>1.1333724949790445</v>
      </c>
      <c r="BD8" t="s">
        <v>138</v>
      </c>
      <c r="BE8">
        <f>AVERAGE(Cycle!$AL$2:$AL$46)</f>
        <v>7.4671410027635323</v>
      </c>
      <c r="BF8">
        <f>STDEV(Cycle!$AL$2:$AL$46)</f>
        <v>0.77269499858082669</v>
      </c>
      <c r="BG8" t="s">
        <v>139</v>
      </c>
      <c r="BH8">
        <f>AVERAGE(Cycle!$AM$2:$AM$46)</f>
        <v>7.4275999736187073</v>
      </c>
      <c r="BI8">
        <f>STDEV(Cycle!$AM$2:$AM$46)</f>
        <v>0.94820275465159021</v>
      </c>
      <c r="BO8" t="s">
        <v>40</v>
      </c>
      <c r="BP8">
        <f>AVERAGE(Cycle!BL:BL)</f>
        <v>1.5371547180252307</v>
      </c>
      <c r="BQ8">
        <f>STDEV(Cycle!BL:BL)</f>
        <v>1.0196807648730364</v>
      </c>
    </row>
    <row r="9" spans="1:126" x14ac:dyDescent="0.25">
      <c r="A9">
        <v>10</v>
      </c>
      <c r="C9" s="2">
        <v>2</v>
      </c>
      <c r="M9" t="s">
        <v>284</v>
      </c>
      <c r="N9">
        <v>15</v>
      </c>
      <c r="O9">
        <f xml:space="preserve"> (N9/N$2)*100</f>
        <v>9.7402597402597415</v>
      </c>
      <c r="AX9" t="s">
        <v>128</v>
      </c>
      <c r="AY9">
        <v>7.8014184397163113</v>
      </c>
      <c r="BA9" t="s">
        <v>129</v>
      </c>
      <c r="BB9">
        <v>7.2368421052631575</v>
      </c>
      <c r="BD9" t="s">
        <v>130</v>
      </c>
      <c r="BE9">
        <v>7.5085324232081909</v>
      </c>
      <c r="BG9" t="s">
        <v>131</v>
      </c>
      <c r="BH9">
        <v>7.1661237785016292</v>
      </c>
      <c r="BO9" t="s">
        <v>41</v>
      </c>
      <c r="BP9">
        <f>AVERAGE(Cycle!BM:BM)</f>
        <v>1.4772346910763965</v>
      </c>
      <c r="BQ9">
        <f>STDEV(Cycle!BM:BM)</f>
        <v>1.1933086163218984</v>
      </c>
    </row>
    <row r="10" spans="1:126" x14ac:dyDescent="0.25">
      <c r="A10">
        <v>11</v>
      </c>
      <c r="C10" s="2">
        <v>2</v>
      </c>
      <c r="AX10" t="s">
        <v>91</v>
      </c>
      <c r="AY10">
        <f>AVERAGE(Cycle!$AV$2:$AV$45)</f>
        <v>52.927713092565732</v>
      </c>
      <c r="AZ10">
        <f>STDEV(Cycle!$AV$2:$AV$45)</f>
        <v>7.2725150379827257</v>
      </c>
      <c r="BA10" t="s">
        <v>92</v>
      </c>
      <c r="BB10">
        <f>AVERAGE(Cycle!$AW$2:$AW$45)</f>
        <v>55.849603414428216</v>
      </c>
      <c r="BC10">
        <f>STDEV(Cycle!$AW$2:$AW$45)</f>
        <v>6.2789965776647207</v>
      </c>
      <c r="BD10" t="s">
        <v>93</v>
      </c>
      <c r="BE10">
        <f>AVERAGE(Cycle!$AX$2:$AX$45)</f>
        <v>51.524990111116217</v>
      </c>
      <c r="BF10">
        <f>STDEV(Cycle!$AX$2:$AX$45)</f>
        <v>4.1622830388730501</v>
      </c>
      <c r="BG10" t="s">
        <v>94</v>
      </c>
      <c r="BH10">
        <f>AVERAGE(Cycle!$AY$2:$AY$45)</f>
        <v>51.660543831457652</v>
      </c>
      <c r="BI10">
        <f>STDEV(Cycle!$AY$2:$AY$45)</f>
        <v>4.4195821115028888</v>
      </c>
      <c r="BO10" t="s">
        <v>326</v>
      </c>
    </row>
    <row r="11" spans="1:126" x14ac:dyDescent="0.25">
      <c r="A11">
        <v>12</v>
      </c>
      <c r="C11" s="2">
        <v>2</v>
      </c>
      <c r="AX11" t="s">
        <v>95</v>
      </c>
      <c r="AY11">
        <f>AVERAGE(Cycle!$BA$2:$BA$45)</f>
        <v>47.072286907434268</v>
      </c>
      <c r="AZ11">
        <f>STDEV(Cycle!$BA$2:$BA$45)</f>
        <v>7.2725150379828332</v>
      </c>
      <c r="BA11" t="s">
        <v>96</v>
      </c>
      <c r="BB11">
        <f>AVERAGE(Cycle!$BB$2:$BB$45)</f>
        <v>44.150396585571791</v>
      </c>
      <c r="BC11">
        <f>STDEV(Cycle!$BB$2:$BB$45)</f>
        <v>6.2789965776647207</v>
      </c>
      <c r="BD11" t="s">
        <v>97</v>
      </c>
      <c r="BE11">
        <f>AVERAGE(Cycle!$BC$2:$BC$45)</f>
        <v>48.475009888883775</v>
      </c>
      <c r="BF11">
        <f>STDEV(Cycle!$BC$2:$BC$45)</f>
        <v>4.1622830388730501</v>
      </c>
      <c r="BG11" t="s">
        <v>98</v>
      </c>
      <c r="BH11">
        <f>AVERAGE(Cycle!$BD$2:$BD$45)</f>
        <v>48.339456168542341</v>
      </c>
      <c r="BI11">
        <f>STDEV(Cycle!$BD$2:$BD$45)</f>
        <v>4.4195821115028879</v>
      </c>
      <c r="BO11" t="s">
        <v>327</v>
      </c>
      <c r="BP11">
        <f>AVERAGE(Cycle!$BR:$BR)</f>
        <v>33.706429654757429</v>
      </c>
      <c r="BQ11">
        <f>STDEV(Cycle!$BR:$BR)</f>
        <v>28.483375923966552</v>
      </c>
    </row>
    <row r="12" spans="1:126" x14ac:dyDescent="0.25">
      <c r="A12">
        <v>13</v>
      </c>
      <c r="C12" s="2">
        <v>2</v>
      </c>
      <c r="BO12" t="s">
        <v>328</v>
      </c>
      <c r="BP12">
        <f>AVERAGE(Cycle!$BS:$BS)</f>
        <v>14.24376700054928</v>
      </c>
      <c r="BQ12">
        <f>STDEV(Cycle!$BS:$BS)</f>
        <v>15.665491228649863</v>
      </c>
    </row>
    <row r="13" spans="1:126" x14ac:dyDescent="0.25">
      <c r="A13">
        <v>14</v>
      </c>
      <c r="C13" s="2">
        <v>2</v>
      </c>
      <c r="BO13" t="s">
        <v>44</v>
      </c>
    </row>
    <row r="14" spans="1:126" x14ac:dyDescent="0.25">
      <c r="A14">
        <v>15</v>
      </c>
      <c r="C14" s="2">
        <v>2</v>
      </c>
      <c r="BO14" t="s">
        <v>45</v>
      </c>
      <c r="BP14">
        <f>AVERAGE(Cycle!BO:BO)</f>
        <v>5.7593780139914639</v>
      </c>
      <c r="BQ14">
        <f>STDEV(Cycle!BO:BO)</f>
        <v>2.6353362569179972</v>
      </c>
    </row>
    <row r="15" spans="1:126" x14ac:dyDescent="0.25">
      <c r="A15">
        <v>16</v>
      </c>
      <c r="B15" s="3">
        <v>1</v>
      </c>
      <c r="C15" s="2">
        <v>2</v>
      </c>
      <c r="BO15" t="s">
        <v>46</v>
      </c>
      <c r="BP15">
        <f>AVERAGE(Cycle!BP:BP)</f>
        <v>5.4777318000834612</v>
      </c>
      <c r="BQ15">
        <f>STDEV(Cycle!BP:BP)</f>
        <v>3.4814697551055085</v>
      </c>
    </row>
    <row r="16" spans="1:126" x14ac:dyDescent="0.25">
      <c r="A16">
        <v>17</v>
      </c>
      <c r="B16" s="3">
        <v>1</v>
      </c>
      <c r="C16" s="2">
        <v>2</v>
      </c>
    </row>
    <row r="17" spans="1:5" x14ac:dyDescent="0.25">
      <c r="A17">
        <v>18</v>
      </c>
      <c r="B17" s="3">
        <v>1</v>
      </c>
      <c r="C17" s="2">
        <v>2</v>
      </c>
    </row>
    <row r="18" spans="1:5" x14ac:dyDescent="0.25">
      <c r="A18">
        <v>19</v>
      </c>
      <c r="B18" s="3">
        <v>1</v>
      </c>
    </row>
    <row r="19" spans="1:5" x14ac:dyDescent="0.25">
      <c r="A19">
        <v>20</v>
      </c>
      <c r="B19" s="3">
        <v>1</v>
      </c>
    </row>
    <row r="20" spans="1:5" x14ac:dyDescent="0.25">
      <c r="A20">
        <v>21</v>
      </c>
      <c r="B20" s="3">
        <v>1</v>
      </c>
      <c r="E20" s="4">
        <v>4</v>
      </c>
    </row>
    <row r="21" spans="1:5" x14ac:dyDescent="0.25">
      <c r="A21">
        <v>22</v>
      </c>
      <c r="B21" s="3">
        <v>1</v>
      </c>
      <c r="E21" s="4">
        <v>4</v>
      </c>
    </row>
    <row r="22" spans="1:5" x14ac:dyDescent="0.25">
      <c r="A22">
        <v>23</v>
      </c>
      <c r="B22" s="3">
        <v>1</v>
      </c>
      <c r="E22" s="4">
        <v>4</v>
      </c>
    </row>
    <row r="23" spans="1:5" x14ac:dyDescent="0.25">
      <c r="A23">
        <v>24</v>
      </c>
      <c r="B23" s="3">
        <v>1</v>
      </c>
      <c r="D23" s="5">
        <v>3</v>
      </c>
      <c r="E23" s="4">
        <v>4</v>
      </c>
    </row>
    <row r="24" spans="1:5" x14ac:dyDescent="0.25">
      <c r="A24">
        <v>25</v>
      </c>
      <c r="B24" s="3">
        <v>1</v>
      </c>
      <c r="D24" s="5">
        <v>3</v>
      </c>
      <c r="E24" s="4">
        <v>4</v>
      </c>
    </row>
    <row r="25" spans="1:5" x14ac:dyDescent="0.25">
      <c r="A25">
        <v>26</v>
      </c>
      <c r="D25" s="5">
        <v>3</v>
      </c>
      <c r="E25" s="4">
        <v>4</v>
      </c>
    </row>
    <row r="26" spans="1:5" x14ac:dyDescent="0.25">
      <c r="A26">
        <v>27</v>
      </c>
      <c r="D26" s="5">
        <v>3</v>
      </c>
      <c r="E26" s="4">
        <v>4</v>
      </c>
    </row>
    <row r="27" spans="1:5" x14ac:dyDescent="0.25">
      <c r="A27">
        <v>28</v>
      </c>
      <c r="D27" s="5">
        <v>3</v>
      </c>
      <c r="E27" s="4">
        <v>4</v>
      </c>
    </row>
    <row r="28" spans="1:5" x14ac:dyDescent="0.25">
      <c r="A28">
        <v>29</v>
      </c>
      <c r="D28" s="5">
        <v>3</v>
      </c>
      <c r="E28" s="4">
        <v>4</v>
      </c>
    </row>
    <row r="29" spans="1:5" x14ac:dyDescent="0.25">
      <c r="A29">
        <v>30</v>
      </c>
      <c r="D29" s="5">
        <v>3</v>
      </c>
      <c r="E29" s="4">
        <v>4</v>
      </c>
    </row>
    <row r="30" spans="1:5" x14ac:dyDescent="0.25">
      <c r="A30">
        <v>31</v>
      </c>
      <c r="D30" s="5">
        <v>3</v>
      </c>
      <c r="E30" s="4">
        <v>4</v>
      </c>
    </row>
    <row r="31" spans="1:5" x14ac:dyDescent="0.25">
      <c r="A31">
        <v>32</v>
      </c>
      <c r="D31" s="5">
        <v>3</v>
      </c>
      <c r="E31" s="4">
        <v>4</v>
      </c>
    </row>
    <row r="32" spans="1:5" x14ac:dyDescent="0.25">
      <c r="A32">
        <v>33</v>
      </c>
      <c r="D32" s="5">
        <v>3</v>
      </c>
    </row>
    <row r="33" spans="1:5" x14ac:dyDescent="0.25">
      <c r="A33">
        <v>34</v>
      </c>
      <c r="D33" s="5">
        <v>3</v>
      </c>
    </row>
    <row r="34" spans="1:5" x14ac:dyDescent="0.25">
      <c r="A34">
        <v>35</v>
      </c>
      <c r="C34" s="2">
        <v>2</v>
      </c>
      <c r="D34" s="5">
        <v>3</v>
      </c>
    </row>
    <row r="35" spans="1:5" x14ac:dyDescent="0.25">
      <c r="A35">
        <v>36</v>
      </c>
      <c r="C35" s="2">
        <v>2</v>
      </c>
      <c r="D35" s="5">
        <v>3</v>
      </c>
    </row>
    <row r="36" spans="1:5" x14ac:dyDescent="0.25">
      <c r="A36">
        <v>37</v>
      </c>
      <c r="C36" s="2">
        <v>2</v>
      </c>
    </row>
    <row r="37" spans="1:5" x14ac:dyDescent="0.25">
      <c r="A37">
        <v>38</v>
      </c>
      <c r="C37" s="2">
        <v>2</v>
      </c>
    </row>
    <row r="38" spans="1:5" x14ac:dyDescent="0.25">
      <c r="A38">
        <v>39</v>
      </c>
      <c r="C38" s="2">
        <v>2</v>
      </c>
    </row>
    <row r="39" spans="1:5" x14ac:dyDescent="0.25">
      <c r="A39">
        <v>40</v>
      </c>
      <c r="B39" s="3">
        <v>1</v>
      </c>
      <c r="C39" s="2">
        <v>2</v>
      </c>
    </row>
    <row r="40" spans="1:5" x14ac:dyDescent="0.25">
      <c r="A40">
        <v>41</v>
      </c>
      <c r="B40" s="3">
        <v>1</v>
      </c>
      <c r="C40" s="2">
        <v>2</v>
      </c>
    </row>
    <row r="41" spans="1:5" x14ac:dyDescent="0.25">
      <c r="A41">
        <v>42</v>
      </c>
      <c r="B41" s="3">
        <v>1</v>
      </c>
      <c r="C41" s="2">
        <v>2</v>
      </c>
    </row>
    <row r="42" spans="1:5" x14ac:dyDescent="0.25">
      <c r="A42">
        <v>43</v>
      </c>
      <c r="B42" s="3">
        <v>1</v>
      </c>
      <c r="C42" s="2">
        <v>2</v>
      </c>
    </row>
    <row r="43" spans="1:5" x14ac:dyDescent="0.25">
      <c r="A43">
        <v>44</v>
      </c>
      <c r="B43" s="3">
        <v>1</v>
      </c>
      <c r="C43" s="2">
        <v>2</v>
      </c>
    </row>
    <row r="44" spans="1:5" x14ac:dyDescent="0.25">
      <c r="A44">
        <v>45</v>
      </c>
      <c r="B44" s="3">
        <v>1</v>
      </c>
    </row>
    <row r="45" spans="1:5" x14ac:dyDescent="0.25">
      <c r="A45">
        <v>46</v>
      </c>
      <c r="B45" s="3">
        <v>1</v>
      </c>
    </row>
    <row r="46" spans="1:5" x14ac:dyDescent="0.25">
      <c r="A46">
        <v>47</v>
      </c>
      <c r="B46" s="3">
        <v>1</v>
      </c>
    </row>
    <row r="47" spans="1:5" x14ac:dyDescent="0.25">
      <c r="A47">
        <v>48</v>
      </c>
      <c r="B47" s="3">
        <v>1</v>
      </c>
    </row>
    <row r="48" spans="1:5" x14ac:dyDescent="0.25">
      <c r="A48">
        <v>49</v>
      </c>
      <c r="B48" s="3">
        <v>1</v>
      </c>
      <c r="E48" s="4">
        <v>4</v>
      </c>
    </row>
    <row r="49" spans="1:5" x14ac:dyDescent="0.25">
      <c r="A49">
        <v>50</v>
      </c>
      <c r="D49" s="5">
        <v>3</v>
      </c>
      <c r="E49" s="4">
        <v>4</v>
      </c>
    </row>
    <row r="50" spans="1:5" x14ac:dyDescent="0.25">
      <c r="A50">
        <v>51</v>
      </c>
      <c r="D50" s="5">
        <v>3</v>
      </c>
      <c r="E50" s="4">
        <v>4</v>
      </c>
    </row>
    <row r="51" spans="1:5" x14ac:dyDescent="0.25">
      <c r="A51">
        <v>52</v>
      </c>
      <c r="D51" s="5">
        <v>3</v>
      </c>
      <c r="E51" s="4">
        <v>4</v>
      </c>
    </row>
    <row r="52" spans="1:5" x14ac:dyDescent="0.25">
      <c r="A52">
        <v>53</v>
      </c>
      <c r="D52" s="5">
        <v>3</v>
      </c>
      <c r="E52" s="4">
        <v>4</v>
      </c>
    </row>
    <row r="53" spans="1:5" x14ac:dyDescent="0.25">
      <c r="A53">
        <v>54</v>
      </c>
      <c r="D53" s="5">
        <v>3</v>
      </c>
      <c r="E53" s="4">
        <v>4</v>
      </c>
    </row>
    <row r="54" spans="1:5" x14ac:dyDescent="0.25">
      <c r="A54">
        <v>55</v>
      </c>
      <c r="D54" s="5">
        <v>3</v>
      </c>
      <c r="E54" s="4">
        <v>4</v>
      </c>
    </row>
    <row r="55" spans="1:5" x14ac:dyDescent="0.25">
      <c r="A55">
        <v>56</v>
      </c>
      <c r="D55" s="5">
        <v>3</v>
      </c>
      <c r="E55" s="4">
        <v>4</v>
      </c>
    </row>
    <row r="56" spans="1:5" x14ac:dyDescent="0.25">
      <c r="A56">
        <v>57</v>
      </c>
      <c r="D56" s="5">
        <v>3</v>
      </c>
      <c r="E56" s="4">
        <v>4</v>
      </c>
    </row>
    <row r="57" spans="1:5" x14ac:dyDescent="0.25">
      <c r="A57">
        <v>58</v>
      </c>
      <c r="D57" s="5">
        <v>3</v>
      </c>
      <c r="E57" s="4">
        <v>4</v>
      </c>
    </row>
    <row r="58" spans="1:5" x14ac:dyDescent="0.25">
      <c r="A58">
        <v>59</v>
      </c>
      <c r="D58" s="5">
        <v>3</v>
      </c>
      <c r="E58" s="4">
        <v>4</v>
      </c>
    </row>
    <row r="59" spans="1:5" x14ac:dyDescent="0.25">
      <c r="A59">
        <v>60</v>
      </c>
      <c r="D59" s="5">
        <v>3</v>
      </c>
      <c r="E59" s="4">
        <v>4</v>
      </c>
    </row>
    <row r="60" spans="1:5" x14ac:dyDescent="0.25">
      <c r="A60">
        <v>61</v>
      </c>
      <c r="C60" s="2">
        <v>2</v>
      </c>
    </row>
    <row r="61" spans="1:5" x14ac:dyDescent="0.25">
      <c r="A61">
        <v>62</v>
      </c>
      <c r="C61" s="2">
        <v>2</v>
      </c>
    </row>
    <row r="62" spans="1:5" x14ac:dyDescent="0.25">
      <c r="A62">
        <v>63</v>
      </c>
      <c r="C62" s="2">
        <v>2</v>
      </c>
    </row>
    <row r="63" spans="1:5" x14ac:dyDescent="0.25">
      <c r="A63">
        <v>64</v>
      </c>
      <c r="C63" s="2">
        <v>2</v>
      </c>
    </row>
    <row r="64" spans="1:5" x14ac:dyDescent="0.25">
      <c r="A64">
        <v>65</v>
      </c>
      <c r="C64" s="2">
        <v>2</v>
      </c>
    </row>
    <row r="65" spans="1:5" x14ac:dyDescent="0.25">
      <c r="A65">
        <v>66</v>
      </c>
      <c r="B65" s="3">
        <v>1</v>
      </c>
      <c r="C65" s="2">
        <v>2</v>
      </c>
    </row>
    <row r="66" spans="1:5" x14ac:dyDescent="0.25">
      <c r="A66">
        <v>67</v>
      </c>
      <c r="B66" s="3">
        <v>1</v>
      </c>
      <c r="C66" s="2">
        <v>2</v>
      </c>
    </row>
    <row r="67" spans="1:5" x14ac:dyDescent="0.25">
      <c r="A67">
        <v>68</v>
      </c>
      <c r="B67" s="3">
        <v>1</v>
      </c>
      <c r="C67" s="2">
        <v>2</v>
      </c>
    </row>
    <row r="68" spans="1:5" x14ac:dyDescent="0.25">
      <c r="A68">
        <v>69</v>
      </c>
      <c r="B68" s="3">
        <v>1</v>
      </c>
      <c r="C68" s="2">
        <v>2</v>
      </c>
    </row>
    <row r="69" spans="1:5" x14ac:dyDescent="0.25">
      <c r="A69">
        <v>70</v>
      </c>
      <c r="B69" s="3">
        <v>1</v>
      </c>
      <c r="C69" s="2">
        <v>2</v>
      </c>
    </row>
    <row r="70" spans="1:5" x14ac:dyDescent="0.25">
      <c r="A70">
        <v>71</v>
      </c>
      <c r="B70" s="3">
        <v>1</v>
      </c>
      <c r="C70" s="2">
        <v>2</v>
      </c>
    </row>
    <row r="71" spans="1:5" x14ac:dyDescent="0.25">
      <c r="A71">
        <v>72</v>
      </c>
      <c r="B71" s="3">
        <v>1</v>
      </c>
    </row>
    <row r="72" spans="1:5" x14ac:dyDescent="0.25">
      <c r="A72">
        <v>73</v>
      </c>
      <c r="B72" s="3">
        <v>1</v>
      </c>
    </row>
    <row r="73" spans="1:5" x14ac:dyDescent="0.25">
      <c r="A73">
        <v>74</v>
      </c>
      <c r="B73" s="3">
        <v>1</v>
      </c>
      <c r="D73" s="5">
        <v>3</v>
      </c>
      <c r="E73" s="4">
        <v>4</v>
      </c>
    </row>
    <row r="74" spans="1:5" x14ac:dyDescent="0.25">
      <c r="A74">
        <v>75</v>
      </c>
      <c r="D74" s="5">
        <v>3</v>
      </c>
      <c r="E74" s="4">
        <v>4</v>
      </c>
    </row>
    <row r="75" spans="1:5" x14ac:dyDescent="0.25">
      <c r="A75">
        <v>76</v>
      </c>
      <c r="D75" s="5">
        <v>3</v>
      </c>
      <c r="E75" s="4">
        <v>4</v>
      </c>
    </row>
    <row r="76" spans="1:5" x14ac:dyDescent="0.25">
      <c r="A76">
        <v>77</v>
      </c>
      <c r="D76" s="5">
        <v>3</v>
      </c>
      <c r="E76" s="4">
        <v>4</v>
      </c>
    </row>
    <row r="77" spans="1:5" x14ac:dyDescent="0.25">
      <c r="A77">
        <v>78</v>
      </c>
      <c r="D77" s="5">
        <v>3</v>
      </c>
      <c r="E77" s="4">
        <v>4</v>
      </c>
    </row>
    <row r="78" spans="1:5" x14ac:dyDescent="0.25">
      <c r="A78">
        <v>79</v>
      </c>
      <c r="D78" s="5">
        <v>3</v>
      </c>
      <c r="E78" s="4">
        <v>4</v>
      </c>
    </row>
    <row r="79" spans="1:5" x14ac:dyDescent="0.25">
      <c r="A79">
        <v>80</v>
      </c>
      <c r="D79" s="5">
        <v>3</v>
      </c>
      <c r="E79" s="4">
        <v>4</v>
      </c>
    </row>
    <row r="80" spans="1:5" x14ac:dyDescent="0.25">
      <c r="A80">
        <v>81</v>
      </c>
      <c r="D80" s="5">
        <v>3</v>
      </c>
      <c r="E80" s="4">
        <v>4</v>
      </c>
    </row>
    <row r="81" spans="1:5" x14ac:dyDescent="0.25">
      <c r="A81">
        <v>82</v>
      </c>
      <c r="D81" s="5">
        <v>3</v>
      </c>
      <c r="E81" s="4">
        <v>4</v>
      </c>
    </row>
    <row r="82" spans="1:5" x14ac:dyDescent="0.25">
      <c r="A82">
        <v>83</v>
      </c>
      <c r="D82" s="5">
        <v>3</v>
      </c>
      <c r="E82" s="4">
        <v>4</v>
      </c>
    </row>
    <row r="83" spans="1:5" x14ac:dyDescent="0.25">
      <c r="A83">
        <v>84</v>
      </c>
      <c r="C83" s="2">
        <v>2</v>
      </c>
      <c r="D83" s="5">
        <v>3</v>
      </c>
      <c r="E83" s="4">
        <v>4</v>
      </c>
    </row>
    <row r="84" spans="1:5" x14ac:dyDescent="0.25">
      <c r="A84">
        <v>85</v>
      </c>
      <c r="C84" s="2">
        <v>2</v>
      </c>
      <c r="D84" s="5">
        <v>3</v>
      </c>
      <c r="E84" s="4">
        <v>4</v>
      </c>
    </row>
    <row r="85" spans="1:5" x14ac:dyDescent="0.25">
      <c r="A85">
        <v>86</v>
      </c>
      <c r="C85" s="2">
        <v>2</v>
      </c>
    </row>
    <row r="86" spans="1:5" x14ac:dyDescent="0.25">
      <c r="A86">
        <v>87</v>
      </c>
      <c r="C86" s="2">
        <v>2</v>
      </c>
    </row>
    <row r="87" spans="1:5" x14ac:dyDescent="0.25">
      <c r="A87">
        <v>88</v>
      </c>
      <c r="C87" s="2">
        <v>2</v>
      </c>
    </row>
    <row r="88" spans="1:5" x14ac:dyDescent="0.25">
      <c r="A88">
        <v>89</v>
      </c>
      <c r="C88" s="2">
        <v>2</v>
      </c>
    </row>
    <row r="89" spans="1:5" x14ac:dyDescent="0.25">
      <c r="A89">
        <v>90</v>
      </c>
      <c r="C89" s="2">
        <v>2</v>
      </c>
    </row>
    <row r="90" spans="1:5" x14ac:dyDescent="0.25">
      <c r="A90">
        <v>91</v>
      </c>
      <c r="C90" s="2">
        <v>2</v>
      </c>
    </row>
    <row r="91" spans="1:5" x14ac:dyDescent="0.25">
      <c r="A91">
        <v>92</v>
      </c>
      <c r="B91" s="3">
        <v>1</v>
      </c>
      <c r="C91" s="2">
        <v>2</v>
      </c>
    </row>
    <row r="92" spans="1:5" x14ac:dyDescent="0.25">
      <c r="A92">
        <v>93</v>
      </c>
      <c r="B92" s="3">
        <v>1</v>
      </c>
      <c r="C92" s="2">
        <v>2</v>
      </c>
    </row>
    <row r="93" spans="1:5" x14ac:dyDescent="0.25">
      <c r="A93">
        <v>94</v>
      </c>
      <c r="B93" s="3">
        <v>1</v>
      </c>
      <c r="C93" s="2">
        <v>2</v>
      </c>
    </row>
    <row r="94" spans="1:5" x14ac:dyDescent="0.25">
      <c r="A94">
        <v>95</v>
      </c>
      <c r="B94" s="3">
        <v>1</v>
      </c>
      <c r="C94" s="2">
        <v>2</v>
      </c>
    </row>
    <row r="95" spans="1:5" x14ac:dyDescent="0.25">
      <c r="A95">
        <v>96</v>
      </c>
      <c r="B95" s="3">
        <v>1</v>
      </c>
    </row>
    <row r="96" spans="1:5" x14ac:dyDescent="0.25">
      <c r="A96">
        <v>97</v>
      </c>
      <c r="B96" s="3">
        <v>1</v>
      </c>
    </row>
    <row r="97" spans="1:5" x14ac:dyDescent="0.25">
      <c r="A97">
        <v>98</v>
      </c>
      <c r="B97" s="3">
        <v>1</v>
      </c>
    </row>
    <row r="98" spans="1:5" x14ac:dyDescent="0.25">
      <c r="A98">
        <v>99</v>
      </c>
      <c r="B98" s="3">
        <v>1</v>
      </c>
      <c r="E98" s="4">
        <v>4</v>
      </c>
    </row>
    <row r="99" spans="1:5" x14ac:dyDescent="0.25">
      <c r="A99">
        <v>100</v>
      </c>
      <c r="B99" s="3">
        <v>1</v>
      </c>
      <c r="E99" s="4">
        <v>4</v>
      </c>
    </row>
    <row r="100" spans="1:5" x14ac:dyDescent="0.25">
      <c r="A100">
        <v>101</v>
      </c>
      <c r="B100" s="3">
        <v>1</v>
      </c>
      <c r="D100" s="5">
        <v>3</v>
      </c>
      <c r="E100" s="4">
        <v>4</v>
      </c>
    </row>
    <row r="101" spans="1:5" x14ac:dyDescent="0.25">
      <c r="A101">
        <v>102</v>
      </c>
      <c r="D101" s="5">
        <v>3</v>
      </c>
      <c r="E101" s="4">
        <v>4</v>
      </c>
    </row>
    <row r="102" spans="1:5" x14ac:dyDescent="0.25">
      <c r="A102">
        <v>103</v>
      </c>
      <c r="D102" s="5">
        <v>3</v>
      </c>
      <c r="E102" s="4">
        <v>4</v>
      </c>
    </row>
    <row r="103" spans="1:5" x14ac:dyDescent="0.25">
      <c r="A103">
        <v>104</v>
      </c>
      <c r="D103" s="5">
        <v>3</v>
      </c>
      <c r="E103" s="4">
        <v>4</v>
      </c>
    </row>
    <row r="104" spans="1:5" x14ac:dyDescent="0.25">
      <c r="A104">
        <v>105</v>
      </c>
      <c r="D104" s="5">
        <v>3</v>
      </c>
      <c r="E104" s="4">
        <v>4</v>
      </c>
    </row>
    <row r="105" spans="1:5" x14ac:dyDescent="0.25">
      <c r="A105">
        <v>106</v>
      </c>
      <c r="D105" s="5">
        <v>3</v>
      </c>
      <c r="E105" s="4">
        <v>4</v>
      </c>
    </row>
    <row r="106" spans="1:5" x14ac:dyDescent="0.25">
      <c r="A106">
        <v>107</v>
      </c>
      <c r="D106" s="5">
        <v>3</v>
      </c>
      <c r="E106" s="4">
        <v>4</v>
      </c>
    </row>
    <row r="107" spans="1:5" x14ac:dyDescent="0.25">
      <c r="A107">
        <v>108</v>
      </c>
      <c r="D107" s="5">
        <v>3</v>
      </c>
      <c r="E107" s="4">
        <v>4</v>
      </c>
    </row>
    <row r="108" spans="1:5" x14ac:dyDescent="0.25">
      <c r="A108">
        <v>109</v>
      </c>
      <c r="C108" s="2">
        <v>2</v>
      </c>
      <c r="D108" s="5">
        <v>3</v>
      </c>
      <c r="E108" s="4">
        <v>4</v>
      </c>
    </row>
    <row r="109" spans="1:5" x14ac:dyDescent="0.25">
      <c r="A109">
        <v>110</v>
      </c>
      <c r="C109" s="2">
        <v>2</v>
      </c>
      <c r="D109" s="5">
        <v>3</v>
      </c>
      <c r="E109" s="4">
        <v>4</v>
      </c>
    </row>
    <row r="110" spans="1:5" x14ac:dyDescent="0.25">
      <c r="A110">
        <v>111</v>
      </c>
      <c r="C110" s="2">
        <v>2</v>
      </c>
      <c r="D110" s="5">
        <v>3</v>
      </c>
      <c r="E110" s="4">
        <v>4</v>
      </c>
    </row>
    <row r="111" spans="1:5" x14ac:dyDescent="0.25">
      <c r="A111">
        <v>112</v>
      </c>
      <c r="C111" s="2">
        <v>2</v>
      </c>
      <c r="D111" s="5">
        <v>3</v>
      </c>
    </row>
    <row r="112" spans="1:5" x14ac:dyDescent="0.25">
      <c r="A112">
        <v>113</v>
      </c>
      <c r="C112" s="2">
        <v>2</v>
      </c>
      <c r="D112" s="5">
        <v>3</v>
      </c>
    </row>
    <row r="113" spans="1:5" x14ac:dyDescent="0.25">
      <c r="A113">
        <v>114</v>
      </c>
      <c r="C113" s="2">
        <v>2</v>
      </c>
    </row>
    <row r="114" spans="1:5" x14ac:dyDescent="0.25">
      <c r="A114">
        <v>115</v>
      </c>
      <c r="C114" s="2">
        <v>2</v>
      </c>
    </row>
    <row r="115" spans="1:5" x14ac:dyDescent="0.25">
      <c r="A115">
        <v>116</v>
      </c>
      <c r="C115" s="2">
        <v>2</v>
      </c>
    </row>
    <row r="116" spans="1:5" x14ac:dyDescent="0.25">
      <c r="A116">
        <v>117</v>
      </c>
      <c r="C116" s="2">
        <v>2</v>
      </c>
    </row>
    <row r="117" spans="1:5" x14ac:dyDescent="0.25">
      <c r="A117">
        <v>118</v>
      </c>
      <c r="B117" s="3">
        <v>1</v>
      </c>
      <c r="C117" s="2">
        <v>2</v>
      </c>
    </row>
    <row r="118" spans="1:5" x14ac:dyDescent="0.25">
      <c r="A118">
        <v>119</v>
      </c>
      <c r="B118" s="3">
        <v>1</v>
      </c>
      <c r="C118" s="2">
        <v>2</v>
      </c>
    </row>
    <row r="119" spans="1:5" x14ac:dyDescent="0.25">
      <c r="A119">
        <v>120</v>
      </c>
      <c r="B119" s="3">
        <v>1</v>
      </c>
      <c r="C119" s="2">
        <v>2</v>
      </c>
    </row>
    <row r="120" spans="1:5" x14ac:dyDescent="0.25">
      <c r="A120">
        <v>121</v>
      </c>
      <c r="B120" s="3">
        <v>1</v>
      </c>
      <c r="C120" s="2">
        <v>2</v>
      </c>
    </row>
    <row r="121" spans="1:5" x14ac:dyDescent="0.25">
      <c r="A121">
        <v>122</v>
      </c>
      <c r="B121" s="3">
        <v>1</v>
      </c>
    </row>
    <row r="122" spans="1:5" x14ac:dyDescent="0.25">
      <c r="A122">
        <v>123</v>
      </c>
      <c r="B122" s="3">
        <v>1</v>
      </c>
    </row>
    <row r="123" spans="1:5" x14ac:dyDescent="0.25">
      <c r="A123">
        <v>124</v>
      </c>
      <c r="B123" s="3">
        <v>1</v>
      </c>
    </row>
    <row r="124" spans="1:5" x14ac:dyDescent="0.25">
      <c r="A124">
        <v>125</v>
      </c>
      <c r="B124" s="3">
        <v>1</v>
      </c>
      <c r="D124" s="5">
        <v>3</v>
      </c>
      <c r="E124" s="4">
        <v>4</v>
      </c>
    </row>
    <row r="125" spans="1:5" x14ac:dyDescent="0.25">
      <c r="A125">
        <v>126</v>
      </c>
      <c r="B125" s="3">
        <v>1</v>
      </c>
      <c r="D125" s="5">
        <v>3</v>
      </c>
      <c r="E125" s="4">
        <v>4</v>
      </c>
    </row>
    <row r="126" spans="1:5" x14ac:dyDescent="0.25">
      <c r="A126">
        <v>127</v>
      </c>
      <c r="B126" s="3">
        <v>1</v>
      </c>
      <c r="D126" s="5">
        <v>3</v>
      </c>
      <c r="E126" s="4">
        <v>4</v>
      </c>
    </row>
    <row r="127" spans="1:5" x14ac:dyDescent="0.25">
      <c r="A127">
        <v>128</v>
      </c>
      <c r="D127" s="5">
        <v>3</v>
      </c>
      <c r="E127" s="4">
        <v>4</v>
      </c>
    </row>
    <row r="128" spans="1:5" x14ac:dyDescent="0.25">
      <c r="A128">
        <v>129</v>
      </c>
      <c r="D128" s="5">
        <v>3</v>
      </c>
      <c r="E128" s="4">
        <v>4</v>
      </c>
    </row>
    <row r="129" spans="1:5" x14ac:dyDescent="0.25">
      <c r="A129">
        <v>130</v>
      </c>
      <c r="D129" s="5">
        <v>3</v>
      </c>
      <c r="E129" s="4">
        <v>4</v>
      </c>
    </row>
    <row r="130" spans="1:5" x14ac:dyDescent="0.25">
      <c r="A130">
        <v>131</v>
      </c>
      <c r="D130" s="5">
        <v>3</v>
      </c>
      <c r="E130" s="4">
        <v>4</v>
      </c>
    </row>
    <row r="131" spans="1:5" x14ac:dyDescent="0.25">
      <c r="A131">
        <v>132</v>
      </c>
      <c r="D131" s="5">
        <v>3</v>
      </c>
      <c r="E131" s="4">
        <v>4</v>
      </c>
    </row>
    <row r="132" spans="1:5" x14ac:dyDescent="0.25">
      <c r="A132">
        <v>133</v>
      </c>
      <c r="D132" s="5">
        <v>3</v>
      </c>
      <c r="E132" s="4">
        <v>4</v>
      </c>
    </row>
    <row r="133" spans="1:5" x14ac:dyDescent="0.25">
      <c r="A133">
        <v>134</v>
      </c>
      <c r="D133" s="5">
        <v>3</v>
      </c>
      <c r="E133" s="4">
        <v>4</v>
      </c>
    </row>
    <row r="134" spans="1:5" x14ac:dyDescent="0.25">
      <c r="A134">
        <v>135</v>
      </c>
      <c r="D134" s="5">
        <v>3</v>
      </c>
      <c r="E134" s="4">
        <v>4</v>
      </c>
    </row>
    <row r="135" spans="1:5" x14ac:dyDescent="0.25">
      <c r="A135">
        <v>136</v>
      </c>
      <c r="D135" s="5">
        <v>3</v>
      </c>
      <c r="E135" s="4">
        <v>4</v>
      </c>
    </row>
    <row r="136" spans="1:5" x14ac:dyDescent="0.25">
      <c r="A136">
        <v>137</v>
      </c>
      <c r="C136" s="2">
        <v>2</v>
      </c>
      <c r="D136" s="5">
        <v>3</v>
      </c>
      <c r="E136" s="4">
        <v>4</v>
      </c>
    </row>
    <row r="137" spans="1:5" x14ac:dyDescent="0.25">
      <c r="A137">
        <v>138</v>
      </c>
      <c r="C137" s="2">
        <v>2</v>
      </c>
      <c r="D137" s="5">
        <v>3</v>
      </c>
    </row>
    <row r="138" spans="1:5" x14ac:dyDescent="0.25">
      <c r="A138">
        <v>139</v>
      </c>
      <c r="C138" s="2">
        <v>2</v>
      </c>
    </row>
    <row r="139" spans="1:5" x14ac:dyDescent="0.25">
      <c r="A139">
        <v>140</v>
      </c>
      <c r="B139" s="3">
        <v>1</v>
      </c>
      <c r="C139" s="2">
        <v>2</v>
      </c>
    </row>
    <row r="140" spans="1:5" x14ac:dyDescent="0.25">
      <c r="A140">
        <v>141</v>
      </c>
      <c r="B140" s="3">
        <v>1</v>
      </c>
      <c r="C140" s="2">
        <v>2</v>
      </c>
    </row>
    <row r="141" spans="1:5" x14ac:dyDescent="0.25">
      <c r="A141">
        <v>142</v>
      </c>
      <c r="B141" s="3">
        <v>1</v>
      </c>
      <c r="C141" s="2">
        <v>2</v>
      </c>
    </row>
    <row r="142" spans="1:5" x14ac:dyDescent="0.25">
      <c r="A142">
        <v>143</v>
      </c>
      <c r="B142" s="3">
        <v>1</v>
      </c>
      <c r="C142" s="2">
        <v>2</v>
      </c>
    </row>
    <row r="143" spans="1:5" x14ac:dyDescent="0.25">
      <c r="A143">
        <v>144</v>
      </c>
      <c r="B143" s="3">
        <v>1</v>
      </c>
      <c r="C143" s="2">
        <v>2</v>
      </c>
    </row>
    <row r="144" spans="1:5" x14ac:dyDescent="0.25">
      <c r="A144">
        <v>145</v>
      </c>
      <c r="B144" s="3">
        <v>1</v>
      </c>
      <c r="C144" s="2">
        <v>2</v>
      </c>
    </row>
    <row r="145" spans="1:5" x14ac:dyDescent="0.25">
      <c r="A145">
        <v>146</v>
      </c>
      <c r="B145" s="3">
        <v>1</v>
      </c>
      <c r="C145" s="2">
        <v>2</v>
      </c>
    </row>
    <row r="146" spans="1:5" x14ac:dyDescent="0.25">
      <c r="A146">
        <v>147</v>
      </c>
      <c r="B146" s="3">
        <v>1</v>
      </c>
      <c r="C146" s="2">
        <v>2</v>
      </c>
    </row>
    <row r="147" spans="1:5" x14ac:dyDescent="0.25">
      <c r="A147">
        <v>148</v>
      </c>
      <c r="B147" s="3">
        <v>1</v>
      </c>
      <c r="C147" s="2">
        <v>2</v>
      </c>
    </row>
    <row r="148" spans="1:5" x14ac:dyDescent="0.25">
      <c r="A148">
        <v>149</v>
      </c>
      <c r="B148" s="3">
        <v>1</v>
      </c>
      <c r="C148" s="2">
        <v>2</v>
      </c>
    </row>
    <row r="149" spans="1:5" x14ac:dyDescent="0.25">
      <c r="A149">
        <v>150</v>
      </c>
      <c r="B149" s="3">
        <v>1</v>
      </c>
    </row>
    <row r="150" spans="1:5" x14ac:dyDescent="0.25">
      <c r="A150">
        <v>151</v>
      </c>
      <c r="B150" s="3">
        <v>1</v>
      </c>
    </row>
    <row r="151" spans="1:5" x14ac:dyDescent="0.25">
      <c r="A151">
        <v>152</v>
      </c>
      <c r="B151" s="3">
        <v>1</v>
      </c>
    </row>
    <row r="152" spans="1:5" x14ac:dyDescent="0.25">
      <c r="A152">
        <v>153</v>
      </c>
      <c r="B152" s="3">
        <v>1</v>
      </c>
      <c r="E152" s="4">
        <v>4</v>
      </c>
    </row>
    <row r="153" spans="1:5" x14ac:dyDescent="0.25">
      <c r="A153">
        <v>154</v>
      </c>
      <c r="B153" s="3">
        <v>1</v>
      </c>
      <c r="E153" s="4">
        <v>4</v>
      </c>
    </row>
    <row r="154" spans="1:5" x14ac:dyDescent="0.25">
      <c r="A154">
        <v>155</v>
      </c>
      <c r="D154" s="5">
        <v>3</v>
      </c>
      <c r="E154" s="4">
        <v>4</v>
      </c>
    </row>
    <row r="155" spans="1:5" x14ac:dyDescent="0.25">
      <c r="A155">
        <v>156</v>
      </c>
      <c r="D155" s="5">
        <v>3</v>
      </c>
      <c r="E155" s="4">
        <v>4</v>
      </c>
    </row>
    <row r="156" spans="1:5" x14ac:dyDescent="0.25">
      <c r="A156">
        <v>157</v>
      </c>
      <c r="D156" s="5">
        <v>3</v>
      </c>
      <c r="E156" s="4">
        <v>4</v>
      </c>
    </row>
    <row r="157" spans="1:5" x14ac:dyDescent="0.25">
      <c r="A157">
        <v>158</v>
      </c>
      <c r="D157" s="5">
        <v>3</v>
      </c>
      <c r="E157" s="4">
        <v>4</v>
      </c>
    </row>
    <row r="158" spans="1:5" x14ac:dyDescent="0.25">
      <c r="A158">
        <v>159</v>
      </c>
      <c r="D158" s="5">
        <v>3</v>
      </c>
      <c r="E158" s="4">
        <v>4</v>
      </c>
    </row>
    <row r="159" spans="1:5" x14ac:dyDescent="0.25">
      <c r="A159">
        <v>160</v>
      </c>
      <c r="D159" s="5">
        <v>3</v>
      </c>
      <c r="E159" s="4">
        <v>4</v>
      </c>
    </row>
    <row r="160" spans="1:5" x14ac:dyDescent="0.25">
      <c r="A160">
        <v>161</v>
      </c>
      <c r="D160" s="5">
        <v>3</v>
      </c>
      <c r="E160" s="4">
        <v>4</v>
      </c>
    </row>
    <row r="161" spans="1:5" x14ac:dyDescent="0.25">
      <c r="A161">
        <v>162</v>
      </c>
      <c r="D161" s="5">
        <v>3</v>
      </c>
      <c r="E161" s="4">
        <v>4</v>
      </c>
    </row>
    <row r="162" spans="1:5" x14ac:dyDescent="0.25">
      <c r="A162">
        <v>163</v>
      </c>
      <c r="D162" s="5">
        <v>3</v>
      </c>
      <c r="E162" s="4">
        <v>4</v>
      </c>
    </row>
    <row r="163" spans="1:5" x14ac:dyDescent="0.25">
      <c r="A163">
        <v>164</v>
      </c>
      <c r="D163" s="5">
        <v>3</v>
      </c>
      <c r="E163" s="4">
        <v>4</v>
      </c>
    </row>
    <row r="164" spans="1:5" x14ac:dyDescent="0.25">
      <c r="A164">
        <v>165</v>
      </c>
      <c r="D164" s="5">
        <v>3</v>
      </c>
    </row>
    <row r="165" spans="1:5" x14ac:dyDescent="0.25">
      <c r="A165">
        <v>166</v>
      </c>
    </row>
    <row r="166" spans="1:5" x14ac:dyDescent="0.25">
      <c r="A166">
        <v>167</v>
      </c>
      <c r="C166" s="2">
        <v>2</v>
      </c>
    </row>
    <row r="167" spans="1:5" x14ac:dyDescent="0.25">
      <c r="A167">
        <v>168</v>
      </c>
      <c r="C167" s="2">
        <v>2</v>
      </c>
    </row>
    <row r="168" spans="1:5" x14ac:dyDescent="0.25">
      <c r="A168">
        <v>169</v>
      </c>
      <c r="C168" s="2">
        <v>2</v>
      </c>
    </row>
    <row r="169" spans="1:5" x14ac:dyDescent="0.25">
      <c r="A169">
        <v>170</v>
      </c>
      <c r="B169" s="3">
        <v>1</v>
      </c>
      <c r="C169" s="2">
        <v>2</v>
      </c>
    </row>
    <row r="170" spans="1:5" x14ac:dyDescent="0.25">
      <c r="A170">
        <v>171</v>
      </c>
      <c r="B170" s="3">
        <v>1</v>
      </c>
      <c r="C170" s="2">
        <v>2</v>
      </c>
    </row>
    <row r="171" spans="1:5" x14ac:dyDescent="0.25">
      <c r="A171">
        <v>172</v>
      </c>
      <c r="B171" s="3">
        <v>1</v>
      </c>
      <c r="C171" s="2">
        <v>2</v>
      </c>
    </row>
    <row r="172" spans="1:5" x14ac:dyDescent="0.25">
      <c r="A172">
        <v>173</v>
      </c>
      <c r="B172" s="3">
        <v>1</v>
      </c>
      <c r="C172" s="2">
        <v>2</v>
      </c>
    </row>
    <row r="173" spans="1:5" x14ac:dyDescent="0.25">
      <c r="A173">
        <v>174</v>
      </c>
      <c r="B173" s="3">
        <v>1</v>
      </c>
      <c r="C173" s="2">
        <v>2</v>
      </c>
    </row>
    <row r="174" spans="1:5" x14ac:dyDescent="0.25">
      <c r="A174">
        <v>175</v>
      </c>
      <c r="B174" s="3">
        <v>1</v>
      </c>
      <c r="C174" s="2">
        <v>2</v>
      </c>
    </row>
    <row r="175" spans="1:5" x14ac:dyDescent="0.25">
      <c r="A175">
        <v>176</v>
      </c>
      <c r="B175" s="3">
        <v>1</v>
      </c>
      <c r="C175" s="2">
        <v>2</v>
      </c>
    </row>
    <row r="176" spans="1:5" x14ac:dyDescent="0.25">
      <c r="A176">
        <v>177</v>
      </c>
      <c r="B176" s="3">
        <v>1</v>
      </c>
      <c r="C176" s="2">
        <v>2</v>
      </c>
    </row>
    <row r="177" spans="1:5" x14ac:dyDescent="0.25">
      <c r="A177">
        <v>178</v>
      </c>
      <c r="B177" s="3">
        <v>1</v>
      </c>
      <c r="D177" s="5">
        <v>3</v>
      </c>
    </row>
    <row r="178" spans="1:5" x14ac:dyDescent="0.25">
      <c r="A178">
        <v>179</v>
      </c>
      <c r="B178" s="3">
        <v>1</v>
      </c>
      <c r="D178" s="5">
        <v>3</v>
      </c>
    </row>
    <row r="179" spans="1:5" x14ac:dyDescent="0.25">
      <c r="A179">
        <v>180</v>
      </c>
      <c r="B179" s="3">
        <v>1</v>
      </c>
      <c r="D179" s="5">
        <v>3</v>
      </c>
      <c r="E179" s="4">
        <v>4</v>
      </c>
    </row>
    <row r="180" spans="1:5" x14ac:dyDescent="0.25">
      <c r="A180">
        <v>181</v>
      </c>
      <c r="B180" s="3">
        <v>1</v>
      </c>
      <c r="D180" s="5">
        <v>3</v>
      </c>
      <c r="E180" s="4">
        <v>4</v>
      </c>
    </row>
    <row r="181" spans="1:5" x14ac:dyDescent="0.25">
      <c r="A181">
        <v>182</v>
      </c>
      <c r="D181" s="5">
        <v>3</v>
      </c>
      <c r="E181" s="4">
        <v>4</v>
      </c>
    </row>
    <row r="182" spans="1:5" x14ac:dyDescent="0.25">
      <c r="A182">
        <v>183</v>
      </c>
      <c r="D182" s="5">
        <v>3</v>
      </c>
      <c r="E182" s="4">
        <v>4</v>
      </c>
    </row>
    <row r="183" spans="1:5" x14ac:dyDescent="0.25">
      <c r="A183">
        <v>184</v>
      </c>
      <c r="D183" s="5">
        <v>3</v>
      </c>
      <c r="E183" s="4">
        <v>4</v>
      </c>
    </row>
    <row r="184" spans="1:5" x14ac:dyDescent="0.25">
      <c r="A184">
        <v>185</v>
      </c>
      <c r="D184" s="5">
        <v>3</v>
      </c>
      <c r="E184" s="4">
        <v>4</v>
      </c>
    </row>
    <row r="185" spans="1:5" x14ac:dyDescent="0.25">
      <c r="A185">
        <v>186</v>
      </c>
      <c r="D185" s="5">
        <v>3</v>
      </c>
      <c r="E185" s="4">
        <v>4</v>
      </c>
    </row>
    <row r="186" spans="1:5" x14ac:dyDescent="0.25">
      <c r="A186">
        <v>187</v>
      </c>
      <c r="D186" s="5">
        <v>3</v>
      </c>
      <c r="E186" s="4">
        <v>4</v>
      </c>
    </row>
    <row r="187" spans="1:5" x14ac:dyDescent="0.25">
      <c r="A187">
        <v>188</v>
      </c>
      <c r="D187" s="5">
        <v>3</v>
      </c>
      <c r="E187" s="4">
        <v>4</v>
      </c>
    </row>
    <row r="188" spans="1:5" x14ac:dyDescent="0.25">
      <c r="A188">
        <v>189</v>
      </c>
      <c r="D188" s="5">
        <v>3</v>
      </c>
      <c r="E188" s="4">
        <v>4</v>
      </c>
    </row>
    <row r="189" spans="1:5" x14ac:dyDescent="0.25">
      <c r="A189">
        <v>190</v>
      </c>
      <c r="D189" s="5">
        <v>3</v>
      </c>
      <c r="E189" s="4">
        <v>4</v>
      </c>
    </row>
    <row r="190" spans="1:5" x14ac:dyDescent="0.25">
      <c r="A190">
        <v>191</v>
      </c>
      <c r="D190" s="5">
        <v>3</v>
      </c>
      <c r="E190" s="4">
        <v>4</v>
      </c>
    </row>
    <row r="191" spans="1:5" x14ac:dyDescent="0.25">
      <c r="A191">
        <v>192</v>
      </c>
      <c r="B191" s="3">
        <v>1</v>
      </c>
    </row>
    <row r="192" spans="1:5" x14ac:dyDescent="0.25">
      <c r="A192">
        <v>193</v>
      </c>
      <c r="B192" s="3">
        <v>1</v>
      </c>
    </row>
    <row r="193" spans="1:5" x14ac:dyDescent="0.25">
      <c r="A193">
        <v>194</v>
      </c>
      <c r="B193" s="3">
        <v>1</v>
      </c>
    </row>
    <row r="194" spans="1:5" x14ac:dyDescent="0.25">
      <c r="A194">
        <v>195</v>
      </c>
      <c r="B194" s="3">
        <v>1</v>
      </c>
      <c r="C194" s="2">
        <v>2</v>
      </c>
    </row>
    <row r="195" spans="1:5" x14ac:dyDescent="0.25">
      <c r="A195">
        <v>196</v>
      </c>
      <c r="B195" s="3">
        <v>1</v>
      </c>
      <c r="C195" s="2">
        <v>2</v>
      </c>
    </row>
    <row r="196" spans="1:5" x14ac:dyDescent="0.25">
      <c r="A196">
        <v>197</v>
      </c>
      <c r="B196" s="3">
        <v>1</v>
      </c>
      <c r="C196" s="2">
        <v>2</v>
      </c>
    </row>
    <row r="197" spans="1:5" x14ac:dyDescent="0.25">
      <c r="A197">
        <v>198</v>
      </c>
      <c r="B197" s="3">
        <v>1</v>
      </c>
      <c r="C197" s="2">
        <v>2</v>
      </c>
    </row>
    <row r="198" spans="1:5" x14ac:dyDescent="0.25">
      <c r="A198">
        <v>199</v>
      </c>
      <c r="B198" s="3">
        <v>1</v>
      </c>
      <c r="C198" s="2">
        <v>2</v>
      </c>
    </row>
    <row r="199" spans="1:5" x14ac:dyDescent="0.25">
      <c r="A199">
        <v>200</v>
      </c>
      <c r="B199" s="3">
        <v>1</v>
      </c>
      <c r="C199" s="2">
        <v>2</v>
      </c>
    </row>
    <row r="200" spans="1:5" x14ac:dyDescent="0.25">
      <c r="A200">
        <v>201</v>
      </c>
      <c r="B200" s="3">
        <v>1</v>
      </c>
      <c r="C200" s="2">
        <v>2</v>
      </c>
    </row>
    <row r="201" spans="1:5" x14ac:dyDescent="0.25">
      <c r="A201">
        <v>202</v>
      </c>
      <c r="B201" s="3">
        <v>1</v>
      </c>
      <c r="C201" s="2">
        <v>2</v>
      </c>
    </row>
    <row r="202" spans="1:5" x14ac:dyDescent="0.25">
      <c r="A202">
        <v>203</v>
      </c>
      <c r="B202" s="3">
        <v>1</v>
      </c>
      <c r="C202" s="2">
        <v>2</v>
      </c>
    </row>
    <row r="203" spans="1:5" x14ac:dyDescent="0.25">
      <c r="A203">
        <v>204</v>
      </c>
      <c r="C203" s="2">
        <v>2</v>
      </c>
    </row>
    <row r="204" spans="1:5" x14ac:dyDescent="0.25">
      <c r="A204">
        <v>205</v>
      </c>
      <c r="C204" s="2">
        <v>2</v>
      </c>
      <c r="D204" s="5">
        <v>3</v>
      </c>
    </row>
    <row r="205" spans="1:5" x14ac:dyDescent="0.25">
      <c r="A205">
        <v>206</v>
      </c>
      <c r="C205" s="2">
        <v>2</v>
      </c>
      <c r="D205" s="5">
        <v>3</v>
      </c>
    </row>
    <row r="206" spans="1:5" x14ac:dyDescent="0.25">
      <c r="A206">
        <v>207</v>
      </c>
      <c r="D206" s="5">
        <v>3</v>
      </c>
      <c r="E206" s="4">
        <v>4</v>
      </c>
    </row>
    <row r="207" spans="1:5" x14ac:dyDescent="0.25">
      <c r="A207">
        <v>208</v>
      </c>
      <c r="D207" s="5">
        <v>3</v>
      </c>
      <c r="E207" s="4">
        <v>4</v>
      </c>
    </row>
    <row r="208" spans="1:5" x14ac:dyDescent="0.25">
      <c r="A208">
        <v>209</v>
      </c>
      <c r="D208" s="5">
        <v>3</v>
      </c>
      <c r="E208" s="4">
        <v>4</v>
      </c>
    </row>
    <row r="209" spans="1:5" x14ac:dyDescent="0.25">
      <c r="A209">
        <v>210</v>
      </c>
      <c r="D209" s="5">
        <v>3</v>
      </c>
      <c r="E209" s="4">
        <v>4</v>
      </c>
    </row>
    <row r="210" spans="1:5" x14ac:dyDescent="0.25">
      <c r="A210">
        <v>211</v>
      </c>
      <c r="D210" s="5">
        <v>3</v>
      </c>
      <c r="E210" s="4">
        <v>4</v>
      </c>
    </row>
    <row r="211" spans="1:5" x14ac:dyDescent="0.25">
      <c r="A211">
        <v>212</v>
      </c>
      <c r="D211" s="5">
        <v>3</v>
      </c>
      <c r="E211" s="4">
        <v>4</v>
      </c>
    </row>
    <row r="212" spans="1:5" x14ac:dyDescent="0.25">
      <c r="A212">
        <v>213</v>
      </c>
      <c r="D212" s="5">
        <v>3</v>
      </c>
      <c r="E212" s="4">
        <v>4</v>
      </c>
    </row>
    <row r="213" spans="1:5" x14ac:dyDescent="0.25">
      <c r="A213">
        <v>214</v>
      </c>
      <c r="D213" s="5">
        <v>3</v>
      </c>
      <c r="E213" s="4">
        <v>4</v>
      </c>
    </row>
    <row r="214" spans="1:5" x14ac:dyDescent="0.25">
      <c r="A214">
        <v>215</v>
      </c>
      <c r="D214" s="5">
        <v>3</v>
      </c>
      <c r="E214" s="4">
        <v>4</v>
      </c>
    </row>
    <row r="215" spans="1:5" x14ac:dyDescent="0.25">
      <c r="A215">
        <v>216</v>
      </c>
      <c r="D215" s="5">
        <v>3</v>
      </c>
      <c r="E215" s="4">
        <v>4</v>
      </c>
    </row>
    <row r="216" spans="1:5" x14ac:dyDescent="0.25">
      <c r="A216">
        <v>217</v>
      </c>
      <c r="B216" s="3">
        <v>1</v>
      </c>
      <c r="D216" s="5">
        <v>3</v>
      </c>
      <c r="E216" s="4">
        <v>4</v>
      </c>
    </row>
    <row r="217" spans="1:5" x14ac:dyDescent="0.25">
      <c r="A217">
        <v>218</v>
      </c>
      <c r="B217" s="3">
        <v>1</v>
      </c>
      <c r="D217" s="5">
        <v>3</v>
      </c>
      <c r="E217" s="4">
        <v>4</v>
      </c>
    </row>
    <row r="218" spans="1:5" x14ac:dyDescent="0.25">
      <c r="A218">
        <v>219</v>
      </c>
      <c r="B218" s="3">
        <v>1</v>
      </c>
      <c r="E218" s="4">
        <v>4</v>
      </c>
    </row>
    <row r="219" spans="1:5" x14ac:dyDescent="0.25">
      <c r="A219">
        <v>220</v>
      </c>
      <c r="B219" s="3">
        <v>1</v>
      </c>
      <c r="E219" s="4">
        <v>4</v>
      </c>
    </row>
    <row r="220" spans="1:5" x14ac:dyDescent="0.25">
      <c r="A220">
        <v>221</v>
      </c>
      <c r="B220" s="3">
        <v>1</v>
      </c>
    </row>
    <row r="221" spans="1:5" x14ac:dyDescent="0.25">
      <c r="A221">
        <v>222</v>
      </c>
      <c r="B221" s="3">
        <v>1</v>
      </c>
    </row>
    <row r="222" spans="1:5" x14ac:dyDescent="0.25">
      <c r="A222">
        <v>223</v>
      </c>
      <c r="B222" s="3">
        <v>1</v>
      </c>
      <c r="C222" s="2">
        <v>2</v>
      </c>
    </row>
    <row r="223" spans="1:5" x14ac:dyDescent="0.25">
      <c r="A223">
        <v>224</v>
      </c>
      <c r="B223" s="3">
        <v>1</v>
      </c>
      <c r="C223" s="2">
        <v>2</v>
      </c>
    </row>
    <row r="224" spans="1:5" x14ac:dyDescent="0.25">
      <c r="A224">
        <v>225</v>
      </c>
      <c r="B224" s="3">
        <v>1</v>
      </c>
      <c r="C224" s="2">
        <v>2</v>
      </c>
    </row>
    <row r="225" spans="1:5" x14ac:dyDescent="0.25">
      <c r="A225">
        <v>226</v>
      </c>
      <c r="B225" s="3">
        <v>1</v>
      </c>
      <c r="C225" s="2">
        <v>2</v>
      </c>
    </row>
    <row r="226" spans="1:5" x14ac:dyDescent="0.25">
      <c r="A226">
        <v>227</v>
      </c>
      <c r="B226" s="3">
        <v>1</v>
      </c>
      <c r="C226" s="2">
        <v>2</v>
      </c>
    </row>
    <row r="227" spans="1:5" x14ac:dyDescent="0.25">
      <c r="A227">
        <v>228</v>
      </c>
      <c r="B227" s="3">
        <v>1</v>
      </c>
      <c r="C227" s="2">
        <v>2</v>
      </c>
    </row>
    <row r="228" spans="1:5" x14ac:dyDescent="0.25">
      <c r="A228">
        <v>229</v>
      </c>
      <c r="B228" s="3">
        <v>1</v>
      </c>
      <c r="C228" s="2">
        <v>2</v>
      </c>
    </row>
    <row r="229" spans="1:5" x14ac:dyDescent="0.25">
      <c r="A229">
        <v>230</v>
      </c>
      <c r="B229" s="3">
        <v>1</v>
      </c>
      <c r="C229" s="2">
        <v>2</v>
      </c>
    </row>
    <row r="230" spans="1:5" x14ac:dyDescent="0.25">
      <c r="A230">
        <v>231</v>
      </c>
      <c r="C230" s="2">
        <v>2</v>
      </c>
    </row>
    <row r="231" spans="1:5" x14ac:dyDescent="0.25">
      <c r="A231">
        <v>232</v>
      </c>
      <c r="C231" s="2">
        <v>2</v>
      </c>
      <c r="D231" s="5">
        <v>3</v>
      </c>
    </row>
    <row r="232" spans="1:5" x14ac:dyDescent="0.25">
      <c r="A232">
        <v>233</v>
      </c>
      <c r="C232" s="2">
        <v>2</v>
      </c>
      <c r="D232" s="5">
        <v>3</v>
      </c>
    </row>
    <row r="233" spans="1:5" x14ac:dyDescent="0.25">
      <c r="A233">
        <v>234</v>
      </c>
      <c r="C233" s="2">
        <v>2</v>
      </c>
      <c r="D233" s="5">
        <v>3</v>
      </c>
      <c r="E233" s="4">
        <v>4</v>
      </c>
    </row>
    <row r="234" spans="1:5" x14ac:dyDescent="0.25">
      <c r="A234">
        <v>235</v>
      </c>
      <c r="D234" s="5">
        <v>3</v>
      </c>
      <c r="E234" s="4">
        <v>4</v>
      </c>
    </row>
    <row r="235" spans="1:5" x14ac:dyDescent="0.25">
      <c r="A235">
        <v>236</v>
      </c>
      <c r="D235" s="5">
        <v>3</v>
      </c>
      <c r="E235" s="4">
        <v>4</v>
      </c>
    </row>
    <row r="236" spans="1:5" x14ac:dyDescent="0.25">
      <c r="A236">
        <v>237</v>
      </c>
      <c r="D236" s="5">
        <v>3</v>
      </c>
      <c r="E236" s="4">
        <v>4</v>
      </c>
    </row>
    <row r="237" spans="1:5" x14ac:dyDescent="0.25">
      <c r="A237">
        <v>238</v>
      </c>
      <c r="D237" s="5">
        <v>3</v>
      </c>
      <c r="E237" s="4">
        <v>4</v>
      </c>
    </row>
    <row r="238" spans="1:5" x14ac:dyDescent="0.25">
      <c r="A238">
        <v>239</v>
      </c>
      <c r="D238" s="5">
        <v>3</v>
      </c>
      <c r="E238" s="4">
        <v>4</v>
      </c>
    </row>
    <row r="239" spans="1:5" x14ac:dyDescent="0.25">
      <c r="A239">
        <v>240</v>
      </c>
      <c r="D239" s="5">
        <v>3</v>
      </c>
      <c r="E239" s="4">
        <v>4</v>
      </c>
    </row>
    <row r="240" spans="1:5" x14ac:dyDescent="0.25">
      <c r="A240">
        <v>241</v>
      </c>
      <c r="B240" s="3">
        <v>1</v>
      </c>
      <c r="D240" s="5">
        <v>3</v>
      </c>
      <c r="E240" s="4">
        <v>4</v>
      </c>
    </row>
    <row r="241" spans="1:5" x14ac:dyDescent="0.25">
      <c r="A241">
        <v>242</v>
      </c>
      <c r="B241" s="3">
        <v>1</v>
      </c>
      <c r="D241" s="5">
        <v>3</v>
      </c>
      <c r="E241" s="4">
        <v>4</v>
      </c>
    </row>
    <row r="242" spans="1:5" x14ac:dyDescent="0.25">
      <c r="A242">
        <v>243</v>
      </c>
      <c r="B242" s="3">
        <v>1</v>
      </c>
      <c r="D242" s="5">
        <v>3</v>
      </c>
      <c r="E242" s="4">
        <v>4</v>
      </c>
    </row>
    <row r="243" spans="1:5" x14ac:dyDescent="0.25">
      <c r="A243">
        <v>244</v>
      </c>
      <c r="B243" s="3">
        <v>1</v>
      </c>
      <c r="D243" s="5">
        <v>3</v>
      </c>
      <c r="E243" s="4">
        <v>4</v>
      </c>
    </row>
    <row r="244" spans="1:5" x14ac:dyDescent="0.25">
      <c r="A244">
        <v>245</v>
      </c>
      <c r="B244" s="3">
        <v>1</v>
      </c>
      <c r="D244" s="5">
        <v>3</v>
      </c>
      <c r="E244" s="4">
        <v>4</v>
      </c>
    </row>
    <row r="245" spans="1:5" x14ac:dyDescent="0.25">
      <c r="A245">
        <v>246</v>
      </c>
      <c r="B245" s="3">
        <v>1</v>
      </c>
      <c r="E245" s="4">
        <v>4</v>
      </c>
    </row>
    <row r="246" spans="1:5" x14ac:dyDescent="0.25">
      <c r="A246">
        <v>247</v>
      </c>
      <c r="B246" s="3">
        <v>1</v>
      </c>
      <c r="E246" s="4">
        <v>4</v>
      </c>
    </row>
    <row r="247" spans="1:5" x14ac:dyDescent="0.25">
      <c r="A247">
        <v>248</v>
      </c>
      <c r="B247" s="3">
        <v>1</v>
      </c>
      <c r="E247" s="4">
        <v>4</v>
      </c>
    </row>
    <row r="248" spans="1:5" x14ac:dyDescent="0.25">
      <c r="A248">
        <v>249</v>
      </c>
      <c r="B248" s="3">
        <v>1</v>
      </c>
      <c r="C248" s="2">
        <v>2</v>
      </c>
    </row>
    <row r="249" spans="1:5" x14ac:dyDescent="0.25">
      <c r="A249">
        <v>250</v>
      </c>
      <c r="B249" s="3">
        <v>1</v>
      </c>
      <c r="C249" s="2">
        <v>2</v>
      </c>
    </row>
    <row r="250" spans="1:5" x14ac:dyDescent="0.25">
      <c r="A250">
        <v>251</v>
      </c>
      <c r="B250" s="3">
        <v>1</v>
      </c>
      <c r="C250" s="2">
        <v>2</v>
      </c>
    </row>
    <row r="251" spans="1:5" x14ac:dyDescent="0.25">
      <c r="A251">
        <v>252</v>
      </c>
      <c r="B251" s="3">
        <v>1</v>
      </c>
      <c r="C251" s="2">
        <v>2</v>
      </c>
    </row>
    <row r="252" spans="1:5" x14ac:dyDescent="0.25">
      <c r="A252">
        <v>253</v>
      </c>
      <c r="B252" s="3">
        <v>1</v>
      </c>
      <c r="C252" s="2">
        <v>2</v>
      </c>
    </row>
    <row r="253" spans="1:5" x14ac:dyDescent="0.25">
      <c r="A253">
        <v>254</v>
      </c>
      <c r="B253" s="3">
        <v>1</v>
      </c>
      <c r="C253" s="2">
        <v>2</v>
      </c>
    </row>
    <row r="254" spans="1:5" x14ac:dyDescent="0.25">
      <c r="A254">
        <v>255</v>
      </c>
      <c r="B254" s="3">
        <v>1</v>
      </c>
      <c r="C254" s="2">
        <v>2</v>
      </c>
    </row>
    <row r="255" spans="1:5" x14ac:dyDescent="0.25">
      <c r="A255">
        <v>256</v>
      </c>
      <c r="B255" s="3">
        <v>1</v>
      </c>
      <c r="C255" s="2">
        <v>2</v>
      </c>
    </row>
    <row r="256" spans="1:5" x14ac:dyDescent="0.25">
      <c r="A256">
        <v>257</v>
      </c>
      <c r="C256" s="2">
        <v>2</v>
      </c>
    </row>
    <row r="257" spans="1:5" x14ac:dyDescent="0.25">
      <c r="A257">
        <v>258</v>
      </c>
      <c r="C257" s="2">
        <v>2</v>
      </c>
      <c r="D257" s="5">
        <v>3</v>
      </c>
    </row>
    <row r="258" spans="1:5" x14ac:dyDescent="0.25">
      <c r="A258">
        <v>259</v>
      </c>
      <c r="C258" s="2">
        <v>2</v>
      </c>
      <c r="D258" s="5">
        <v>3</v>
      </c>
    </row>
    <row r="259" spans="1:5" x14ac:dyDescent="0.25">
      <c r="A259">
        <v>260</v>
      </c>
      <c r="C259" s="2">
        <v>2</v>
      </c>
      <c r="D259" s="5">
        <v>3</v>
      </c>
    </row>
    <row r="260" spans="1:5" x14ac:dyDescent="0.25">
      <c r="A260">
        <v>261</v>
      </c>
      <c r="C260" s="2">
        <v>2</v>
      </c>
      <c r="D260" s="5">
        <v>3</v>
      </c>
    </row>
    <row r="261" spans="1:5" x14ac:dyDescent="0.25">
      <c r="A261">
        <v>262</v>
      </c>
      <c r="D261" s="5">
        <v>3</v>
      </c>
      <c r="E261" s="4">
        <v>4</v>
      </c>
    </row>
    <row r="262" spans="1:5" x14ac:dyDescent="0.25">
      <c r="A262">
        <v>263</v>
      </c>
      <c r="D262" s="5">
        <v>3</v>
      </c>
      <c r="E262" s="4">
        <v>4</v>
      </c>
    </row>
    <row r="263" spans="1:5" x14ac:dyDescent="0.25">
      <c r="A263">
        <v>264</v>
      </c>
      <c r="D263" s="5">
        <v>3</v>
      </c>
      <c r="E263" s="4">
        <v>4</v>
      </c>
    </row>
    <row r="264" spans="1:5" x14ac:dyDescent="0.25">
      <c r="A264">
        <v>265</v>
      </c>
      <c r="D264" s="5">
        <v>3</v>
      </c>
      <c r="E264" s="4">
        <v>4</v>
      </c>
    </row>
    <row r="265" spans="1:5" x14ac:dyDescent="0.25">
      <c r="A265">
        <v>266</v>
      </c>
      <c r="D265" s="5">
        <v>3</v>
      </c>
      <c r="E265" s="4">
        <v>4</v>
      </c>
    </row>
    <row r="266" spans="1:5" x14ac:dyDescent="0.25">
      <c r="A266">
        <v>267</v>
      </c>
      <c r="D266" s="5">
        <v>3</v>
      </c>
      <c r="E266" s="4">
        <v>4</v>
      </c>
    </row>
    <row r="267" spans="1:5" x14ac:dyDescent="0.25">
      <c r="A267">
        <v>268</v>
      </c>
      <c r="D267" s="5">
        <v>3</v>
      </c>
      <c r="E267" s="4">
        <v>4</v>
      </c>
    </row>
    <row r="268" spans="1:5" x14ac:dyDescent="0.25">
      <c r="A268">
        <v>269</v>
      </c>
      <c r="B268" s="3">
        <v>1</v>
      </c>
      <c r="D268" s="5">
        <v>3</v>
      </c>
      <c r="E268" s="4">
        <v>4</v>
      </c>
    </row>
    <row r="269" spans="1:5" x14ac:dyDescent="0.25">
      <c r="A269">
        <v>270</v>
      </c>
      <c r="B269" s="3">
        <v>1</v>
      </c>
      <c r="D269" s="5">
        <v>3</v>
      </c>
      <c r="E269" s="4">
        <v>4</v>
      </c>
    </row>
    <row r="270" spans="1:5" x14ac:dyDescent="0.25">
      <c r="A270">
        <v>271</v>
      </c>
      <c r="B270" s="3">
        <v>1</v>
      </c>
      <c r="D270" s="5">
        <v>3</v>
      </c>
      <c r="E270" s="4">
        <v>4</v>
      </c>
    </row>
    <row r="271" spans="1:5" x14ac:dyDescent="0.25">
      <c r="A271">
        <v>272</v>
      </c>
      <c r="B271" s="3">
        <v>1</v>
      </c>
      <c r="D271" s="5">
        <v>3</v>
      </c>
      <c r="E271" s="4">
        <v>4</v>
      </c>
    </row>
    <row r="272" spans="1:5" x14ac:dyDescent="0.25">
      <c r="A272">
        <v>273</v>
      </c>
      <c r="B272" s="3">
        <v>1</v>
      </c>
      <c r="D272" s="5">
        <v>3</v>
      </c>
      <c r="E272" s="4">
        <v>4</v>
      </c>
    </row>
    <row r="273" spans="1:5" x14ac:dyDescent="0.25">
      <c r="A273">
        <v>274</v>
      </c>
      <c r="B273" s="3">
        <v>1</v>
      </c>
      <c r="E273" s="4">
        <v>4</v>
      </c>
    </row>
    <row r="274" spans="1:5" x14ac:dyDescent="0.25">
      <c r="A274">
        <v>275</v>
      </c>
      <c r="B274" s="3">
        <v>1</v>
      </c>
      <c r="E274" s="4">
        <v>4</v>
      </c>
    </row>
    <row r="275" spans="1:5" x14ac:dyDescent="0.25">
      <c r="A275">
        <v>276</v>
      </c>
      <c r="B275" s="3">
        <v>1</v>
      </c>
      <c r="E275" s="4">
        <v>4</v>
      </c>
    </row>
    <row r="276" spans="1:5" x14ac:dyDescent="0.25">
      <c r="A276">
        <v>277</v>
      </c>
      <c r="B276" s="3">
        <v>1</v>
      </c>
      <c r="E276" s="4">
        <v>4</v>
      </c>
    </row>
    <row r="277" spans="1:5" x14ac:dyDescent="0.25">
      <c r="A277">
        <v>278</v>
      </c>
      <c r="B277" s="3">
        <v>1</v>
      </c>
      <c r="E277" s="4">
        <v>4</v>
      </c>
    </row>
    <row r="278" spans="1:5" x14ac:dyDescent="0.25">
      <c r="A278">
        <v>279</v>
      </c>
      <c r="B278" s="3">
        <v>1</v>
      </c>
    </row>
    <row r="279" spans="1:5" x14ac:dyDescent="0.25">
      <c r="A279">
        <v>280</v>
      </c>
      <c r="B279" s="3">
        <v>1</v>
      </c>
      <c r="C279" s="2">
        <v>2</v>
      </c>
    </row>
    <row r="280" spans="1:5" x14ac:dyDescent="0.25">
      <c r="A280">
        <v>281</v>
      </c>
      <c r="B280" s="3">
        <v>1</v>
      </c>
      <c r="C280" s="2">
        <v>2</v>
      </c>
    </row>
    <row r="281" spans="1:5" x14ac:dyDescent="0.25">
      <c r="A281">
        <v>282</v>
      </c>
      <c r="B281" s="3">
        <v>1</v>
      </c>
      <c r="C281" s="2">
        <v>2</v>
      </c>
    </row>
    <row r="282" spans="1:5" x14ac:dyDescent="0.25">
      <c r="A282">
        <v>283</v>
      </c>
      <c r="B282" s="3">
        <v>1</v>
      </c>
      <c r="C282" s="2">
        <v>2</v>
      </c>
    </row>
    <row r="283" spans="1:5" x14ac:dyDescent="0.25">
      <c r="A283">
        <v>284</v>
      </c>
      <c r="C283" s="2">
        <v>2</v>
      </c>
    </row>
    <row r="284" spans="1:5" x14ac:dyDescent="0.25">
      <c r="A284">
        <v>285</v>
      </c>
      <c r="C284" s="2">
        <v>2</v>
      </c>
    </row>
    <row r="285" spans="1:5" x14ac:dyDescent="0.25">
      <c r="A285">
        <v>286</v>
      </c>
      <c r="C285" s="2">
        <v>2</v>
      </c>
      <c r="D285" s="5">
        <v>3</v>
      </c>
    </row>
    <row r="286" spans="1:5" x14ac:dyDescent="0.25">
      <c r="A286">
        <v>287</v>
      </c>
      <c r="C286" s="2">
        <v>2</v>
      </c>
      <c r="D286" s="5">
        <v>3</v>
      </c>
    </row>
    <row r="287" spans="1:5" x14ac:dyDescent="0.25">
      <c r="A287">
        <v>288</v>
      </c>
      <c r="C287" s="2">
        <v>2</v>
      </c>
      <c r="D287" s="5">
        <v>3</v>
      </c>
    </row>
    <row r="288" spans="1:5" x14ac:dyDescent="0.25">
      <c r="A288">
        <v>289</v>
      </c>
      <c r="C288" s="2">
        <v>2</v>
      </c>
      <c r="D288" s="5">
        <v>3</v>
      </c>
    </row>
    <row r="289" spans="1:5" x14ac:dyDescent="0.25">
      <c r="A289">
        <v>290</v>
      </c>
      <c r="C289" s="2">
        <v>2</v>
      </c>
      <c r="D289" s="5">
        <v>3</v>
      </c>
    </row>
    <row r="290" spans="1:5" x14ac:dyDescent="0.25">
      <c r="A290">
        <v>291</v>
      </c>
      <c r="C290" s="2">
        <v>2</v>
      </c>
      <c r="D290" s="5">
        <v>3</v>
      </c>
    </row>
    <row r="291" spans="1:5" x14ac:dyDescent="0.25">
      <c r="A291">
        <v>292</v>
      </c>
      <c r="C291" s="2">
        <v>2</v>
      </c>
      <c r="D291" s="5">
        <v>3</v>
      </c>
    </row>
    <row r="292" spans="1:5" x14ac:dyDescent="0.25">
      <c r="A292">
        <v>293</v>
      </c>
      <c r="C292" s="2">
        <v>2</v>
      </c>
      <c r="D292" s="5">
        <v>3</v>
      </c>
    </row>
    <row r="293" spans="1:5" x14ac:dyDescent="0.25">
      <c r="A293">
        <v>294</v>
      </c>
      <c r="C293" s="2">
        <v>2</v>
      </c>
      <c r="D293" s="5">
        <v>3</v>
      </c>
      <c r="E293" s="4">
        <v>4</v>
      </c>
    </row>
    <row r="294" spans="1:5" x14ac:dyDescent="0.25">
      <c r="A294">
        <v>295</v>
      </c>
      <c r="D294" s="5">
        <v>3</v>
      </c>
      <c r="E294" s="4">
        <v>4</v>
      </c>
    </row>
    <row r="295" spans="1:5" x14ac:dyDescent="0.25">
      <c r="A295">
        <v>296</v>
      </c>
      <c r="D295" s="5">
        <v>3</v>
      </c>
      <c r="E295" s="4">
        <v>4</v>
      </c>
    </row>
    <row r="296" spans="1:5" x14ac:dyDescent="0.25">
      <c r="A296">
        <v>297</v>
      </c>
      <c r="D296" s="5">
        <v>3</v>
      </c>
      <c r="E296" s="4">
        <v>4</v>
      </c>
    </row>
    <row r="297" spans="1:5" x14ac:dyDescent="0.25">
      <c r="A297">
        <v>298</v>
      </c>
      <c r="B297" s="3">
        <v>1</v>
      </c>
      <c r="D297" s="5">
        <v>3</v>
      </c>
      <c r="E297" s="4">
        <v>4</v>
      </c>
    </row>
    <row r="298" spans="1:5" x14ac:dyDescent="0.25">
      <c r="A298">
        <v>299</v>
      </c>
      <c r="B298" s="3">
        <v>1</v>
      </c>
      <c r="D298" s="5">
        <v>3</v>
      </c>
      <c r="E298" s="4">
        <v>4</v>
      </c>
    </row>
    <row r="299" spans="1:5" x14ac:dyDescent="0.25">
      <c r="A299">
        <v>300</v>
      </c>
      <c r="B299" s="3">
        <v>1</v>
      </c>
      <c r="D299" s="5">
        <v>3</v>
      </c>
      <c r="E299" s="4">
        <v>4</v>
      </c>
    </row>
    <row r="300" spans="1:5" x14ac:dyDescent="0.25">
      <c r="A300">
        <v>301</v>
      </c>
      <c r="B300" s="3">
        <v>1</v>
      </c>
      <c r="D300" s="5">
        <v>3</v>
      </c>
      <c r="E300" s="4">
        <v>4</v>
      </c>
    </row>
    <row r="301" spans="1:5" x14ac:dyDescent="0.25">
      <c r="A301">
        <v>302</v>
      </c>
      <c r="B301" s="3">
        <v>1</v>
      </c>
      <c r="E301" s="4">
        <v>4</v>
      </c>
    </row>
    <row r="302" spans="1:5" x14ac:dyDescent="0.25">
      <c r="A302">
        <v>303</v>
      </c>
      <c r="B302" s="3">
        <v>1</v>
      </c>
      <c r="E302" s="4">
        <v>4</v>
      </c>
    </row>
    <row r="303" spans="1:5" x14ac:dyDescent="0.25">
      <c r="A303">
        <v>304</v>
      </c>
      <c r="B303" s="3">
        <v>1</v>
      </c>
      <c r="E303" s="4">
        <v>4</v>
      </c>
    </row>
    <row r="304" spans="1:5" x14ac:dyDescent="0.25">
      <c r="A304">
        <v>305</v>
      </c>
      <c r="B304" s="3">
        <v>1</v>
      </c>
      <c r="E304" s="4">
        <v>4</v>
      </c>
    </row>
    <row r="305" spans="1:5" x14ac:dyDescent="0.25">
      <c r="A305">
        <v>306</v>
      </c>
      <c r="B305" s="3">
        <v>1</v>
      </c>
      <c r="E305" s="4">
        <v>4</v>
      </c>
    </row>
    <row r="306" spans="1:5" x14ac:dyDescent="0.25">
      <c r="A306">
        <v>307</v>
      </c>
      <c r="B306" s="3">
        <v>1</v>
      </c>
      <c r="E306" s="4">
        <v>4</v>
      </c>
    </row>
    <row r="307" spans="1:5" x14ac:dyDescent="0.25">
      <c r="A307">
        <v>308</v>
      </c>
      <c r="B307" s="3">
        <v>1</v>
      </c>
      <c r="E307" s="4">
        <v>4</v>
      </c>
    </row>
    <row r="308" spans="1:5" x14ac:dyDescent="0.25">
      <c r="A308">
        <v>309</v>
      </c>
      <c r="B308" s="3">
        <v>1</v>
      </c>
      <c r="E308" s="4">
        <v>4</v>
      </c>
    </row>
    <row r="309" spans="1:5" x14ac:dyDescent="0.25">
      <c r="A309">
        <v>310</v>
      </c>
      <c r="B309" s="3">
        <v>1</v>
      </c>
      <c r="E309" s="4">
        <v>4</v>
      </c>
    </row>
    <row r="310" spans="1:5" x14ac:dyDescent="0.25">
      <c r="A310">
        <v>311</v>
      </c>
      <c r="B310" s="3">
        <v>1</v>
      </c>
      <c r="C310" s="2">
        <v>2</v>
      </c>
      <c r="E310" s="4">
        <v>4</v>
      </c>
    </row>
    <row r="311" spans="1:5" x14ac:dyDescent="0.25">
      <c r="A311">
        <v>312</v>
      </c>
      <c r="B311" s="3">
        <v>1</v>
      </c>
      <c r="C311" s="2">
        <v>2</v>
      </c>
    </row>
    <row r="312" spans="1:5" x14ac:dyDescent="0.25">
      <c r="A312">
        <v>313</v>
      </c>
      <c r="B312" s="3">
        <v>1</v>
      </c>
      <c r="C312" s="2">
        <v>2</v>
      </c>
    </row>
    <row r="313" spans="1:5" x14ac:dyDescent="0.25">
      <c r="A313">
        <v>314</v>
      </c>
      <c r="B313" s="3">
        <v>1</v>
      </c>
      <c r="C313" s="2">
        <v>2</v>
      </c>
    </row>
    <row r="314" spans="1:5" x14ac:dyDescent="0.25">
      <c r="A314">
        <v>315</v>
      </c>
      <c r="C314" s="2">
        <v>2</v>
      </c>
    </row>
    <row r="315" spans="1:5" x14ac:dyDescent="0.25">
      <c r="A315">
        <v>316</v>
      </c>
      <c r="C315" s="2">
        <v>2</v>
      </c>
    </row>
    <row r="316" spans="1:5" x14ac:dyDescent="0.25">
      <c r="A316">
        <v>317</v>
      </c>
      <c r="C316" s="2">
        <v>2</v>
      </c>
      <c r="D316" s="5">
        <v>3</v>
      </c>
    </row>
    <row r="317" spans="1:5" x14ac:dyDescent="0.25">
      <c r="A317">
        <v>318</v>
      </c>
      <c r="C317" s="2">
        <v>2</v>
      </c>
      <c r="D317" s="5">
        <v>3</v>
      </c>
    </row>
    <row r="318" spans="1:5" x14ac:dyDescent="0.25">
      <c r="A318">
        <v>319</v>
      </c>
      <c r="C318" s="2">
        <v>2</v>
      </c>
      <c r="D318" s="5">
        <v>3</v>
      </c>
    </row>
    <row r="319" spans="1:5" x14ac:dyDescent="0.25">
      <c r="A319">
        <v>320</v>
      </c>
      <c r="C319" s="2">
        <v>2</v>
      </c>
      <c r="D319" s="5">
        <v>3</v>
      </c>
    </row>
    <row r="320" spans="1:5" x14ac:dyDescent="0.25">
      <c r="A320">
        <v>321</v>
      </c>
      <c r="C320" s="2">
        <v>2</v>
      </c>
      <c r="D320" s="5">
        <v>3</v>
      </c>
    </row>
    <row r="321" spans="1:6" x14ac:dyDescent="0.25">
      <c r="A321">
        <v>322</v>
      </c>
      <c r="C321" s="2">
        <v>2</v>
      </c>
      <c r="D321" s="5">
        <v>3</v>
      </c>
    </row>
    <row r="322" spans="1:6" x14ac:dyDescent="0.25">
      <c r="A322">
        <v>323</v>
      </c>
      <c r="C322" s="2">
        <v>2</v>
      </c>
      <c r="D322" s="5">
        <v>3</v>
      </c>
    </row>
    <row r="323" spans="1:6" x14ac:dyDescent="0.25">
      <c r="A323">
        <v>324</v>
      </c>
      <c r="C323" s="2">
        <v>2</v>
      </c>
      <c r="D323" s="5">
        <v>3</v>
      </c>
    </row>
    <row r="324" spans="1:6" x14ac:dyDescent="0.25">
      <c r="A324">
        <v>325</v>
      </c>
      <c r="C324" s="2">
        <v>2</v>
      </c>
      <c r="D324" s="5">
        <v>3</v>
      </c>
    </row>
    <row r="325" spans="1:6" x14ac:dyDescent="0.25">
      <c r="A325">
        <v>326</v>
      </c>
      <c r="B325" s="3">
        <v>1</v>
      </c>
      <c r="C325" s="2">
        <v>2</v>
      </c>
      <c r="D325" s="5">
        <v>3</v>
      </c>
    </row>
    <row r="326" spans="1:6" x14ac:dyDescent="0.25">
      <c r="A326">
        <v>327</v>
      </c>
      <c r="B326" s="3">
        <v>1</v>
      </c>
      <c r="C326" s="2">
        <v>2</v>
      </c>
      <c r="D326" s="5">
        <v>3</v>
      </c>
    </row>
    <row r="327" spans="1:6" x14ac:dyDescent="0.25">
      <c r="A327">
        <v>328</v>
      </c>
      <c r="B327" s="3">
        <v>1</v>
      </c>
      <c r="C327" s="2">
        <v>2</v>
      </c>
      <c r="D327" s="5">
        <v>3</v>
      </c>
      <c r="E327" s="4">
        <v>4</v>
      </c>
    </row>
    <row r="328" spans="1:6" x14ac:dyDescent="0.25">
      <c r="A328">
        <v>329</v>
      </c>
      <c r="B328" s="3">
        <v>1</v>
      </c>
      <c r="C328" s="2">
        <v>2</v>
      </c>
      <c r="D328" s="5">
        <v>3</v>
      </c>
      <c r="E328" s="4">
        <v>4</v>
      </c>
    </row>
    <row r="329" spans="1:6" x14ac:dyDescent="0.25">
      <c r="A329">
        <v>330</v>
      </c>
      <c r="B329" s="3">
        <v>1</v>
      </c>
      <c r="D329" s="5">
        <v>3</v>
      </c>
      <c r="E329" s="4">
        <v>4</v>
      </c>
    </row>
    <row r="330" spans="1:6" x14ac:dyDescent="0.25">
      <c r="A330">
        <v>331</v>
      </c>
      <c r="B330" s="3">
        <v>1</v>
      </c>
      <c r="D330" s="5">
        <v>3</v>
      </c>
      <c r="E330" s="4">
        <v>4</v>
      </c>
    </row>
    <row r="331" spans="1:6" x14ac:dyDescent="0.25">
      <c r="A331">
        <v>332</v>
      </c>
      <c r="B331" s="3">
        <v>1</v>
      </c>
      <c r="D331" s="5">
        <v>3</v>
      </c>
      <c r="E331" s="4">
        <v>4</v>
      </c>
    </row>
    <row r="332" spans="1:6" x14ac:dyDescent="0.25">
      <c r="A332">
        <v>333</v>
      </c>
      <c r="B332" s="3">
        <v>1</v>
      </c>
      <c r="D332" s="5">
        <v>3</v>
      </c>
      <c r="E332" s="4">
        <v>4</v>
      </c>
    </row>
    <row r="333" spans="1:6" x14ac:dyDescent="0.25">
      <c r="A333">
        <v>334</v>
      </c>
      <c r="B333" s="3">
        <v>1</v>
      </c>
      <c r="D333" s="5">
        <v>3</v>
      </c>
      <c r="E333" s="4">
        <v>4</v>
      </c>
    </row>
    <row r="334" spans="1:6" x14ac:dyDescent="0.25">
      <c r="A334">
        <v>335</v>
      </c>
      <c r="B334" s="3">
        <v>1</v>
      </c>
      <c r="E334" s="4">
        <v>4</v>
      </c>
    </row>
    <row r="335" spans="1:6" x14ac:dyDescent="0.25">
      <c r="A335">
        <v>336</v>
      </c>
      <c r="B335" s="3">
        <v>1</v>
      </c>
      <c r="E335" s="4">
        <v>4</v>
      </c>
      <c r="F335" t="s">
        <v>22</v>
      </c>
    </row>
    <row r="336" spans="1:6" x14ac:dyDescent="0.25">
      <c r="A336">
        <v>344</v>
      </c>
    </row>
    <row r="337" spans="1:6" x14ac:dyDescent="0.25">
      <c r="A337">
        <v>345</v>
      </c>
    </row>
    <row r="338" spans="1:6" x14ac:dyDescent="0.25">
      <c r="A338">
        <v>346</v>
      </c>
      <c r="F338" t="s">
        <v>22</v>
      </c>
    </row>
    <row r="339" spans="1:6" x14ac:dyDescent="0.25">
      <c r="A339">
        <v>347</v>
      </c>
    </row>
    <row r="340" spans="1:6" x14ac:dyDescent="0.25">
      <c r="A340">
        <v>348</v>
      </c>
      <c r="D340" s="5">
        <v>3</v>
      </c>
      <c r="E340" s="4">
        <v>4</v>
      </c>
    </row>
    <row r="341" spans="1:6" x14ac:dyDescent="0.25">
      <c r="A341">
        <v>349</v>
      </c>
      <c r="D341" s="5">
        <v>3</v>
      </c>
      <c r="E341" s="4">
        <v>4</v>
      </c>
    </row>
    <row r="342" spans="1:6" x14ac:dyDescent="0.25">
      <c r="A342">
        <v>350</v>
      </c>
      <c r="D342" s="5">
        <v>3</v>
      </c>
      <c r="E342" s="4">
        <v>4</v>
      </c>
    </row>
    <row r="343" spans="1:6" x14ac:dyDescent="0.25">
      <c r="A343">
        <v>351</v>
      </c>
      <c r="D343" s="5">
        <v>3</v>
      </c>
      <c r="E343" s="4">
        <v>4</v>
      </c>
    </row>
    <row r="344" spans="1:6" x14ac:dyDescent="0.25">
      <c r="A344">
        <v>352</v>
      </c>
      <c r="D344" s="5">
        <v>3</v>
      </c>
      <c r="E344" s="4">
        <v>4</v>
      </c>
    </row>
    <row r="345" spans="1:6" x14ac:dyDescent="0.25">
      <c r="A345">
        <v>353</v>
      </c>
      <c r="D345" s="5">
        <v>3</v>
      </c>
      <c r="E345" s="4">
        <v>4</v>
      </c>
    </row>
    <row r="346" spans="1:6" x14ac:dyDescent="0.25">
      <c r="A346">
        <v>354</v>
      </c>
      <c r="D346" s="5">
        <v>3</v>
      </c>
      <c r="E346" s="4">
        <v>4</v>
      </c>
    </row>
    <row r="347" spans="1:6" x14ac:dyDescent="0.25">
      <c r="A347">
        <v>355</v>
      </c>
      <c r="D347" s="5">
        <v>3</v>
      </c>
      <c r="E347" s="4">
        <v>4</v>
      </c>
    </row>
    <row r="348" spans="1:6" x14ac:dyDescent="0.25">
      <c r="A348">
        <v>356</v>
      </c>
      <c r="D348" s="5">
        <v>3</v>
      </c>
      <c r="E348" s="4">
        <v>4</v>
      </c>
    </row>
    <row r="349" spans="1:6" x14ac:dyDescent="0.25">
      <c r="A349">
        <v>357</v>
      </c>
      <c r="D349" s="5">
        <v>3</v>
      </c>
      <c r="E349" s="4">
        <v>4</v>
      </c>
    </row>
    <row r="350" spans="1:6" x14ac:dyDescent="0.25">
      <c r="A350">
        <v>358</v>
      </c>
      <c r="D350" s="5">
        <v>3</v>
      </c>
      <c r="E350" s="4">
        <v>4</v>
      </c>
    </row>
    <row r="351" spans="1:6" x14ac:dyDescent="0.25">
      <c r="A351">
        <v>359</v>
      </c>
      <c r="D351" s="5">
        <v>3</v>
      </c>
      <c r="E351" s="4">
        <v>4</v>
      </c>
    </row>
    <row r="352" spans="1:6" x14ac:dyDescent="0.25">
      <c r="A352">
        <v>360</v>
      </c>
      <c r="B352" s="3">
        <v>1</v>
      </c>
    </row>
    <row r="353" spans="1:5" x14ac:dyDescent="0.25">
      <c r="A353">
        <v>361</v>
      </c>
      <c r="B353" s="3">
        <v>1</v>
      </c>
    </row>
    <row r="354" spans="1:5" x14ac:dyDescent="0.25">
      <c r="A354">
        <v>362</v>
      </c>
      <c r="B354" s="3">
        <v>1</v>
      </c>
    </row>
    <row r="355" spans="1:5" x14ac:dyDescent="0.25">
      <c r="A355">
        <v>363</v>
      </c>
      <c r="B355" s="3">
        <v>1</v>
      </c>
      <c r="C355" s="2">
        <v>2</v>
      </c>
    </row>
    <row r="356" spans="1:5" x14ac:dyDescent="0.25">
      <c r="A356">
        <v>364</v>
      </c>
      <c r="B356" s="3">
        <v>1</v>
      </c>
      <c r="C356" s="2">
        <v>2</v>
      </c>
    </row>
    <row r="357" spans="1:5" x14ac:dyDescent="0.25">
      <c r="A357">
        <v>365</v>
      </c>
      <c r="B357" s="3">
        <v>1</v>
      </c>
      <c r="C357" s="2">
        <v>2</v>
      </c>
    </row>
    <row r="358" spans="1:5" x14ac:dyDescent="0.25">
      <c r="A358">
        <v>366</v>
      </c>
      <c r="B358" s="3">
        <v>1</v>
      </c>
      <c r="C358" s="2">
        <v>2</v>
      </c>
    </row>
    <row r="359" spans="1:5" x14ac:dyDescent="0.25">
      <c r="A359">
        <v>367</v>
      </c>
      <c r="B359" s="3">
        <v>1</v>
      </c>
      <c r="C359" s="2">
        <v>2</v>
      </c>
    </row>
    <row r="360" spans="1:5" x14ac:dyDescent="0.25">
      <c r="A360">
        <v>368</v>
      </c>
      <c r="B360" s="3">
        <v>1</v>
      </c>
      <c r="C360" s="2">
        <v>2</v>
      </c>
    </row>
    <row r="361" spans="1:5" x14ac:dyDescent="0.25">
      <c r="A361">
        <v>369</v>
      </c>
      <c r="B361" s="3">
        <v>1</v>
      </c>
      <c r="C361" s="2">
        <v>2</v>
      </c>
    </row>
    <row r="362" spans="1:5" x14ac:dyDescent="0.25">
      <c r="A362">
        <v>370</v>
      </c>
      <c r="B362" s="3">
        <v>1</v>
      </c>
      <c r="C362" s="2">
        <v>2</v>
      </c>
    </row>
    <row r="363" spans="1:5" x14ac:dyDescent="0.25">
      <c r="A363">
        <v>371</v>
      </c>
      <c r="C363" s="2">
        <v>2</v>
      </c>
    </row>
    <row r="364" spans="1:5" x14ac:dyDescent="0.25">
      <c r="A364">
        <v>372</v>
      </c>
      <c r="C364" s="2">
        <v>2</v>
      </c>
    </row>
    <row r="365" spans="1:5" x14ac:dyDescent="0.25">
      <c r="A365">
        <v>373</v>
      </c>
      <c r="C365" s="2">
        <v>2</v>
      </c>
      <c r="D365" s="5">
        <v>3</v>
      </c>
      <c r="E365" s="4">
        <v>4</v>
      </c>
    </row>
    <row r="366" spans="1:5" x14ac:dyDescent="0.25">
      <c r="A366">
        <v>374</v>
      </c>
      <c r="D366" s="5">
        <v>3</v>
      </c>
      <c r="E366" s="4">
        <v>4</v>
      </c>
    </row>
    <row r="367" spans="1:5" x14ac:dyDescent="0.25">
      <c r="A367">
        <v>375</v>
      </c>
      <c r="D367" s="5">
        <v>3</v>
      </c>
      <c r="E367" s="4">
        <v>4</v>
      </c>
    </row>
    <row r="368" spans="1:5" x14ac:dyDescent="0.25">
      <c r="A368">
        <v>376</v>
      </c>
      <c r="D368" s="5">
        <v>3</v>
      </c>
      <c r="E368" s="4">
        <v>4</v>
      </c>
    </row>
    <row r="369" spans="1:5" x14ac:dyDescent="0.25">
      <c r="A369">
        <v>377</v>
      </c>
      <c r="D369" s="5">
        <v>3</v>
      </c>
      <c r="E369" s="4">
        <v>4</v>
      </c>
    </row>
    <row r="370" spans="1:5" x14ac:dyDescent="0.25">
      <c r="A370">
        <v>378</v>
      </c>
      <c r="D370" s="5">
        <v>3</v>
      </c>
      <c r="E370" s="4">
        <v>4</v>
      </c>
    </row>
    <row r="371" spans="1:5" x14ac:dyDescent="0.25">
      <c r="A371">
        <v>379</v>
      </c>
      <c r="D371" s="5">
        <v>3</v>
      </c>
      <c r="E371" s="4">
        <v>4</v>
      </c>
    </row>
    <row r="372" spans="1:5" x14ac:dyDescent="0.25">
      <c r="A372">
        <v>380</v>
      </c>
      <c r="D372" s="5">
        <v>3</v>
      </c>
      <c r="E372" s="4">
        <v>4</v>
      </c>
    </row>
    <row r="373" spans="1:5" x14ac:dyDescent="0.25">
      <c r="A373">
        <v>381</v>
      </c>
      <c r="D373" s="5">
        <v>3</v>
      </c>
      <c r="E373" s="4">
        <v>4</v>
      </c>
    </row>
    <row r="374" spans="1:5" x14ac:dyDescent="0.25">
      <c r="A374">
        <v>382</v>
      </c>
      <c r="D374" s="5">
        <v>3</v>
      </c>
      <c r="E374" s="4">
        <v>4</v>
      </c>
    </row>
    <row r="375" spans="1:5" x14ac:dyDescent="0.25">
      <c r="A375">
        <v>383</v>
      </c>
      <c r="D375" s="5">
        <v>3</v>
      </c>
      <c r="E375" s="4">
        <v>4</v>
      </c>
    </row>
    <row r="376" spans="1:5" x14ac:dyDescent="0.25">
      <c r="A376">
        <v>384</v>
      </c>
      <c r="D376" s="5">
        <v>3</v>
      </c>
      <c r="E376" s="4">
        <v>4</v>
      </c>
    </row>
    <row r="377" spans="1:5" x14ac:dyDescent="0.25">
      <c r="A377">
        <v>385</v>
      </c>
      <c r="D377" s="5">
        <v>3</v>
      </c>
      <c r="E377" s="4">
        <v>4</v>
      </c>
    </row>
    <row r="378" spans="1:5" x14ac:dyDescent="0.25">
      <c r="A378">
        <v>386</v>
      </c>
    </row>
    <row r="379" spans="1:5" x14ac:dyDescent="0.25">
      <c r="A379">
        <v>387</v>
      </c>
      <c r="B379" s="3">
        <v>1</v>
      </c>
    </row>
    <row r="380" spans="1:5" x14ac:dyDescent="0.25">
      <c r="A380">
        <v>388</v>
      </c>
      <c r="B380" s="3">
        <v>1</v>
      </c>
    </row>
    <row r="381" spans="1:5" x14ac:dyDescent="0.25">
      <c r="A381">
        <v>389</v>
      </c>
      <c r="B381" s="3">
        <v>1</v>
      </c>
    </row>
    <row r="382" spans="1:5" x14ac:dyDescent="0.25">
      <c r="A382">
        <v>390</v>
      </c>
      <c r="B382" s="3">
        <v>1</v>
      </c>
      <c r="C382" s="2">
        <v>2</v>
      </c>
    </row>
    <row r="383" spans="1:5" x14ac:dyDescent="0.25">
      <c r="A383">
        <v>391</v>
      </c>
      <c r="B383" s="3">
        <v>1</v>
      </c>
      <c r="C383" s="2">
        <v>2</v>
      </c>
    </row>
    <row r="384" spans="1:5" x14ac:dyDescent="0.25">
      <c r="A384">
        <v>392</v>
      </c>
      <c r="B384" s="3">
        <v>1</v>
      </c>
      <c r="C384" s="2">
        <v>2</v>
      </c>
    </row>
    <row r="385" spans="1:5" x14ac:dyDescent="0.25">
      <c r="A385">
        <v>393</v>
      </c>
      <c r="B385" s="3">
        <v>1</v>
      </c>
      <c r="C385" s="2">
        <v>2</v>
      </c>
    </row>
    <row r="386" spans="1:5" x14ac:dyDescent="0.25">
      <c r="A386">
        <v>394</v>
      </c>
      <c r="B386" s="3">
        <v>1</v>
      </c>
      <c r="C386" s="2">
        <v>2</v>
      </c>
    </row>
    <row r="387" spans="1:5" x14ac:dyDescent="0.25">
      <c r="A387">
        <v>395</v>
      </c>
      <c r="B387" s="3">
        <v>1</v>
      </c>
      <c r="C387" s="2">
        <v>2</v>
      </c>
    </row>
    <row r="388" spans="1:5" x14ac:dyDescent="0.25">
      <c r="A388">
        <v>396</v>
      </c>
      <c r="B388" s="3">
        <v>1</v>
      </c>
      <c r="C388" s="2">
        <v>2</v>
      </c>
    </row>
    <row r="389" spans="1:5" x14ac:dyDescent="0.25">
      <c r="A389">
        <v>397</v>
      </c>
      <c r="C389" s="2">
        <v>2</v>
      </c>
    </row>
    <row r="390" spans="1:5" x14ac:dyDescent="0.25">
      <c r="A390">
        <v>398</v>
      </c>
      <c r="C390" s="2">
        <v>2</v>
      </c>
      <c r="D390" s="5">
        <v>3</v>
      </c>
      <c r="E390" s="4">
        <v>4</v>
      </c>
    </row>
    <row r="391" spans="1:5" x14ac:dyDescent="0.25">
      <c r="A391">
        <v>399</v>
      </c>
      <c r="C391" s="2">
        <v>2</v>
      </c>
      <c r="D391" s="5">
        <v>3</v>
      </c>
      <c r="E391" s="4">
        <v>4</v>
      </c>
    </row>
    <row r="392" spans="1:5" x14ac:dyDescent="0.25">
      <c r="A392">
        <v>400</v>
      </c>
      <c r="D392" s="5">
        <v>3</v>
      </c>
      <c r="E392" s="4">
        <v>4</v>
      </c>
    </row>
    <row r="393" spans="1:5" x14ac:dyDescent="0.25">
      <c r="A393">
        <v>401</v>
      </c>
      <c r="D393" s="5">
        <v>3</v>
      </c>
      <c r="E393" s="4">
        <v>4</v>
      </c>
    </row>
    <row r="394" spans="1:5" x14ac:dyDescent="0.25">
      <c r="A394">
        <v>402</v>
      </c>
      <c r="D394" s="5">
        <v>3</v>
      </c>
      <c r="E394" s="4">
        <v>4</v>
      </c>
    </row>
    <row r="395" spans="1:5" x14ac:dyDescent="0.25">
      <c r="A395">
        <v>403</v>
      </c>
      <c r="D395" s="5">
        <v>3</v>
      </c>
      <c r="E395" s="4">
        <v>4</v>
      </c>
    </row>
    <row r="396" spans="1:5" x14ac:dyDescent="0.25">
      <c r="A396">
        <v>404</v>
      </c>
      <c r="D396" s="5">
        <v>3</v>
      </c>
      <c r="E396" s="4">
        <v>4</v>
      </c>
    </row>
    <row r="397" spans="1:5" x14ac:dyDescent="0.25">
      <c r="A397">
        <v>405</v>
      </c>
      <c r="D397" s="5">
        <v>3</v>
      </c>
      <c r="E397" s="4">
        <v>4</v>
      </c>
    </row>
    <row r="398" spans="1:5" x14ac:dyDescent="0.25">
      <c r="A398">
        <v>406</v>
      </c>
      <c r="D398" s="5">
        <v>3</v>
      </c>
      <c r="E398" s="4">
        <v>4</v>
      </c>
    </row>
    <row r="399" spans="1:5" x14ac:dyDescent="0.25">
      <c r="A399">
        <v>407</v>
      </c>
      <c r="D399" s="5">
        <v>3</v>
      </c>
      <c r="E399" s="4">
        <v>4</v>
      </c>
    </row>
    <row r="400" spans="1:5" x14ac:dyDescent="0.25">
      <c r="A400">
        <v>408</v>
      </c>
      <c r="D400" s="5">
        <v>3</v>
      </c>
      <c r="E400" s="4">
        <v>4</v>
      </c>
    </row>
    <row r="401" spans="1:5" x14ac:dyDescent="0.25">
      <c r="A401">
        <v>409</v>
      </c>
      <c r="D401" s="5">
        <v>3</v>
      </c>
      <c r="E401" s="4">
        <v>4</v>
      </c>
    </row>
    <row r="402" spans="1:5" x14ac:dyDescent="0.25">
      <c r="A402">
        <v>410</v>
      </c>
      <c r="D402" s="5">
        <v>3</v>
      </c>
      <c r="E402" s="4">
        <v>4</v>
      </c>
    </row>
    <row r="403" spans="1:5" x14ac:dyDescent="0.25">
      <c r="A403">
        <v>411</v>
      </c>
    </row>
    <row r="404" spans="1:5" x14ac:dyDescent="0.25">
      <c r="A404">
        <v>412</v>
      </c>
    </row>
    <row r="405" spans="1:5" x14ac:dyDescent="0.25">
      <c r="A405">
        <v>413</v>
      </c>
    </row>
    <row r="406" spans="1:5" x14ac:dyDescent="0.25">
      <c r="A406">
        <v>414</v>
      </c>
    </row>
    <row r="407" spans="1:5" x14ac:dyDescent="0.25">
      <c r="A407">
        <v>415</v>
      </c>
      <c r="B407" s="3">
        <v>1</v>
      </c>
    </row>
    <row r="408" spans="1:5" x14ac:dyDescent="0.25">
      <c r="A408">
        <v>416</v>
      </c>
      <c r="B408" s="3">
        <v>1</v>
      </c>
    </row>
    <row r="409" spans="1:5" x14ac:dyDescent="0.25">
      <c r="A409">
        <v>417</v>
      </c>
      <c r="B409" s="3">
        <v>1</v>
      </c>
      <c r="C409" s="2">
        <v>2</v>
      </c>
    </row>
    <row r="410" spans="1:5" x14ac:dyDescent="0.25">
      <c r="A410">
        <v>418</v>
      </c>
      <c r="B410" s="3">
        <v>1</v>
      </c>
      <c r="C410" s="2">
        <v>2</v>
      </c>
    </row>
    <row r="411" spans="1:5" x14ac:dyDescent="0.25">
      <c r="A411">
        <v>419</v>
      </c>
      <c r="B411" s="3">
        <v>1</v>
      </c>
      <c r="C411" s="2">
        <v>2</v>
      </c>
    </row>
    <row r="412" spans="1:5" x14ac:dyDescent="0.25">
      <c r="A412">
        <v>420</v>
      </c>
      <c r="B412" s="3">
        <v>1</v>
      </c>
      <c r="C412" s="2">
        <v>2</v>
      </c>
    </row>
    <row r="413" spans="1:5" x14ac:dyDescent="0.25">
      <c r="A413">
        <v>421</v>
      </c>
      <c r="B413" s="3">
        <v>1</v>
      </c>
      <c r="C413" s="2">
        <v>2</v>
      </c>
    </row>
    <row r="414" spans="1:5" x14ac:dyDescent="0.25">
      <c r="A414">
        <v>422</v>
      </c>
      <c r="B414" s="3">
        <v>1</v>
      </c>
      <c r="C414" s="2">
        <v>2</v>
      </c>
    </row>
    <row r="415" spans="1:5" x14ac:dyDescent="0.25">
      <c r="A415">
        <v>423</v>
      </c>
      <c r="B415" s="3">
        <v>1</v>
      </c>
      <c r="C415" s="2">
        <v>2</v>
      </c>
    </row>
    <row r="416" spans="1:5" x14ac:dyDescent="0.25">
      <c r="A416">
        <v>424</v>
      </c>
      <c r="B416" s="3">
        <v>1</v>
      </c>
      <c r="C416" s="2">
        <v>2</v>
      </c>
    </row>
    <row r="417" spans="1:5" x14ac:dyDescent="0.25">
      <c r="A417">
        <v>425</v>
      </c>
      <c r="C417" s="2">
        <v>2</v>
      </c>
      <c r="D417" s="5">
        <v>3</v>
      </c>
    </row>
    <row r="418" spans="1:5" x14ac:dyDescent="0.25">
      <c r="A418">
        <v>426</v>
      </c>
      <c r="D418" s="5">
        <v>3</v>
      </c>
      <c r="E418" s="4">
        <v>4</v>
      </c>
    </row>
    <row r="419" spans="1:5" x14ac:dyDescent="0.25">
      <c r="A419">
        <v>427</v>
      </c>
      <c r="D419" s="5">
        <v>3</v>
      </c>
      <c r="E419" s="4">
        <v>4</v>
      </c>
    </row>
    <row r="420" spans="1:5" x14ac:dyDescent="0.25">
      <c r="A420">
        <v>428</v>
      </c>
      <c r="D420" s="5">
        <v>3</v>
      </c>
      <c r="E420" s="4">
        <v>4</v>
      </c>
    </row>
    <row r="421" spans="1:5" x14ac:dyDescent="0.25">
      <c r="A421">
        <v>429</v>
      </c>
      <c r="D421" s="5">
        <v>3</v>
      </c>
      <c r="E421" s="4">
        <v>4</v>
      </c>
    </row>
    <row r="422" spans="1:5" x14ac:dyDescent="0.25">
      <c r="A422">
        <v>430</v>
      </c>
      <c r="D422" s="5">
        <v>3</v>
      </c>
      <c r="E422" s="4">
        <v>4</v>
      </c>
    </row>
    <row r="423" spans="1:5" x14ac:dyDescent="0.25">
      <c r="A423">
        <v>431</v>
      </c>
      <c r="D423" s="5">
        <v>3</v>
      </c>
      <c r="E423" s="4">
        <v>4</v>
      </c>
    </row>
    <row r="424" spans="1:5" x14ac:dyDescent="0.25">
      <c r="A424">
        <v>432</v>
      </c>
      <c r="D424" s="5">
        <v>3</v>
      </c>
      <c r="E424" s="4">
        <v>4</v>
      </c>
    </row>
    <row r="425" spans="1:5" x14ac:dyDescent="0.25">
      <c r="A425">
        <v>433</v>
      </c>
      <c r="D425" s="5">
        <v>3</v>
      </c>
      <c r="E425" s="4">
        <v>4</v>
      </c>
    </row>
    <row r="426" spans="1:5" x14ac:dyDescent="0.25">
      <c r="A426">
        <v>434</v>
      </c>
      <c r="D426" s="5">
        <v>3</v>
      </c>
      <c r="E426" s="4">
        <v>4</v>
      </c>
    </row>
    <row r="427" spans="1:5" x14ac:dyDescent="0.25">
      <c r="A427">
        <v>435</v>
      </c>
      <c r="D427" s="5">
        <v>3</v>
      </c>
      <c r="E427" s="4">
        <v>4</v>
      </c>
    </row>
    <row r="428" spans="1:5" x14ac:dyDescent="0.25">
      <c r="A428">
        <v>436</v>
      </c>
      <c r="D428" s="5">
        <v>3</v>
      </c>
      <c r="E428" s="4">
        <v>4</v>
      </c>
    </row>
    <row r="429" spans="1:5" x14ac:dyDescent="0.25">
      <c r="A429">
        <v>437</v>
      </c>
      <c r="D429" s="5">
        <v>3</v>
      </c>
      <c r="E429" s="4">
        <v>4</v>
      </c>
    </row>
    <row r="430" spans="1:5" x14ac:dyDescent="0.25">
      <c r="A430">
        <v>438</v>
      </c>
      <c r="B430" s="3">
        <v>1</v>
      </c>
    </row>
    <row r="431" spans="1:5" x14ac:dyDescent="0.25">
      <c r="A431">
        <v>439</v>
      </c>
      <c r="B431" s="3">
        <v>1</v>
      </c>
    </row>
    <row r="432" spans="1:5" x14ac:dyDescent="0.25">
      <c r="A432">
        <v>440</v>
      </c>
      <c r="B432" s="3">
        <v>1</v>
      </c>
    </row>
    <row r="433" spans="1:5" x14ac:dyDescent="0.25">
      <c r="A433">
        <v>441</v>
      </c>
      <c r="B433" s="3">
        <v>1</v>
      </c>
      <c r="C433" s="2">
        <v>2</v>
      </c>
    </row>
    <row r="434" spans="1:5" x14ac:dyDescent="0.25">
      <c r="A434">
        <v>442</v>
      </c>
      <c r="B434" s="3">
        <v>1</v>
      </c>
      <c r="C434" s="2">
        <v>2</v>
      </c>
    </row>
    <row r="435" spans="1:5" x14ac:dyDescent="0.25">
      <c r="A435">
        <v>443</v>
      </c>
      <c r="B435" s="3">
        <v>1</v>
      </c>
      <c r="C435" s="2">
        <v>2</v>
      </c>
    </row>
    <row r="436" spans="1:5" x14ac:dyDescent="0.25">
      <c r="A436">
        <v>444</v>
      </c>
      <c r="B436" s="3">
        <v>1</v>
      </c>
      <c r="C436" s="2">
        <v>2</v>
      </c>
    </row>
    <row r="437" spans="1:5" x14ac:dyDescent="0.25">
      <c r="A437">
        <v>445</v>
      </c>
      <c r="B437" s="3">
        <v>1</v>
      </c>
      <c r="C437" s="2">
        <v>2</v>
      </c>
    </row>
    <row r="438" spans="1:5" x14ac:dyDescent="0.25">
      <c r="A438">
        <v>446</v>
      </c>
      <c r="B438" s="3">
        <v>1</v>
      </c>
      <c r="C438" s="2">
        <v>2</v>
      </c>
    </row>
    <row r="439" spans="1:5" x14ac:dyDescent="0.25">
      <c r="A439">
        <v>447</v>
      </c>
      <c r="B439" s="3">
        <v>1</v>
      </c>
      <c r="C439" s="2">
        <v>2</v>
      </c>
    </row>
    <row r="440" spans="1:5" x14ac:dyDescent="0.25">
      <c r="A440">
        <v>448</v>
      </c>
      <c r="C440" s="2">
        <v>2</v>
      </c>
    </row>
    <row r="441" spans="1:5" x14ac:dyDescent="0.25">
      <c r="A441">
        <v>449</v>
      </c>
      <c r="C441" s="2">
        <v>2</v>
      </c>
    </row>
    <row r="442" spans="1:5" x14ac:dyDescent="0.25">
      <c r="A442">
        <v>450</v>
      </c>
      <c r="C442" s="2">
        <v>2</v>
      </c>
    </row>
    <row r="443" spans="1:5" x14ac:dyDescent="0.25">
      <c r="A443">
        <v>451</v>
      </c>
      <c r="D443" s="5">
        <v>3</v>
      </c>
      <c r="E443" s="4">
        <v>4</v>
      </c>
    </row>
    <row r="444" spans="1:5" x14ac:dyDescent="0.25">
      <c r="A444">
        <v>452</v>
      </c>
      <c r="D444" s="5">
        <v>3</v>
      </c>
      <c r="E444" s="4">
        <v>4</v>
      </c>
    </row>
    <row r="445" spans="1:5" x14ac:dyDescent="0.25">
      <c r="A445">
        <v>453</v>
      </c>
      <c r="D445" s="5">
        <v>3</v>
      </c>
      <c r="E445" s="4">
        <v>4</v>
      </c>
    </row>
    <row r="446" spans="1:5" x14ac:dyDescent="0.25">
      <c r="A446">
        <v>454</v>
      </c>
      <c r="D446" s="5">
        <v>3</v>
      </c>
      <c r="E446" s="4">
        <v>4</v>
      </c>
    </row>
    <row r="447" spans="1:5" x14ac:dyDescent="0.25">
      <c r="A447">
        <v>455</v>
      </c>
      <c r="D447" s="5">
        <v>3</v>
      </c>
      <c r="E447" s="4">
        <v>4</v>
      </c>
    </row>
    <row r="448" spans="1:5" x14ac:dyDescent="0.25">
      <c r="A448">
        <v>456</v>
      </c>
      <c r="D448" s="5">
        <v>3</v>
      </c>
      <c r="E448" s="4">
        <v>4</v>
      </c>
    </row>
    <row r="449" spans="1:5" x14ac:dyDescent="0.25">
      <c r="A449">
        <v>457</v>
      </c>
      <c r="D449" s="5">
        <v>3</v>
      </c>
      <c r="E449" s="4">
        <v>4</v>
      </c>
    </row>
    <row r="450" spans="1:5" x14ac:dyDescent="0.25">
      <c r="A450">
        <v>458</v>
      </c>
      <c r="D450" s="5">
        <v>3</v>
      </c>
      <c r="E450" s="4">
        <v>4</v>
      </c>
    </row>
    <row r="451" spans="1:5" x14ac:dyDescent="0.25">
      <c r="A451">
        <v>459</v>
      </c>
      <c r="D451" s="5">
        <v>3</v>
      </c>
      <c r="E451" s="4">
        <v>4</v>
      </c>
    </row>
    <row r="452" spans="1:5" x14ac:dyDescent="0.25">
      <c r="A452">
        <v>460</v>
      </c>
      <c r="D452" s="5">
        <v>3</v>
      </c>
      <c r="E452" s="4">
        <v>4</v>
      </c>
    </row>
    <row r="453" spans="1:5" x14ac:dyDescent="0.25">
      <c r="A453">
        <v>461</v>
      </c>
      <c r="D453" s="5">
        <v>3</v>
      </c>
      <c r="E453" s="4">
        <v>4</v>
      </c>
    </row>
    <row r="454" spans="1:5" x14ac:dyDescent="0.25">
      <c r="A454">
        <v>462</v>
      </c>
      <c r="D454" s="5">
        <v>3</v>
      </c>
      <c r="E454" s="4">
        <v>4</v>
      </c>
    </row>
    <row r="455" spans="1:5" x14ac:dyDescent="0.25">
      <c r="A455">
        <v>463</v>
      </c>
    </row>
    <row r="456" spans="1:5" x14ac:dyDescent="0.25">
      <c r="A456">
        <v>464</v>
      </c>
      <c r="B456" s="3">
        <v>1</v>
      </c>
    </row>
    <row r="457" spans="1:5" x14ac:dyDescent="0.25">
      <c r="A457">
        <v>465</v>
      </c>
      <c r="B457" s="3">
        <v>1</v>
      </c>
    </row>
    <row r="458" spans="1:5" x14ac:dyDescent="0.25">
      <c r="A458">
        <v>466</v>
      </c>
      <c r="B458" s="3">
        <v>1</v>
      </c>
    </row>
    <row r="459" spans="1:5" x14ac:dyDescent="0.25">
      <c r="A459">
        <v>467</v>
      </c>
      <c r="B459" s="3">
        <v>1</v>
      </c>
      <c r="C459" s="2">
        <v>2</v>
      </c>
    </row>
    <row r="460" spans="1:5" x14ac:dyDescent="0.25">
      <c r="A460">
        <v>468</v>
      </c>
      <c r="B460" s="3">
        <v>1</v>
      </c>
      <c r="C460" s="2">
        <v>2</v>
      </c>
    </row>
    <row r="461" spans="1:5" x14ac:dyDescent="0.25">
      <c r="A461">
        <v>469</v>
      </c>
      <c r="B461" s="3">
        <v>1</v>
      </c>
      <c r="C461" s="2">
        <v>2</v>
      </c>
    </row>
    <row r="462" spans="1:5" x14ac:dyDescent="0.25">
      <c r="A462">
        <v>470</v>
      </c>
      <c r="B462" s="3">
        <v>1</v>
      </c>
      <c r="C462" s="2">
        <v>2</v>
      </c>
    </row>
    <row r="463" spans="1:5" x14ac:dyDescent="0.25">
      <c r="A463">
        <v>471</v>
      </c>
      <c r="B463" s="3">
        <v>1</v>
      </c>
      <c r="C463" s="2">
        <v>2</v>
      </c>
    </row>
    <row r="464" spans="1:5" x14ac:dyDescent="0.25">
      <c r="A464">
        <v>472</v>
      </c>
      <c r="B464" s="3">
        <v>1</v>
      </c>
      <c r="C464" s="2">
        <v>2</v>
      </c>
    </row>
    <row r="465" spans="1:5" x14ac:dyDescent="0.25">
      <c r="A465">
        <v>473</v>
      </c>
      <c r="B465" s="3">
        <v>1</v>
      </c>
      <c r="C465" s="2">
        <v>2</v>
      </c>
    </row>
    <row r="466" spans="1:5" x14ac:dyDescent="0.25">
      <c r="A466">
        <v>474</v>
      </c>
      <c r="B466" s="3">
        <v>1</v>
      </c>
      <c r="C466" s="2">
        <v>2</v>
      </c>
    </row>
    <row r="467" spans="1:5" x14ac:dyDescent="0.25">
      <c r="A467">
        <v>475</v>
      </c>
      <c r="B467" s="3">
        <v>1</v>
      </c>
      <c r="C467" s="2">
        <v>2</v>
      </c>
    </row>
    <row r="468" spans="1:5" x14ac:dyDescent="0.25">
      <c r="A468">
        <v>476</v>
      </c>
      <c r="C468" s="2">
        <v>2</v>
      </c>
    </row>
    <row r="469" spans="1:5" x14ac:dyDescent="0.25">
      <c r="A469">
        <v>477</v>
      </c>
      <c r="C469" s="2">
        <v>2</v>
      </c>
    </row>
    <row r="470" spans="1:5" x14ac:dyDescent="0.25">
      <c r="A470">
        <v>478</v>
      </c>
      <c r="D470" s="5">
        <v>3</v>
      </c>
      <c r="E470" s="4">
        <v>4</v>
      </c>
    </row>
    <row r="471" spans="1:5" x14ac:dyDescent="0.25">
      <c r="A471">
        <v>479</v>
      </c>
      <c r="D471" s="5">
        <v>3</v>
      </c>
      <c r="E471" s="4">
        <v>4</v>
      </c>
    </row>
    <row r="472" spans="1:5" x14ac:dyDescent="0.25">
      <c r="A472">
        <v>480</v>
      </c>
      <c r="D472" s="5">
        <v>3</v>
      </c>
      <c r="E472" s="4">
        <v>4</v>
      </c>
    </row>
    <row r="473" spans="1:5" x14ac:dyDescent="0.25">
      <c r="A473">
        <v>481</v>
      </c>
      <c r="D473" s="5">
        <v>3</v>
      </c>
      <c r="E473" s="4">
        <v>4</v>
      </c>
    </row>
    <row r="474" spans="1:5" x14ac:dyDescent="0.25">
      <c r="A474">
        <v>482</v>
      </c>
      <c r="D474" s="5">
        <v>3</v>
      </c>
      <c r="E474" s="4">
        <v>4</v>
      </c>
    </row>
    <row r="475" spans="1:5" x14ac:dyDescent="0.25">
      <c r="A475">
        <v>483</v>
      </c>
      <c r="D475" s="5">
        <v>3</v>
      </c>
      <c r="E475" s="4">
        <v>4</v>
      </c>
    </row>
    <row r="476" spans="1:5" x14ac:dyDescent="0.25">
      <c r="A476">
        <v>484</v>
      </c>
      <c r="D476" s="5">
        <v>3</v>
      </c>
      <c r="E476" s="4">
        <v>4</v>
      </c>
    </row>
    <row r="477" spans="1:5" x14ac:dyDescent="0.25">
      <c r="A477">
        <v>485</v>
      </c>
      <c r="D477" s="5">
        <v>3</v>
      </c>
      <c r="E477" s="4">
        <v>4</v>
      </c>
    </row>
    <row r="478" spans="1:5" x14ac:dyDescent="0.25">
      <c r="A478">
        <v>486</v>
      </c>
      <c r="D478" s="5">
        <v>3</v>
      </c>
      <c r="E478" s="4">
        <v>4</v>
      </c>
    </row>
    <row r="479" spans="1:5" x14ac:dyDescent="0.25">
      <c r="A479">
        <v>487</v>
      </c>
      <c r="D479" s="5">
        <v>3</v>
      </c>
      <c r="E479" s="4">
        <v>4</v>
      </c>
    </row>
    <row r="480" spans="1:5" x14ac:dyDescent="0.25">
      <c r="A480">
        <v>488</v>
      </c>
      <c r="D480" s="5">
        <v>3</v>
      </c>
      <c r="E480" s="4">
        <v>4</v>
      </c>
    </row>
    <row r="481" spans="1:5" x14ac:dyDescent="0.25">
      <c r="A481">
        <v>489</v>
      </c>
      <c r="E481" s="4">
        <v>4</v>
      </c>
    </row>
    <row r="482" spans="1:5" x14ac:dyDescent="0.25">
      <c r="A482">
        <v>490</v>
      </c>
    </row>
    <row r="483" spans="1:5" x14ac:dyDescent="0.25">
      <c r="A483">
        <v>491</v>
      </c>
    </row>
    <row r="484" spans="1:5" x14ac:dyDescent="0.25">
      <c r="A484">
        <v>492</v>
      </c>
    </row>
    <row r="485" spans="1:5" x14ac:dyDescent="0.25">
      <c r="A485">
        <v>493</v>
      </c>
      <c r="B485" s="3">
        <v>1</v>
      </c>
    </row>
    <row r="486" spans="1:5" x14ac:dyDescent="0.25">
      <c r="A486">
        <v>494</v>
      </c>
      <c r="B486" s="3">
        <v>1</v>
      </c>
    </row>
    <row r="487" spans="1:5" x14ac:dyDescent="0.25">
      <c r="A487">
        <v>495</v>
      </c>
      <c r="B487" s="3">
        <v>1</v>
      </c>
    </row>
    <row r="488" spans="1:5" x14ac:dyDescent="0.25">
      <c r="A488">
        <v>496</v>
      </c>
      <c r="B488" s="3">
        <v>1</v>
      </c>
      <c r="C488" s="2">
        <v>2</v>
      </c>
    </row>
    <row r="489" spans="1:5" x14ac:dyDescent="0.25">
      <c r="A489">
        <v>497</v>
      </c>
      <c r="B489" s="3">
        <v>1</v>
      </c>
      <c r="C489" s="2">
        <v>2</v>
      </c>
    </row>
    <row r="490" spans="1:5" x14ac:dyDescent="0.25">
      <c r="A490">
        <v>498</v>
      </c>
      <c r="B490" s="3">
        <v>1</v>
      </c>
      <c r="C490" s="2">
        <v>2</v>
      </c>
    </row>
    <row r="491" spans="1:5" x14ac:dyDescent="0.25">
      <c r="A491">
        <v>499</v>
      </c>
      <c r="B491" s="3">
        <v>1</v>
      </c>
      <c r="C491" s="2">
        <v>2</v>
      </c>
    </row>
    <row r="492" spans="1:5" x14ac:dyDescent="0.25">
      <c r="A492">
        <v>500</v>
      </c>
      <c r="B492" s="3">
        <v>1</v>
      </c>
      <c r="C492" s="2">
        <v>2</v>
      </c>
    </row>
    <row r="493" spans="1:5" x14ac:dyDescent="0.25">
      <c r="A493">
        <v>501</v>
      </c>
      <c r="B493" s="3">
        <v>1</v>
      </c>
      <c r="C493" s="2">
        <v>2</v>
      </c>
    </row>
    <row r="494" spans="1:5" x14ac:dyDescent="0.25">
      <c r="A494">
        <v>502</v>
      </c>
      <c r="B494" s="3">
        <v>1</v>
      </c>
      <c r="C494" s="2">
        <v>2</v>
      </c>
    </row>
    <row r="495" spans="1:5" x14ac:dyDescent="0.25">
      <c r="A495">
        <v>503</v>
      </c>
      <c r="C495" s="2">
        <v>2</v>
      </c>
    </row>
    <row r="496" spans="1:5" x14ac:dyDescent="0.25">
      <c r="A496">
        <v>504</v>
      </c>
      <c r="C496" s="2">
        <v>2</v>
      </c>
      <c r="D496" s="5">
        <v>3</v>
      </c>
    </row>
    <row r="497" spans="1:5" x14ac:dyDescent="0.25">
      <c r="A497">
        <v>505</v>
      </c>
      <c r="D497" s="5">
        <v>3</v>
      </c>
      <c r="E497" s="4">
        <v>4</v>
      </c>
    </row>
    <row r="498" spans="1:5" x14ac:dyDescent="0.25">
      <c r="A498">
        <v>506</v>
      </c>
      <c r="D498" s="5">
        <v>3</v>
      </c>
      <c r="E498" s="4">
        <v>4</v>
      </c>
    </row>
    <row r="499" spans="1:5" x14ac:dyDescent="0.25">
      <c r="A499">
        <v>507</v>
      </c>
      <c r="D499" s="5">
        <v>3</v>
      </c>
      <c r="E499" s="4">
        <v>4</v>
      </c>
    </row>
    <row r="500" spans="1:5" x14ac:dyDescent="0.25">
      <c r="A500">
        <v>508</v>
      </c>
      <c r="D500" s="5">
        <v>3</v>
      </c>
      <c r="E500" s="4">
        <v>4</v>
      </c>
    </row>
    <row r="501" spans="1:5" x14ac:dyDescent="0.25">
      <c r="A501">
        <v>509</v>
      </c>
      <c r="D501" s="5">
        <v>3</v>
      </c>
      <c r="E501" s="4">
        <v>4</v>
      </c>
    </row>
    <row r="502" spans="1:5" x14ac:dyDescent="0.25">
      <c r="A502">
        <v>510</v>
      </c>
      <c r="D502" s="5">
        <v>3</v>
      </c>
      <c r="E502" s="4">
        <v>4</v>
      </c>
    </row>
    <row r="503" spans="1:5" x14ac:dyDescent="0.25">
      <c r="A503">
        <v>511</v>
      </c>
      <c r="D503" s="5">
        <v>3</v>
      </c>
      <c r="E503" s="4">
        <v>4</v>
      </c>
    </row>
    <row r="504" spans="1:5" x14ac:dyDescent="0.25">
      <c r="A504">
        <v>512</v>
      </c>
      <c r="D504" s="5">
        <v>3</v>
      </c>
      <c r="E504" s="4">
        <v>4</v>
      </c>
    </row>
    <row r="505" spans="1:5" x14ac:dyDescent="0.25">
      <c r="A505">
        <v>513</v>
      </c>
      <c r="D505" s="5">
        <v>3</v>
      </c>
      <c r="E505" s="4">
        <v>4</v>
      </c>
    </row>
    <row r="506" spans="1:5" x14ac:dyDescent="0.25">
      <c r="A506">
        <v>514</v>
      </c>
      <c r="D506" s="5">
        <v>3</v>
      </c>
      <c r="E506" s="4">
        <v>4</v>
      </c>
    </row>
    <row r="507" spans="1:5" x14ac:dyDescent="0.25">
      <c r="A507">
        <v>515</v>
      </c>
      <c r="D507" s="5">
        <v>3</v>
      </c>
      <c r="E507" s="4">
        <v>4</v>
      </c>
    </row>
    <row r="508" spans="1:5" x14ac:dyDescent="0.25">
      <c r="A508">
        <v>516</v>
      </c>
    </row>
    <row r="509" spans="1:5" x14ac:dyDescent="0.25">
      <c r="A509">
        <v>517</v>
      </c>
      <c r="B509" s="3">
        <v>1</v>
      </c>
    </row>
    <row r="510" spans="1:5" x14ac:dyDescent="0.25">
      <c r="A510">
        <v>518</v>
      </c>
      <c r="B510" s="3">
        <v>1</v>
      </c>
    </row>
    <row r="511" spans="1:5" x14ac:dyDescent="0.25">
      <c r="A511">
        <v>519</v>
      </c>
      <c r="B511" s="3">
        <v>1</v>
      </c>
    </row>
    <row r="512" spans="1:5" x14ac:dyDescent="0.25">
      <c r="A512">
        <v>520</v>
      </c>
      <c r="B512" s="3">
        <v>1</v>
      </c>
      <c r="C512" s="2">
        <v>2</v>
      </c>
    </row>
    <row r="513" spans="1:5" x14ac:dyDescent="0.25">
      <c r="A513">
        <v>521</v>
      </c>
      <c r="B513" s="3">
        <v>1</v>
      </c>
      <c r="C513" s="2">
        <v>2</v>
      </c>
    </row>
    <row r="514" spans="1:5" x14ac:dyDescent="0.25">
      <c r="A514">
        <v>522</v>
      </c>
      <c r="B514" s="3">
        <v>1</v>
      </c>
      <c r="C514" s="2">
        <v>2</v>
      </c>
    </row>
    <row r="515" spans="1:5" x14ac:dyDescent="0.25">
      <c r="A515">
        <v>523</v>
      </c>
      <c r="B515" s="3">
        <v>1</v>
      </c>
      <c r="C515" s="2">
        <v>2</v>
      </c>
    </row>
    <row r="516" spans="1:5" x14ac:dyDescent="0.25">
      <c r="A516">
        <v>524</v>
      </c>
      <c r="B516" s="3">
        <v>1</v>
      </c>
      <c r="C516" s="2">
        <v>2</v>
      </c>
    </row>
    <row r="517" spans="1:5" x14ac:dyDescent="0.25">
      <c r="A517">
        <v>525</v>
      </c>
      <c r="B517" s="3">
        <v>1</v>
      </c>
      <c r="C517" s="2">
        <v>2</v>
      </c>
    </row>
    <row r="518" spans="1:5" x14ac:dyDescent="0.25">
      <c r="A518">
        <v>526</v>
      </c>
      <c r="B518" s="3">
        <v>1</v>
      </c>
      <c r="C518" s="2">
        <v>2</v>
      </c>
    </row>
    <row r="519" spans="1:5" x14ac:dyDescent="0.25">
      <c r="A519">
        <v>527</v>
      </c>
      <c r="C519" s="2">
        <v>2</v>
      </c>
    </row>
    <row r="520" spans="1:5" x14ac:dyDescent="0.25">
      <c r="A520">
        <v>528</v>
      </c>
      <c r="C520" s="2">
        <v>2</v>
      </c>
    </row>
    <row r="521" spans="1:5" x14ac:dyDescent="0.25">
      <c r="A521">
        <v>529</v>
      </c>
      <c r="C521" s="2">
        <v>2</v>
      </c>
      <c r="D521" s="5">
        <v>3</v>
      </c>
    </row>
    <row r="522" spans="1:5" x14ac:dyDescent="0.25">
      <c r="A522">
        <v>530</v>
      </c>
      <c r="D522" s="5">
        <v>3</v>
      </c>
      <c r="E522" s="4">
        <v>4</v>
      </c>
    </row>
    <row r="523" spans="1:5" x14ac:dyDescent="0.25">
      <c r="A523">
        <v>531</v>
      </c>
      <c r="D523" s="5">
        <v>3</v>
      </c>
      <c r="E523" s="4">
        <v>4</v>
      </c>
    </row>
    <row r="524" spans="1:5" x14ac:dyDescent="0.25">
      <c r="A524">
        <v>532</v>
      </c>
      <c r="D524" s="5">
        <v>3</v>
      </c>
      <c r="E524" s="4">
        <v>4</v>
      </c>
    </row>
    <row r="525" spans="1:5" x14ac:dyDescent="0.25">
      <c r="A525">
        <v>533</v>
      </c>
      <c r="D525" s="5">
        <v>3</v>
      </c>
      <c r="E525" s="4">
        <v>4</v>
      </c>
    </row>
    <row r="526" spans="1:5" x14ac:dyDescent="0.25">
      <c r="A526">
        <v>534</v>
      </c>
      <c r="D526" s="5">
        <v>3</v>
      </c>
      <c r="E526" s="4">
        <v>4</v>
      </c>
    </row>
    <row r="527" spans="1:5" x14ac:dyDescent="0.25">
      <c r="A527">
        <v>535</v>
      </c>
      <c r="D527" s="5">
        <v>3</v>
      </c>
      <c r="E527" s="4">
        <v>4</v>
      </c>
    </row>
    <row r="528" spans="1:5" x14ac:dyDescent="0.25">
      <c r="A528">
        <v>536</v>
      </c>
      <c r="D528" s="5">
        <v>3</v>
      </c>
      <c r="E528" s="4">
        <v>4</v>
      </c>
    </row>
    <row r="529" spans="1:5" x14ac:dyDescent="0.25">
      <c r="A529">
        <v>537</v>
      </c>
      <c r="D529" s="5">
        <v>3</v>
      </c>
      <c r="E529" s="4">
        <v>4</v>
      </c>
    </row>
    <row r="530" spans="1:5" x14ac:dyDescent="0.25">
      <c r="A530">
        <v>538</v>
      </c>
      <c r="D530" s="5">
        <v>3</v>
      </c>
      <c r="E530" s="4">
        <v>4</v>
      </c>
    </row>
    <row r="531" spans="1:5" x14ac:dyDescent="0.25">
      <c r="A531">
        <v>539</v>
      </c>
      <c r="D531" s="5">
        <v>3</v>
      </c>
      <c r="E531" s="4">
        <v>4</v>
      </c>
    </row>
    <row r="532" spans="1:5" x14ac:dyDescent="0.25">
      <c r="A532">
        <v>540</v>
      </c>
      <c r="B532" s="3">
        <v>1</v>
      </c>
      <c r="D532" s="5">
        <v>3</v>
      </c>
      <c r="E532" s="4">
        <v>4</v>
      </c>
    </row>
    <row r="533" spans="1:5" x14ac:dyDescent="0.25">
      <c r="A533">
        <v>541</v>
      </c>
      <c r="B533" s="3">
        <v>1</v>
      </c>
      <c r="D533" s="5">
        <v>3</v>
      </c>
      <c r="E533" s="4">
        <v>4</v>
      </c>
    </row>
    <row r="534" spans="1:5" x14ac:dyDescent="0.25">
      <c r="A534">
        <v>542</v>
      </c>
      <c r="B534" s="3">
        <v>1</v>
      </c>
    </row>
    <row r="535" spans="1:5" x14ac:dyDescent="0.25">
      <c r="A535">
        <v>543</v>
      </c>
      <c r="B535" s="3">
        <v>1</v>
      </c>
    </row>
    <row r="536" spans="1:5" x14ac:dyDescent="0.25">
      <c r="A536">
        <v>544</v>
      </c>
      <c r="B536" s="3">
        <v>1</v>
      </c>
    </row>
    <row r="537" spans="1:5" x14ac:dyDescent="0.25">
      <c r="A537">
        <v>545</v>
      </c>
      <c r="B537" s="3">
        <v>1</v>
      </c>
    </row>
    <row r="538" spans="1:5" x14ac:dyDescent="0.25">
      <c r="A538">
        <v>546</v>
      </c>
      <c r="B538" s="3">
        <v>1</v>
      </c>
    </row>
    <row r="539" spans="1:5" x14ac:dyDescent="0.25">
      <c r="A539">
        <v>547</v>
      </c>
      <c r="B539" s="3">
        <v>1</v>
      </c>
      <c r="C539" s="2">
        <v>2</v>
      </c>
    </row>
    <row r="540" spans="1:5" x14ac:dyDescent="0.25">
      <c r="A540">
        <v>548</v>
      </c>
      <c r="B540" s="3">
        <v>1</v>
      </c>
      <c r="C540" s="2">
        <v>2</v>
      </c>
    </row>
    <row r="541" spans="1:5" x14ac:dyDescent="0.25">
      <c r="A541">
        <v>549</v>
      </c>
      <c r="B541" s="3">
        <v>1</v>
      </c>
      <c r="C541" s="2">
        <v>2</v>
      </c>
    </row>
    <row r="542" spans="1:5" x14ac:dyDescent="0.25">
      <c r="A542">
        <v>550</v>
      </c>
      <c r="B542" s="3">
        <v>1</v>
      </c>
      <c r="C542" s="2">
        <v>2</v>
      </c>
    </row>
    <row r="543" spans="1:5" x14ac:dyDescent="0.25">
      <c r="A543">
        <v>551</v>
      </c>
      <c r="B543" s="3">
        <v>1</v>
      </c>
      <c r="C543" s="2">
        <v>2</v>
      </c>
    </row>
    <row r="544" spans="1:5" x14ac:dyDescent="0.25">
      <c r="A544">
        <v>552</v>
      </c>
      <c r="C544" s="2">
        <v>2</v>
      </c>
    </row>
    <row r="545" spans="1:5" x14ac:dyDescent="0.25">
      <c r="A545">
        <v>553</v>
      </c>
      <c r="C545" s="2">
        <v>2</v>
      </c>
    </row>
    <row r="546" spans="1:5" x14ac:dyDescent="0.25">
      <c r="A546">
        <v>554</v>
      </c>
      <c r="C546" s="2">
        <v>2</v>
      </c>
    </row>
    <row r="547" spans="1:5" x14ac:dyDescent="0.25">
      <c r="A547">
        <v>555</v>
      </c>
      <c r="C547" s="2">
        <v>2</v>
      </c>
      <c r="D547" s="5">
        <v>3</v>
      </c>
    </row>
    <row r="548" spans="1:5" x14ac:dyDescent="0.25">
      <c r="A548">
        <v>556</v>
      </c>
      <c r="C548" s="2">
        <v>2</v>
      </c>
      <c r="D548" s="5">
        <v>3</v>
      </c>
    </row>
    <row r="549" spans="1:5" x14ac:dyDescent="0.25">
      <c r="A549">
        <v>557</v>
      </c>
      <c r="D549" s="5">
        <v>3</v>
      </c>
      <c r="E549" s="4">
        <v>4</v>
      </c>
    </row>
    <row r="550" spans="1:5" x14ac:dyDescent="0.25">
      <c r="A550">
        <v>558</v>
      </c>
      <c r="D550" s="5">
        <v>3</v>
      </c>
      <c r="E550" s="4">
        <v>4</v>
      </c>
    </row>
    <row r="551" spans="1:5" x14ac:dyDescent="0.25">
      <c r="A551">
        <v>559</v>
      </c>
      <c r="D551" s="5">
        <v>3</v>
      </c>
      <c r="E551" s="4">
        <v>4</v>
      </c>
    </row>
    <row r="552" spans="1:5" x14ac:dyDescent="0.25">
      <c r="A552">
        <v>560</v>
      </c>
      <c r="D552" s="5">
        <v>3</v>
      </c>
      <c r="E552" s="4">
        <v>4</v>
      </c>
    </row>
    <row r="553" spans="1:5" x14ac:dyDescent="0.25">
      <c r="A553">
        <v>561</v>
      </c>
      <c r="D553" s="5">
        <v>3</v>
      </c>
      <c r="E553" s="4">
        <v>4</v>
      </c>
    </row>
    <row r="554" spans="1:5" x14ac:dyDescent="0.25">
      <c r="A554">
        <v>562</v>
      </c>
      <c r="D554" s="5">
        <v>3</v>
      </c>
      <c r="E554" s="4">
        <v>4</v>
      </c>
    </row>
    <row r="555" spans="1:5" x14ac:dyDescent="0.25">
      <c r="A555">
        <v>563</v>
      </c>
      <c r="B555" s="3">
        <v>1</v>
      </c>
      <c r="D555" s="5">
        <v>3</v>
      </c>
      <c r="E555" s="4">
        <v>4</v>
      </c>
    </row>
    <row r="556" spans="1:5" x14ac:dyDescent="0.25">
      <c r="A556">
        <v>564</v>
      </c>
      <c r="B556" s="3">
        <v>1</v>
      </c>
      <c r="D556" s="5">
        <v>3</v>
      </c>
      <c r="E556" s="4">
        <v>4</v>
      </c>
    </row>
    <row r="557" spans="1:5" x14ac:dyDescent="0.25">
      <c r="A557">
        <v>565</v>
      </c>
      <c r="B557" s="3">
        <v>1</v>
      </c>
      <c r="D557" s="5">
        <v>3</v>
      </c>
      <c r="E557" s="4">
        <v>4</v>
      </c>
    </row>
    <row r="558" spans="1:5" x14ac:dyDescent="0.25">
      <c r="A558">
        <v>566</v>
      </c>
      <c r="B558" s="3">
        <v>1</v>
      </c>
      <c r="E558" s="4">
        <v>4</v>
      </c>
    </row>
    <row r="559" spans="1:5" x14ac:dyDescent="0.25">
      <c r="A559">
        <v>567</v>
      </c>
      <c r="B559" s="3">
        <v>1</v>
      </c>
      <c r="E559" s="4">
        <v>4</v>
      </c>
    </row>
    <row r="560" spans="1:5" x14ac:dyDescent="0.25">
      <c r="A560">
        <v>568</v>
      </c>
      <c r="B560" s="3">
        <v>1</v>
      </c>
      <c r="E560" s="4">
        <v>4</v>
      </c>
    </row>
    <row r="561" spans="1:5" x14ac:dyDescent="0.25">
      <c r="A561">
        <v>569</v>
      </c>
      <c r="B561" s="3">
        <v>1</v>
      </c>
      <c r="E561" s="4">
        <v>4</v>
      </c>
    </row>
    <row r="562" spans="1:5" x14ac:dyDescent="0.25">
      <c r="A562">
        <v>570</v>
      </c>
      <c r="B562" s="3">
        <v>1</v>
      </c>
      <c r="C562" s="2">
        <v>2</v>
      </c>
    </row>
    <row r="563" spans="1:5" x14ac:dyDescent="0.25">
      <c r="A563">
        <v>571</v>
      </c>
      <c r="B563" s="3">
        <v>1</v>
      </c>
      <c r="C563" s="2">
        <v>2</v>
      </c>
    </row>
    <row r="564" spans="1:5" x14ac:dyDescent="0.25">
      <c r="A564">
        <v>572</v>
      </c>
      <c r="B564" s="3">
        <v>1</v>
      </c>
      <c r="C564" s="2">
        <v>2</v>
      </c>
    </row>
    <row r="565" spans="1:5" x14ac:dyDescent="0.25">
      <c r="A565">
        <v>573</v>
      </c>
      <c r="B565" s="3">
        <v>1</v>
      </c>
      <c r="C565" s="2">
        <v>2</v>
      </c>
    </row>
    <row r="566" spans="1:5" x14ac:dyDescent="0.25">
      <c r="A566">
        <v>574</v>
      </c>
      <c r="B566" s="3">
        <v>1</v>
      </c>
      <c r="C566" s="2">
        <v>2</v>
      </c>
    </row>
    <row r="567" spans="1:5" x14ac:dyDescent="0.25">
      <c r="A567">
        <v>575</v>
      </c>
      <c r="B567" s="3">
        <v>1</v>
      </c>
      <c r="C567" s="2">
        <v>2</v>
      </c>
    </row>
    <row r="568" spans="1:5" x14ac:dyDescent="0.25">
      <c r="A568">
        <v>576</v>
      </c>
      <c r="C568" s="2">
        <v>2</v>
      </c>
    </row>
    <row r="569" spans="1:5" x14ac:dyDescent="0.25">
      <c r="A569">
        <v>577</v>
      </c>
      <c r="C569" s="2">
        <v>2</v>
      </c>
    </row>
    <row r="570" spans="1:5" x14ac:dyDescent="0.25">
      <c r="A570">
        <v>578</v>
      </c>
      <c r="C570" s="2">
        <v>2</v>
      </c>
    </row>
    <row r="571" spans="1:5" x14ac:dyDescent="0.25">
      <c r="A571">
        <v>579</v>
      </c>
      <c r="C571" s="2">
        <v>2</v>
      </c>
    </row>
    <row r="572" spans="1:5" x14ac:dyDescent="0.25">
      <c r="A572">
        <v>580</v>
      </c>
      <c r="C572" s="2">
        <v>2</v>
      </c>
      <c r="D572" s="5">
        <v>3</v>
      </c>
    </row>
    <row r="573" spans="1:5" x14ac:dyDescent="0.25">
      <c r="A573">
        <v>581</v>
      </c>
      <c r="C573" s="2">
        <v>2</v>
      </c>
      <c r="D573" s="5">
        <v>3</v>
      </c>
    </row>
    <row r="574" spans="1:5" x14ac:dyDescent="0.25">
      <c r="A574">
        <v>582</v>
      </c>
      <c r="C574" s="2">
        <v>2</v>
      </c>
      <c r="D574" s="5">
        <v>3</v>
      </c>
    </row>
    <row r="575" spans="1:5" x14ac:dyDescent="0.25">
      <c r="A575">
        <v>583</v>
      </c>
      <c r="D575" s="5">
        <v>3</v>
      </c>
      <c r="E575" s="4">
        <v>4</v>
      </c>
    </row>
    <row r="576" spans="1:5" x14ac:dyDescent="0.25">
      <c r="A576">
        <v>584</v>
      </c>
      <c r="D576" s="5">
        <v>3</v>
      </c>
      <c r="E576" s="4">
        <v>4</v>
      </c>
    </row>
    <row r="577" spans="1:5" x14ac:dyDescent="0.25">
      <c r="A577">
        <v>585</v>
      </c>
      <c r="D577" s="5">
        <v>3</v>
      </c>
      <c r="E577" s="4">
        <v>4</v>
      </c>
    </row>
    <row r="578" spans="1:5" x14ac:dyDescent="0.25">
      <c r="A578">
        <v>586</v>
      </c>
      <c r="D578" s="5">
        <v>3</v>
      </c>
      <c r="E578" s="4">
        <v>4</v>
      </c>
    </row>
    <row r="579" spans="1:5" x14ac:dyDescent="0.25">
      <c r="A579">
        <v>587</v>
      </c>
      <c r="D579" s="5">
        <v>3</v>
      </c>
      <c r="E579" s="4">
        <v>4</v>
      </c>
    </row>
    <row r="580" spans="1:5" x14ac:dyDescent="0.25">
      <c r="A580">
        <v>588</v>
      </c>
      <c r="B580" s="3">
        <v>1</v>
      </c>
      <c r="D580" s="5">
        <v>3</v>
      </c>
      <c r="E580" s="4">
        <v>4</v>
      </c>
    </row>
    <row r="581" spans="1:5" x14ac:dyDescent="0.25">
      <c r="A581">
        <v>589</v>
      </c>
      <c r="B581" s="3">
        <v>1</v>
      </c>
      <c r="D581" s="5">
        <v>3</v>
      </c>
      <c r="E581" s="4">
        <v>4</v>
      </c>
    </row>
    <row r="582" spans="1:5" x14ac:dyDescent="0.25">
      <c r="A582">
        <v>590</v>
      </c>
      <c r="B582" s="3">
        <v>1</v>
      </c>
      <c r="D582" s="5">
        <v>3</v>
      </c>
      <c r="E582" s="4">
        <v>4</v>
      </c>
    </row>
    <row r="583" spans="1:5" x14ac:dyDescent="0.25">
      <c r="A583">
        <v>591</v>
      </c>
      <c r="B583" s="3">
        <v>1</v>
      </c>
      <c r="D583" s="5">
        <v>3</v>
      </c>
      <c r="E583" s="4">
        <v>4</v>
      </c>
    </row>
    <row r="584" spans="1:5" x14ac:dyDescent="0.25">
      <c r="A584">
        <v>592</v>
      </c>
      <c r="B584" s="3">
        <v>1</v>
      </c>
      <c r="D584" s="5">
        <v>3</v>
      </c>
      <c r="E584" s="4">
        <v>4</v>
      </c>
    </row>
    <row r="585" spans="1:5" x14ac:dyDescent="0.25">
      <c r="A585">
        <v>593</v>
      </c>
      <c r="B585" s="3">
        <v>1</v>
      </c>
      <c r="D585" s="5">
        <v>3</v>
      </c>
      <c r="E585" s="4">
        <v>4</v>
      </c>
    </row>
    <row r="586" spans="1:5" x14ac:dyDescent="0.25">
      <c r="A586">
        <v>594</v>
      </c>
      <c r="B586" s="3">
        <v>1</v>
      </c>
      <c r="E586" s="4">
        <v>4</v>
      </c>
    </row>
    <row r="587" spans="1:5" x14ac:dyDescent="0.25">
      <c r="A587">
        <v>595</v>
      </c>
      <c r="B587" s="3">
        <v>1</v>
      </c>
      <c r="E587" s="4">
        <v>4</v>
      </c>
    </row>
    <row r="588" spans="1:5" x14ac:dyDescent="0.25">
      <c r="A588">
        <v>596</v>
      </c>
      <c r="B588" s="3">
        <v>1</v>
      </c>
      <c r="E588" s="4">
        <v>4</v>
      </c>
    </row>
    <row r="589" spans="1:5" x14ac:dyDescent="0.25">
      <c r="A589">
        <v>597</v>
      </c>
      <c r="B589" s="3">
        <v>1</v>
      </c>
      <c r="E589" s="4">
        <v>4</v>
      </c>
    </row>
    <row r="590" spans="1:5" x14ac:dyDescent="0.25">
      <c r="A590">
        <v>598</v>
      </c>
      <c r="B590" s="3">
        <v>1</v>
      </c>
      <c r="E590" s="4">
        <v>4</v>
      </c>
    </row>
    <row r="591" spans="1:5" x14ac:dyDescent="0.25">
      <c r="A591">
        <v>599</v>
      </c>
      <c r="B591" s="3">
        <v>1</v>
      </c>
      <c r="C591" s="2">
        <v>2</v>
      </c>
      <c r="E591" s="4">
        <v>4</v>
      </c>
    </row>
    <row r="592" spans="1:5" x14ac:dyDescent="0.25">
      <c r="A592">
        <v>600</v>
      </c>
      <c r="B592" s="3">
        <v>1</v>
      </c>
      <c r="C592" s="2">
        <v>2</v>
      </c>
      <c r="E592" s="4">
        <v>4</v>
      </c>
    </row>
    <row r="593" spans="1:5" x14ac:dyDescent="0.25">
      <c r="A593">
        <v>601</v>
      </c>
      <c r="B593" s="3">
        <v>1</v>
      </c>
      <c r="C593" s="2">
        <v>2</v>
      </c>
    </row>
    <row r="594" spans="1:5" x14ac:dyDescent="0.25">
      <c r="A594">
        <v>602</v>
      </c>
      <c r="B594" s="3">
        <v>1</v>
      </c>
      <c r="C594" s="2">
        <v>2</v>
      </c>
    </row>
    <row r="595" spans="1:5" x14ac:dyDescent="0.25">
      <c r="A595">
        <v>603</v>
      </c>
      <c r="B595" s="3">
        <v>1</v>
      </c>
      <c r="C595" s="2">
        <v>2</v>
      </c>
    </row>
    <row r="596" spans="1:5" x14ac:dyDescent="0.25">
      <c r="A596">
        <v>604</v>
      </c>
      <c r="B596" s="3">
        <v>1</v>
      </c>
      <c r="C596" s="2">
        <v>2</v>
      </c>
    </row>
    <row r="597" spans="1:5" x14ac:dyDescent="0.25">
      <c r="A597">
        <v>605</v>
      </c>
      <c r="C597" s="2">
        <v>2</v>
      </c>
    </row>
    <row r="598" spans="1:5" x14ac:dyDescent="0.25">
      <c r="A598">
        <v>606</v>
      </c>
      <c r="C598" s="2">
        <v>2</v>
      </c>
    </row>
    <row r="599" spans="1:5" x14ac:dyDescent="0.25">
      <c r="A599">
        <v>607</v>
      </c>
      <c r="C599" s="2">
        <v>2</v>
      </c>
    </row>
    <row r="600" spans="1:5" x14ac:dyDescent="0.25">
      <c r="A600">
        <v>608</v>
      </c>
      <c r="C600" s="2">
        <v>2</v>
      </c>
      <c r="D600" s="5">
        <v>3</v>
      </c>
    </row>
    <row r="601" spans="1:5" x14ac:dyDescent="0.25">
      <c r="A601">
        <v>609</v>
      </c>
      <c r="C601" s="2">
        <v>2</v>
      </c>
      <c r="D601" s="5">
        <v>3</v>
      </c>
    </row>
    <row r="602" spans="1:5" x14ac:dyDescent="0.25">
      <c r="A602">
        <v>610</v>
      </c>
      <c r="C602" s="2">
        <v>2</v>
      </c>
      <c r="D602" s="5">
        <v>3</v>
      </c>
    </row>
    <row r="603" spans="1:5" x14ac:dyDescent="0.25">
      <c r="A603">
        <v>611</v>
      </c>
      <c r="C603" s="2">
        <v>2</v>
      </c>
      <c r="D603" s="5">
        <v>3</v>
      </c>
    </row>
    <row r="604" spans="1:5" x14ac:dyDescent="0.25">
      <c r="A604">
        <v>612</v>
      </c>
      <c r="C604" s="2">
        <v>2</v>
      </c>
      <c r="D604" s="5">
        <v>3</v>
      </c>
    </row>
    <row r="605" spans="1:5" x14ac:dyDescent="0.25">
      <c r="A605">
        <v>613</v>
      </c>
      <c r="C605" s="2">
        <v>2</v>
      </c>
      <c r="D605" s="5">
        <v>3</v>
      </c>
    </row>
    <row r="606" spans="1:5" x14ac:dyDescent="0.25">
      <c r="A606">
        <v>614</v>
      </c>
      <c r="C606" s="2">
        <v>2</v>
      </c>
      <c r="D606" s="5">
        <v>3</v>
      </c>
      <c r="E606" s="4">
        <v>4</v>
      </c>
    </row>
    <row r="607" spans="1:5" x14ac:dyDescent="0.25">
      <c r="A607">
        <v>615</v>
      </c>
      <c r="C607" s="2">
        <v>2</v>
      </c>
      <c r="D607" s="5">
        <v>3</v>
      </c>
      <c r="E607" s="4">
        <v>4</v>
      </c>
    </row>
    <row r="608" spans="1:5" x14ac:dyDescent="0.25">
      <c r="A608">
        <v>616</v>
      </c>
      <c r="C608" s="2">
        <v>2</v>
      </c>
      <c r="D608" s="5">
        <v>3</v>
      </c>
      <c r="E608" s="4">
        <v>4</v>
      </c>
    </row>
    <row r="609" spans="1:5" x14ac:dyDescent="0.25">
      <c r="A609">
        <v>617</v>
      </c>
      <c r="C609" s="2">
        <v>2</v>
      </c>
      <c r="D609" s="5">
        <v>3</v>
      </c>
      <c r="E609" s="4">
        <v>4</v>
      </c>
    </row>
    <row r="610" spans="1:5" x14ac:dyDescent="0.25">
      <c r="A610">
        <v>618</v>
      </c>
      <c r="C610" s="2">
        <v>2</v>
      </c>
      <c r="D610" s="5">
        <v>3</v>
      </c>
      <c r="E610" s="4">
        <v>4</v>
      </c>
    </row>
    <row r="611" spans="1:5" x14ac:dyDescent="0.25">
      <c r="A611">
        <v>619</v>
      </c>
      <c r="B611" s="3">
        <v>1</v>
      </c>
      <c r="D611" s="5">
        <v>3</v>
      </c>
      <c r="E611" s="4">
        <v>4</v>
      </c>
    </row>
    <row r="612" spans="1:5" x14ac:dyDescent="0.25">
      <c r="A612">
        <v>620</v>
      </c>
      <c r="B612" s="3">
        <v>1</v>
      </c>
      <c r="D612" s="5">
        <v>3</v>
      </c>
      <c r="E612" s="4">
        <v>4</v>
      </c>
    </row>
    <row r="613" spans="1:5" x14ac:dyDescent="0.25">
      <c r="A613">
        <v>621</v>
      </c>
      <c r="B613" s="3">
        <v>1</v>
      </c>
      <c r="D613" s="5">
        <v>3</v>
      </c>
      <c r="E613" s="4">
        <v>4</v>
      </c>
    </row>
    <row r="614" spans="1:5" x14ac:dyDescent="0.25">
      <c r="A614">
        <v>622</v>
      </c>
      <c r="B614" s="3">
        <v>1</v>
      </c>
      <c r="D614" s="5">
        <v>3</v>
      </c>
      <c r="E614" s="4">
        <v>4</v>
      </c>
    </row>
    <row r="615" spans="1:5" x14ac:dyDescent="0.25">
      <c r="A615">
        <v>623</v>
      </c>
      <c r="B615" s="3">
        <v>1</v>
      </c>
      <c r="D615" s="5">
        <v>3</v>
      </c>
      <c r="E615" s="4">
        <v>4</v>
      </c>
    </row>
    <row r="616" spans="1:5" x14ac:dyDescent="0.25">
      <c r="A616">
        <v>624</v>
      </c>
      <c r="B616" s="3">
        <v>1</v>
      </c>
      <c r="E616" s="4">
        <v>4</v>
      </c>
    </row>
    <row r="617" spans="1:5" x14ac:dyDescent="0.25">
      <c r="A617">
        <v>625</v>
      </c>
      <c r="B617" s="3">
        <v>1</v>
      </c>
      <c r="E617" s="4">
        <v>4</v>
      </c>
    </row>
    <row r="618" spans="1:5" x14ac:dyDescent="0.25">
      <c r="A618">
        <v>626</v>
      </c>
      <c r="B618" s="3">
        <v>1</v>
      </c>
      <c r="E618" s="4">
        <v>4</v>
      </c>
    </row>
    <row r="619" spans="1:5" x14ac:dyDescent="0.25">
      <c r="A619">
        <v>627</v>
      </c>
      <c r="B619" s="3">
        <v>1</v>
      </c>
      <c r="E619" s="4">
        <v>4</v>
      </c>
    </row>
    <row r="620" spans="1:5" x14ac:dyDescent="0.25">
      <c r="A620">
        <v>628</v>
      </c>
      <c r="B620" s="3">
        <v>1</v>
      </c>
      <c r="E620" s="4">
        <v>4</v>
      </c>
    </row>
    <row r="621" spans="1:5" x14ac:dyDescent="0.25">
      <c r="A621">
        <v>629</v>
      </c>
      <c r="B621" s="3">
        <v>1</v>
      </c>
      <c r="E621" s="4">
        <v>4</v>
      </c>
    </row>
    <row r="622" spans="1:5" x14ac:dyDescent="0.25">
      <c r="A622">
        <v>630</v>
      </c>
      <c r="B622" s="3">
        <v>1</v>
      </c>
      <c r="E622" s="4">
        <v>4</v>
      </c>
    </row>
    <row r="623" spans="1:5" x14ac:dyDescent="0.25">
      <c r="A623">
        <v>631</v>
      </c>
      <c r="B623" s="3">
        <v>1</v>
      </c>
      <c r="E623" s="4">
        <v>4</v>
      </c>
    </row>
    <row r="624" spans="1:5" x14ac:dyDescent="0.25">
      <c r="A624">
        <v>632</v>
      </c>
      <c r="B624" s="3">
        <v>1</v>
      </c>
      <c r="E624" s="4">
        <v>4</v>
      </c>
    </row>
    <row r="625" spans="1:6" x14ac:dyDescent="0.25">
      <c r="A625">
        <v>633</v>
      </c>
      <c r="B625" s="3">
        <v>1</v>
      </c>
      <c r="E625" s="4">
        <v>4</v>
      </c>
    </row>
    <row r="626" spans="1:6" x14ac:dyDescent="0.25">
      <c r="A626">
        <v>634</v>
      </c>
      <c r="B626" s="3">
        <v>1</v>
      </c>
      <c r="C626" s="2">
        <v>2</v>
      </c>
      <c r="E626" s="4">
        <v>4</v>
      </c>
    </row>
    <row r="627" spans="1:6" x14ac:dyDescent="0.25">
      <c r="A627">
        <v>635</v>
      </c>
      <c r="B627" s="3">
        <v>1</v>
      </c>
      <c r="C627" s="2">
        <v>2</v>
      </c>
      <c r="E627" s="4">
        <v>4</v>
      </c>
    </row>
    <row r="628" spans="1:6" x14ac:dyDescent="0.25">
      <c r="A628">
        <v>636</v>
      </c>
      <c r="B628" s="3">
        <v>1</v>
      </c>
      <c r="C628" s="2">
        <v>2</v>
      </c>
    </row>
    <row r="629" spans="1:6" x14ac:dyDescent="0.25">
      <c r="A629">
        <v>637</v>
      </c>
      <c r="B629" s="3">
        <v>1</v>
      </c>
      <c r="C629" s="2">
        <v>2</v>
      </c>
    </row>
    <row r="630" spans="1:6" x14ac:dyDescent="0.25">
      <c r="A630">
        <v>638</v>
      </c>
      <c r="B630" s="3">
        <v>1</v>
      </c>
      <c r="C630" s="2">
        <v>2</v>
      </c>
    </row>
    <row r="631" spans="1:6" x14ac:dyDescent="0.25">
      <c r="A631">
        <v>639</v>
      </c>
      <c r="B631" s="3">
        <v>1</v>
      </c>
      <c r="C631" s="2">
        <v>2</v>
      </c>
    </row>
    <row r="632" spans="1:6" x14ac:dyDescent="0.25">
      <c r="A632">
        <v>640</v>
      </c>
      <c r="C632" s="2">
        <v>2</v>
      </c>
    </row>
    <row r="633" spans="1:6" x14ac:dyDescent="0.25">
      <c r="A633">
        <v>641</v>
      </c>
      <c r="C633" s="2">
        <v>2</v>
      </c>
      <c r="F633" t="s">
        <v>22</v>
      </c>
    </row>
    <row r="634" spans="1:6" x14ac:dyDescent="0.25">
      <c r="A634">
        <v>651</v>
      </c>
    </row>
    <row r="635" spans="1:6" x14ac:dyDescent="0.25">
      <c r="A635">
        <v>652</v>
      </c>
    </row>
    <row r="636" spans="1:6" x14ac:dyDescent="0.25">
      <c r="A636">
        <v>653</v>
      </c>
      <c r="F636" t="s">
        <v>22</v>
      </c>
    </row>
    <row r="637" spans="1:6" x14ac:dyDescent="0.25">
      <c r="A637">
        <v>654</v>
      </c>
      <c r="B637" s="3">
        <v>1</v>
      </c>
      <c r="E637" s="4">
        <v>4</v>
      </c>
    </row>
    <row r="638" spans="1:6" x14ac:dyDescent="0.25">
      <c r="A638">
        <v>655</v>
      </c>
      <c r="B638" s="3">
        <v>1</v>
      </c>
      <c r="E638" s="4">
        <v>4</v>
      </c>
    </row>
    <row r="639" spans="1:6" x14ac:dyDescent="0.25">
      <c r="A639">
        <v>656</v>
      </c>
      <c r="B639" s="3">
        <v>1</v>
      </c>
      <c r="E639" s="4">
        <v>4</v>
      </c>
    </row>
    <row r="640" spans="1:6" x14ac:dyDescent="0.25">
      <c r="A640">
        <v>657</v>
      </c>
      <c r="B640" s="3">
        <v>1</v>
      </c>
      <c r="E640" s="4">
        <v>4</v>
      </c>
    </row>
    <row r="641" spans="1:5" x14ac:dyDescent="0.25">
      <c r="A641">
        <v>658</v>
      </c>
      <c r="B641" s="3">
        <v>1</v>
      </c>
      <c r="E641" s="4">
        <v>4</v>
      </c>
    </row>
    <row r="642" spans="1:5" x14ac:dyDescent="0.25">
      <c r="A642">
        <v>659</v>
      </c>
      <c r="B642" s="3">
        <v>1</v>
      </c>
      <c r="E642" s="4">
        <v>4</v>
      </c>
    </row>
    <row r="643" spans="1:5" x14ac:dyDescent="0.25">
      <c r="A643">
        <v>660</v>
      </c>
      <c r="B643" s="3">
        <v>1</v>
      </c>
      <c r="E643" s="4">
        <v>4</v>
      </c>
    </row>
    <row r="644" spans="1:5" x14ac:dyDescent="0.25">
      <c r="A644">
        <v>661</v>
      </c>
      <c r="B644" s="3">
        <v>1</v>
      </c>
      <c r="E644" s="4">
        <v>4</v>
      </c>
    </row>
    <row r="645" spans="1:5" x14ac:dyDescent="0.25">
      <c r="A645">
        <v>662</v>
      </c>
      <c r="B645" s="3">
        <v>1</v>
      </c>
      <c r="E645" s="4">
        <v>4</v>
      </c>
    </row>
    <row r="646" spans="1:5" x14ac:dyDescent="0.25">
      <c r="A646">
        <v>663</v>
      </c>
      <c r="B646" s="3">
        <v>1</v>
      </c>
      <c r="E646" s="4">
        <v>4</v>
      </c>
    </row>
    <row r="647" spans="1:5" x14ac:dyDescent="0.25">
      <c r="A647">
        <v>664</v>
      </c>
      <c r="B647" s="3">
        <v>1</v>
      </c>
      <c r="E647" s="4">
        <v>4</v>
      </c>
    </row>
    <row r="648" spans="1:5" x14ac:dyDescent="0.25">
      <c r="A648">
        <v>665</v>
      </c>
      <c r="B648" s="3">
        <v>1</v>
      </c>
      <c r="E648" s="4">
        <v>4</v>
      </c>
    </row>
    <row r="649" spans="1:5" x14ac:dyDescent="0.25">
      <c r="A649">
        <v>666</v>
      </c>
      <c r="B649" s="3">
        <v>1</v>
      </c>
      <c r="C649" s="2">
        <v>2</v>
      </c>
      <c r="E649" s="4">
        <v>4</v>
      </c>
    </row>
    <row r="650" spans="1:5" x14ac:dyDescent="0.25">
      <c r="A650">
        <v>667</v>
      </c>
      <c r="B650" s="3">
        <v>1</v>
      </c>
      <c r="C650" s="2">
        <v>2</v>
      </c>
      <c r="E650" s="4">
        <v>4</v>
      </c>
    </row>
    <row r="651" spans="1:5" x14ac:dyDescent="0.25">
      <c r="A651">
        <v>668</v>
      </c>
      <c r="B651" s="3">
        <v>1</v>
      </c>
      <c r="C651" s="2">
        <v>2</v>
      </c>
    </row>
    <row r="652" spans="1:5" x14ac:dyDescent="0.25">
      <c r="A652">
        <v>669</v>
      </c>
      <c r="B652" s="3">
        <v>1</v>
      </c>
      <c r="C652" s="2">
        <v>2</v>
      </c>
    </row>
    <row r="653" spans="1:5" x14ac:dyDescent="0.25">
      <c r="A653">
        <v>670</v>
      </c>
      <c r="C653" s="2">
        <v>2</v>
      </c>
    </row>
    <row r="654" spans="1:5" x14ac:dyDescent="0.25">
      <c r="A654">
        <v>671</v>
      </c>
      <c r="C654" s="2">
        <v>2</v>
      </c>
      <c r="D654" s="5">
        <v>3</v>
      </c>
    </row>
    <row r="655" spans="1:5" x14ac:dyDescent="0.25">
      <c r="A655">
        <v>672</v>
      </c>
      <c r="C655" s="2">
        <v>2</v>
      </c>
      <c r="D655" s="5">
        <v>3</v>
      </c>
    </row>
    <row r="656" spans="1:5" x14ac:dyDescent="0.25">
      <c r="A656">
        <v>673</v>
      </c>
      <c r="C656" s="2">
        <v>2</v>
      </c>
      <c r="D656" s="5">
        <v>3</v>
      </c>
    </row>
    <row r="657" spans="1:5" x14ac:dyDescent="0.25">
      <c r="A657">
        <v>674</v>
      </c>
      <c r="C657" s="2">
        <v>2</v>
      </c>
      <c r="D657" s="5">
        <v>3</v>
      </c>
    </row>
    <row r="658" spans="1:5" x14ac:dyDescent="0.25">
      <c r="A658">
        <v>675</v>
      </c>
      <c r="C658" s="2">
        <v>2</v>
      </c>
      <c r="D658" s="5">
        <v>3</v>
      </c>
    </row>
    <row r="659" spans="1:5" x14ac:dyDescent="0.25">
      <c r="A659">
        <v>676</v>
      </c>
      <c r="C659" s="2">
        <v>2</v>
      </c>
      <c r="D659" s="5">
        <v>3</v>
      </c>
    </row>
    <row r="660" spans="1:5" x14ac:dyDescent="0.25">
      <c r="A660">
        <v>677</v>
      </c>
      <c r="C660" s="2">
        <v>2</v>
      </c>
      <c r="D660" s="5">
        <v>3</v>
      </c>
    </row>
    <row r="661" spans="1:5" x14ac:dyDescent="0.25">
      <c r="A661">
        <v>678</v>
      </c>
      <c r="C661" s="2">
        <v>2</v>
      </c>
      <c r="D661" s="5">
        <v>3</v>
      </c>
    </row>
    <row r="662" spans="1:5" x14ac:dyDescent="0.25">
      <c r="A662">
        <v>679</v>
      </c>
      <c r="C662" s="2">
        <v>2</v>
      </c>
      <c r="D662" s="5">
        <v>3</v>
      </c>
    </row>
    <row r="663" spans="1:5" x14ac:dyDescent="0.25">
      <c r="A663">
        <v>680</v>
      </c>
      <c r="C663" s="2">
        <v>2</v>
      </c>
      <c r="D663" s="5">
        <v>3</v>
      </c>
    </row>
    <row r="664" spans="1:5" x14ac:dyDescent="0.25">
      <c r="A664">
        <v>681</v>
      </c>
      <c r="C664" s="2">
        <v>2</v>
      </c>
      <c r="D664" s="5">
        <v>3</v>
      </c>
    </row>
    <row r="665" spans="1:5" x14ac:dyDescent="0.25">
      <c r="A665">
        <v>682</v>
      </c>
      <c r="D665" s="5">
        <v>3</v>
      </c>
      <c r="E665" s="4">
        <v>4</v>
      </c>
    </row>
    <row r="666" spans="1:5" x14ac:dyDescent="0.25">
      <c r="A666">
        <v>683</v>
      </c>
      <c r="B666" s="3">
        <v>1</v>
      </c>
      <c r="D666" s="5">
        <v>3</v>
      </c>
      <c r="E666" s="4">
        <v>4</v>
      </c>
    </row>
    <row r="667" spans="1:5" x14ac:dyDescent="0.25">
      <c r="A667">
        <v>684</v>
      </c>
      <c r="B667" s="3">
        <v>1</v>
      </c>
      <c r="D667" s="5">
        <v>3</v>
      </c>
      <c r="E667" s="4">
        <v>4</v>
      </c>
    </row>
    <row r="668" spans="1:5" x14ac:dyDescent="0.25">
      <c r="A668">
        <v>685</v>
      </c>
      <c r="B668" s="3">
        <v>1</v>
      </c>
      <c r="D668" s="5">
        <v>3</v>
      </c>
      <c r="E668" s="4">
        <v>4</v>
      </c>
    </row>
    <row r="669" spans="1:5" x14ac:dyDescent="0.25">
      <c r="A669">
        <v>686</v>
      </c>
      <c r="B669" s="3">
        <v>1</v>
      </c>
      <c r="D669" s="5">
        <v>3</v>
      </c>
      <c r="E669" s="4">
        <v>4</v>
      </c>
    </row>
    <row r="670" spans="1:5" x14ac:dyDescent="0.25">
      <c r="A670">
        <v>687</v>
      </c>
      <c r="B670" s="3">
        <v>1</v>
      </c>
      <c r="E670" s="4">
        <v>4</v>
      </c>
    </row>
    <row r="671" spans="1:5" x14ac:dyDescent="0.25">
      <c r="A671">
        <v>688</v>
      </c>
      <c r="B671" s="3">
        <v>1</v>
      </c>
      <c r="E671" s="4">
        <v>4</v>
      </c>
    </row>
    <row r="672" spans="1:5" x14ac:dyDescent="0.25">
      <c r="A672">
        <v>689</v>
      </c>
      <c r="B672" s="3">
        <v>1</v>
      </c>
      <c r="E672" s="4">
        <v>4</v>
      </c>
    </row>
    <row r="673" spans="1:5" x14ac:dyDescent="0.25">
      <c r="A673">
        <v>690</v>
      </c>
      <c r="B673" s="3">
        <v>1</v>
      </c>
      <c r="E673" s="4">
        <v>4</v>
      </c>
    </row>
    <row r="674" spans="1:5" x14ac:dyDescent="0.25">
      <c r="A674">
        <v>691</v>
      </c>
      <c r="B674" s="3">
        <v>1</v>
      </c>
      <c r="E674" s="4">
        <v>4</v>
      </c>
    </row>
    <row r="675" spans="1:5" x14ac:dyDescent="0.25">
      <c r="A675">
        <v>692</v>
      </c>
      <c r="B675" s="3">
        <v>1</v>
      </c>
      <c r="E675" s="4">
        <v>4</v>
      </c>
    </row>
    <row r="676" spans="1:5" x14ac:dyDescent="0.25">
      <c r="A676">
        <v>693</v>
      </c>
      <c r="B676" s="3">
        <v>1</v>
      </c>
      <c r="E676" s="4">
        <v>4</v>
      </c>
    </row>
    <row r="677" spans="1:5" x14ac:dyDescent="0.25">
      <c r="A677">
        <v>694</v>
      </c>
      <c r="B677" s="3">
        <v>1</v>
      </c>
      <c r="E677" s="4">
        <v>4</v>
      </c>
    </row>
    <row r="678" spans="1:5" x14ac:dyDescent="0.25">
      <c r="A678">
        <v>695</v>
      </c>
      <c r="B678" s="3">
        <v>1</v>
      </c>
      <c r="E678" s="4">
        <v>4</v>
      </c>
    </row>
    <row r="679" spans="1:5" x14ac:dyDescent="0.25">
      <c r="A679">
        <v>696</v>
      </c>
      <c r="B679" s="3">
        <v>1</v>
      </c>
      <c r="E679" s="4">
        <v>4</v>
      </c>
    </row>
    <row r="680" spans="1:5" x14ac:dyDescent="0.25">
      <c r="A680">
        <v>697</v>
      </c>
      <c r="B680" s="3">
        <v>1</v>
      </c>
      <c r="C680" s="2">
        <v>2</v>
      </c>
      <c r="E680" s="4">
        <v>4</v>
      </c>
    </row>
    <row r="681" spans="1:5" x14ac:dyDescent="0.25">
      <c r="A681">
        <v>698</v>
      </c>
      <c r="B681" s="3">
        <v>1</v>
      </c>
      <c r="C681" s="2">
        <v>2</v>
      </c>
      <c r="E681" s="4">
        <v>4</v>
      </c>
    </row>
    <row r="682" spans="1:5" x14ac:dyDescent="0.25">
      <c r="A682">
        <v>699</v>
      </c>
      <c r="B682" s="3">
        <v>1</v>
      </c>
      <c r="C682" s="2">
        <v>2</v>
      </c>
    </row>
    <row r="683" spans="1:5" x14ac:dyDescent="0.25">
      <c r="A683">
        <v>700</v>
      </c>
      <c r="B683" s="3">
        <v>1</v>
      </c>
      <c r="C683" s="2">
        <v>2</v>
      </c>
    </row>
    <row r="684" spans="1:5" x14ac:dyDescent="0.25">
      <c r="A684">
        <v>701</v>
      </c>
      <c r="C684" s="2">
        <v>2</v>
      </c>
      <c r="D684" s="5">
        <v>3</v>
      </c>
    </row>
    <row r="685" spans="1:5" x14ac:dyDescent="0.25">
      <c r="A685">
        <v>702</v>
      </c>
      <c r="C685" s="2">
        <v>2</v>
      </c>
      <c r="D685" s="5">
        <v>3</v>
      </c>
    </row>
    <row r="686" spans="1:5" x14ac:dyDescent="0.25">
      <c r="A686">
        <v>703</v>
      </c>
      <c r="C686" s="2">
        <v>2</v>
      </c>
      <c r="D686" s="5">
        <v>3</v>
      </c>
    </row>
    <row r="687" spans="1:5" x14ac:dyDescent="0.25">
      <c r="A687">
        <v>704</v>
      </c>
      <c r="C687" s="2">
        <v>2</v>
      </c>
      <c r="D687" s="5">
        <v>3</v>
      </c>
    </row>
    <row r="688" spans="1:5" x14ac:dyDescent="0.25">
      <c r="A688">
        <v>705</v>
      </c>
      <c r="C688" s="2">
        <v>2</v>
      </c>
      <c r="D688" s="5">
        <v>3</v>
      </c>
    </row>
    <row r="689" spans="1:5" x14ac:dyDescent="0.25">
      <c r="A689">
        <v>706</v>
      </c>
      <c r="C689" s="2">
        <v>2</v>
      </c>
      <c r="D689" s="5">
        <v>3</v>
      </c>
    </row>
    <row r="690" spans="1:5" x14ac:dyDescent="0.25">
      <c r="A690">
        <v>707</v>
      </c>
      <c r="C690" s="2">
        <v>2</v>
      </c>
      <c r="D690" s="5">
        <v>3</v>
      </c>
    </row>
    <row r="691" spans="1:5" x14ac:dyDescent="0.25">
      <c r="A691">
        <v>708</v>
      </c>
      <c r="C691" s="2">
        <v>2</v>
      </c>
      <c r="D691" s="5">
        <v>3</v>
      </c>
    </row>
    <row r="692" spans="1:5" x14ac:dyDescent="0.25">
      <c r="A692">
        <v>709</v>
      </c>
      <c r="C692" s="2">
        <v>2</v>
      </c>
      <c r="D692" s="5">
        <v>3</v>
      </c>
    </row>
    <row r="693" spans="1:5" x14ac:dyDescent="0.25">
      <c r="A693">
        <v>710</v>
      </c>
      <c r="C693" s="2">
        <v>2</v>
      </c>
      <c r="D693" s="5">
        <v>3</v>
      </c>
    </row>
    <row r="694" spans="1:5" x14ac:dyDescent="0.25">
      <c r="A694">
        <v>711</v>
      </c>
      <c r="C694" s="2">
        <v>2</v>
      </c>
      <c r="D694" s="5">
        <v>3</v>
      </c>
    </row>
    <row r="695" spans="1:5" x14ac:dyDescent="0.25">
      <c r="A695">
        <v>712</v>
      </c>
      <c r="C695" s="2">
        <v>2</v>
      </c>
      <c r="D695" s="5">
        <v>3</v>
      </c>
    </row>
    <row r="696" spans="1:5" x14ac:dyDescent="0.25">
      <c r="A696">
        <v>713</v>
      </c>
      <c r="C696" s="2">
        <v>2</v>
      </c>
      <c r="D696" s="5">
        <v>3</v>
      </c>
    </row>
    <row r="697" spans="1:5" x14ac:dyDescent="0.25">
      <c r="A697">
        <v>714</v>
      </c>
      <c r="B697" s="3">
        <v>1</v>
      </c>
      <c r="D697" s="5">
        <v>3</v>
      </c>
      <c r="E697" s="4">
        <v>4</v>
      </c>
    </row>
    <row r="698" spans="1:5" x14ac:dyDescent="0.25">
      <c r="A698">
        <v>715</v>
      </c>
      <c r="B698" s="3">
        <v>1</v>
      </c>
      <c r="D698" s="5">
        <v>3</v>
      </c>
      <c r="E698" s="4">
        <v>4</v>
      </c>
    </row>
    <row r="699" spans="1:5" x14ac:dyDescent="0.25">
      <c r="A699">
        <v>716</v>
      </c>
      <c r="B699" s="3">
        <v>1</v>
      </c>
      <c r="D699" s="5">
        <v>3</v>
      </c>
      <c r="E699" s="4">
        <v>4</v>
      </c>
    </row>
    <row r="700" spans="1:5" x14ac:dyDescent="0.25">
      <c r="A700">
        <v>717</v>
      </c>
      <c r="B700" s="3">
        <v>1</v>
      </c>
      <c r="D700" s="5">
        <v>3</v>
      </c>
      <c r="E700" s="4">
        <v>4</v>
      </c>
    </row>
    <row r="701" spans="1:5" x14ac:dyDescent="0.25">
      <c r="A701">
        <v>718</v>
      </c>
      <c r="B701" s="3">
        <v>1</v>
      </c>
      <c r="E701" s="4">
        <v>4</v>
      </c>
    </row>
    <row r="702" spans="1:5" x14ac:dyDescent="0.25">
      <c r="A702">
        <v>719</v>
      </c>
      <c r="B702" s="3">
        <v>1</v>
      </c>
      <c r="E702" s="4">
        <v>4</v>
      </c>
    </row>
    <row r="703" spans="1:5" x14ac:dyDescent="0.25">
      <c r="A703">
        <v>720</v>
      </c>
      <c r="B703" s="3">
        <v>1</v>
      </c>
      <c r="E703" s="4">
        <v>4</v>
      </c>
    </row>
    <row r="704" spans="1:5" x14ac:dyDescent="0.25">
      <c r="A704">
        <v>721</v>
      </c>
      <c r="B704" s="3">
        <v>1</v>
      </c>
      <c r="E704" s="4">
        <v>4</v>
      </c>
    </row>
    <row r="705" spans="1:5" x14ac:dyDescent="0.25">
      <c r="A705">
        <v>722</v>
      </c>
      <c r="B705" s="3">
        <v>1</v>
      </c>
      <c r="E705" s="4">
        <v>4</v>
      </c>
    </row>
    <row r="706" spans="1:5" x14ac:dyDescent="0.25">
      <c r="A706">
        <v>723</v>
      </c>
      <c r="B706" s="3">
        <v>1</v>
      </c>
      <c r="E706" s="4">
        <v>4</v>
      </c>
    </row>
    <row r="707" spans="1:5" x14ac:dyDescent="0.25">
      <c r="A707">
        <v>724</v>
      </c>
      <c r="B707" s="3">
        <v>1</v>
      </c>
      <c r="E707" s="4">
        <v>4</v>
      </c>
    </row>
    <row r="708" spans="1:5" x14ac:dyDescent="0.25">
      <c r="A708">
        <v>725</v>
      </c>
      <c r="B708" s="3">
        <v>1</v>
      </c>
      <c r="E708" s="4">
        <v>4</v>
      </c>
    </row>
    <row r="709" spans="1:5" x14ac:dyDescent="0.25">
      <c r="A709">
        <v>726</v>
      </c>
      <c r="B709" s="3">
        <v>1</v>
      </c>
      <c r="E709" s="4">
        <v>4</v>
      </c>
    </row>
    <row r="710" spans="1:5" x14ac:dyDescent="0.25">
      <c r="A710">
        <v>727</v>
      </c>
      <c r="B710" s="3">
        <v>1</v>
      </c>
      <c r="E710" s="4">
        <v>4</v>
      </c>
    </row>
    <row r="711" spans="1:5" x14ac:dyDescent="0.25">
      <c r="A711">
        <v>728</v>
      </c>
      <c r="B711" s="3">
        <v>1</v>
      </c>
      <c r="E711" s="4">
        <v>4</v>
      </c>
    </row>
    <row r="712" spans="1:5" x14ac:dyDescent="0.25">
      <c r="A712">
        <v>729</v>
      </c>
      <c r="B712" s="3">
        <v>1</v>
      </c>
      <c r="E712" s="4">
        <v>4</v>
      </c>
    </row>
    <row r="713" spans="1:5" x14ac:dyDescent="0.25">
      <c r="A713">
        <v>730</v>
      </c>
      <c r="B713" s="3">
        <v>1</v>
      </c>
      <c r="C713" s="2">
        <v>2</v>
      </c>
      <c r="E713" s="4">
        <v>4</v>
      </c>
    </row>
    <row r="714" spans="1:5" x14ac:dyDescent="0.25">
      <c r="A714">
        <v>731</v>
      </c>
      <c r="B714" s="3">
        <v>1</v>
      </c>
      <c r="C714" s="2">
        <v>2</v>
      </c>
      <c r="E714" s="4">
        <v>4</v>
      </c>
    </row>
    <row r="715" spans="1:5" x14ac:dyDescent="0.25">
      <c r="A715">
        <v>732</v>
      </c>
      <c r="C715" s="2">
        <v>2</v>
      </c>
      <c r="D715" s="5">
        <v>3</v>
      </c>
    </row>
    <row r="716" spans="1:5" x14ac:dyDescent="0.25">
      <c r="A716">
        <v>733</v>
      </c>
      <c r="C716" s="2">
        <v>2</v>
      </c>
      <c r="D716" s="5">
        <v>3</v>
      </c>
    </row>
    <row r="717" spans="1:5" x14ac:dyDescent="0.25">
      <c r="A717">
        <v>734</v>
      </c>
      <c r="C717" s="2">
        <v>2</v>
      </c>
      <c r="D717" s="5">
        <v>3</v>
      </c>
    </row>
    <row r="718" spans="1:5" x14ac:dyDescent="0.25">
      <c r="A718">
        <v>735</v>
      </c>
      <c r="C718" s="2">
        <v>2</v>
      </c>
      <c r="D718" s="5">
        <v>3</v>
      </c>
    </row>
    <row r="719" spans="1:5" x14ac:dyDescent="0.25">
      <c r="A719">
        <v>736</v>
      </c>
      <c r="C719" s="2">
        <v>2</v>
      </c>
      <c r="D719" s="5">
        <v>3</v>
      </c>
    </row>
    <row r="720" spans="1:5" x14ac:dyDescent="0.25">
      <c r="A720">
        <v>737</v>
      </c>
      <c r="C720" s="2">
        <v>2</v>
      </c>
      <c r="D720" s="5">
        <v>3</v>
      </c>
    </row>
    <row r="721" spans="1:5" x14ac:dyDescent="0.25">
      <c r="A721">
        <v>738</v>
      </c>
      <c r="C721" s="2">
        <v>2</v>
      </c>
      <c r="D721" s="5">
        <v>3</v>
      </c>
    </row>
    <row r="722" spans="1:5" x14ac:dyDescent="0.25">
      <c r="A722">
        <v>739</v>
      </c>
      <c r="C722" s="2">
        <v>2</v>
      </c>
      <c r="D722" s="5">
        <v>3</v>
      </c>
    </row>
    <row r="723" spans="1:5" x14ac:dyDescent="0.25">
      <c r="A723">
        <v>740</v>
      </c>
      <c r="C723" s="2">
        <v>2</v>
      </c>
      <c r="D723" s="5">
        <v>3</v>
      </c>
    </row>
    <row r="724" spans="1:5" x14ac:dyDescent="0.25">
      <c r="A724">
        <v>741</v>
      </c>
      <c r="C724" s="2">
        <v>2</v>
      </c>
      <c r="D724" s="5">
        <v>3</v>
      </c>
    </row>
    <row r="725" spans="1:5" x14ac:dyDescent="0.25">
      <c r="A725">
        <v>742</v>
      </c>
      <c r="C725" s="2">
        <v>2</v>
      </c>
      <c r="D725" s="5">
        <v>3</v>
      </c>
    </row>
    <row r="726" spans="1:5" x14ac:dyDescent="0.25">
      <c r="A726">
        <v>743</v>
      </c>
      <c r="C726" s="2">
        <v>2</v>
      </c>
      <c r="D726" s="5">
        <v>3</v>
      </c>
    </row>
    <row r="727" spans="1:5" x14ac:dyDescent="0.25">
      <c r="A727">
        <v>744</v>
      </c>
      <c r="C727" s="2">
        <v>2</v>
      </c>
      <c r="D727" s="5">
        <v>3</v>
      </c>
    </row>
    <row r="728" spans="1:5" x14ac:dyDescent="0.25">
      <c r="A728">
        <v>745</v>
      </c>
      <c r="C728" s="2">
        <v>2</v>
      </c>
      <c r="D728" s="5">
        <v>3</v>
      </c>
    </row>
    <row r="729" spans="1:5" x14ac:dyDescent="0.25">
      <c r="A729">
        <v>746</v>
      </c>
      <c r="D729" s="5">
        <v>3</v>
      </c>
    </row>
    <row r="730" spans="1:5" x14ac:dyDescent="0.25">
      <c r="A730">
        <v>747</v>
      </c>
      <c r="B730" s="3">
        <v>1</v>
      </c>
      <c r="D730" s="5">
        <v>3</v>
      </c>
    </row>
    <row r="731" spans="1:5" x14ac:dyDescent="0.25">
      <c r="A731">
        <v>748</v>
      </c>
      <c r="B731" s="3">
        <v>1</v>
      </c>
      <c r="E731" s="4">
        <v>4</v>
      </c>
    </row>
    <row r="732" spans="1:5" x14ac:dyDescent="0.25">
      <c r="A732">
        <v>749</v>
      </c>
      <c r="B732" s="3">
        <v>1</v>
      </c>
      <c r="E732" s="4">
        <v>4</v>
      </c>
    </row>
    <row r="733" spans="1:5" x14ac:dyDescent="0.25">
      <c r="A733">
        <v>750</v>
      </c>
      <c r="B733" s="3">
        <v>1</v>
      </c>
      <c r="E733" s="4">
        <v>4</v>
      </c>
    </row>
    <row r="734" spans="1:5" x14ac:dyDescent="0.25">
      <c r="A734">
        <v>751</v>
      </c>
      <c r="B734" s="3">
        <v>1</v>
      </c>
      <c r="E734" s="4">
        <v>4</v>
      </c>
    </row>
    <row r="735" spans="1:5" x14ac:dyDescent="0.25">
      <c r="A735">
        <v>752</v>
      </c>
      <c r="B735" s="3">
        <v>1</v>
      </c>
      <c r="E735" s="4">
        <v>4</v>
      </c>
    </row>
    <row r="736" spans="1:5" x14ac:dyDescent="0.25">
      <c r="A736">
        <v>753</v>
      </c>
      <c r="B736" s="3">
        <v>1</v>
      </c>
      <c r="E736" s="4">
        <v>4</v>
      </c>
    </row>
    <row r="737" spans="1:5" x14ac:dyDescent="0.25">
      <c r="A737">
        <v>754</v>
      </c>
      <c r="B737" s="3">
        <v>1</v>
      </c>
      <c r="E737" s="4">
        <v>4</v>
      </c>
    </row>
    <row r="738" spans="1:5" x14ac:dyDescent="0.25">
      <c r="A738">
        <v>755</v>
      </c>
      <c r="B738" s="3">
        <v>1</v>
      </c>
      <c r="E738" s="4">
        <v>4</v>
      </c>
    </row>
    <row r="739" spans="1:5" x14ac:dyDescent="0.25">
      <c r="A739">
        <v>756</v>
      </c>
      <c r="B739" s="3">
        <v>1</v>
      </c>
      <c r="E739" s="4">
        <v>4</v>
      </c>
    </row>
    <row r="740" spans="1:5" x14ac:dyDescent="0.25">
      <c r="A740">
        <v>757</v>
      </c>
      <c r="B740" s="3">
        <v>1</v>
      </c>
      <c r="E740" s="4">
        <v>4</v>
      </c>
    </row>
    <row r="741" spans="1:5" x14ac:dyDescent="0.25">
      <c r="A741">
        <v>758</v>
      </c>
      <c r="B741" s="3">
        <v>1</v>
      </c>
      <c r="E741" s="4">
        <v>4</v>
      </c>
    </row>
    <row r="742" spans="1:5" x14ac:dyDescent="0.25">
      <c r="A742">
        <v>759</v>
      </c>
      <c r="B742" s="3">
        <v>1</v>
      </c>
      <c r="E742" s="4">
        <v>4</v>
      </c>
    </row>
    <row r="743" spans="1:5" x14ac:dyDescent="0.25">
      <c r="A743">
        <v>760</v>
      </c>
      <c r="B743" s="3">
        <v>1</v>
      </c>
      <c r="E743" s="4">
        <v>4</v>
      </c>
    </row>
    <row r="744" spans="1:5" x14ac:dyDescent="0.25">
      <c r="A744">
        <v>761</v>
      </c>
      <c r="B744" s="3">
        <v>1</v>
      </c>
      <c r="C744" s="2">
        <v>2</v>
      </c>
      <c r="E744" s="4">
        <v>4</v>
      </c>
    </row>
    <row r="745" spans="1:5" x14ac:dyDescent="0.25">
      <c r="A745">
        <v>762</v>
      </c>
      <c r="C745" s="2">
        <v>2</v>
      </c>
      <c r="E745" s="4">
        <v>4</v>
      </c>
    </row>
    <row r="746" spans="1:5" x14ac:dyDescent="0.25">
      <c r="A746">
        <v>763</v>
      </c>
      <c r="C746" s="2">
        <v>2</v>
      </c>
    </row>
    <row r="747" spans="1:5" x14ac:dyDescent="0.25">
      <c r="A747">
        <v>764</v>
      </c>
      <c r="C747" s="2">
        <v>2</v>
      </c>
      <c r="D747" s="5">
        <v>3</v>
      </c>
    </row>
    <row r="748" spans="1:5" x14ac:dyDescent="0.25">
      <c r="A748">
        <v>765</v>
      </c>
      <c r="C748" s="2">
        <v>2</v>
      </c>
      <c r="D748" s="5">
        <v>3</v>
      </c>
    </row>
    <row r="749" spans="1:5" x14ac:dyDescent="0.25">
      <c r="A749">
        <v>766</v>
      </c>
      <c r="C749" s="2">
        <v>2</v>
      </c>
      <c r="D749" s="5">
        <v>3</v>
      </c>
    </row>
    <row r="750" spans="1:5" x14ac:dyDescent="0.25">
      <c r="A750">
        <v>767</v>
      </c>
      <c r="C750" s="2">
        <v>2</v>
      </c>
      <c r="D750" s="5">
        <v>3</v>
      </c>
    </row>
    <row r="751" spans="1:5" x14ac:dyDescent="0.25">
      <c r="A751">
        <v>768</v>
      </c>
      <c r="C751" s="2">
        <v>2</v>
      </c>
      <c r="D751" s="5">
        <v>3</v>
      </c>
    </row>
    <row r="752" spans="1:5" x14ac:dyDescent="0.25">
      <c r="A752">
        <v>769</v>
      </c>
      <c r="C752" s="2">
        <v>2</v>
      </c>
      <c r="D752" s="5">
        <v>3</v>
      </c>
    </row>
    <row r="753" spans="1:5" x14ac:dyDescent="0.25">
      <c r="A753">
        <v>770</v>
      </c>
      <c r="C753" s="2">
        <v>2</v>
      </c>
      <c r="D753" s="5">
        <v>3</v>
      </c>
    </row>
    <row r="754" spans="1:5" x14ac:dyDescent="0.25">
      <c r="A754">
        <v>771</v>
      </c>
      <c r="C754" s="2">
        <v>2</v>
      </c>
      <c r="D754" s="5">
        <v>3</v>
      </c>
    </row>
    <row r="755" spans="1:5" x14ac:dyDescent="0.25">
      <c r="A755">
        <v>772</v>
      </c>
      <c r="C755" s="2">
        <v>2</v>
      </c>
      <c r="D755" s="5">
        <v>3</v>
      </c>
    </row>
    <row r="756" spans="1:5" x14ac:dyDescent="0.25">
      <c r="A756">
        <v>773</v>
      </c>
      <c r="C756" s="2">
        <v>2</v>
      </c>
      <c r="D756" s="5">
        <v>3</v>
      </c>
    </row>
    <row r="757" spans="1:5" x14ac:dyDescent="0.25">
      <c r="A757">
        <v>774</v>
      </c>
      <c r="C757" s="2">
        <v>2</v>
      </c>
      <c r="D757" s="5">
        <v>3</v>
      </c>
    </row>
    <row r="758" spans="1:5" x14ac:dyDescent="0.25">
      <c r="A758">
        <v>775</v>
      </c>
      <c r="D758" s="5">
        <v>3</v>
      </c>
    </row>
    <row r="759" spans="1:5" x14ac:dyDescent="0.25">
      <c r="A759">
        <v>776</v>
      </c>
      <c r="D759" s="5">
        <v>3</v>
      </c>
    </row>
    <row r="760" spans="1:5" x14ac:dyDescent="0.25">
      <c r="A760">
        <v>777</v>
      </c>
      <c r="E760" s="4">
        <v>4</v>
      </c>
    </row>
    <row r="761" spans="1:5" x14ac:dyDescent="0.25">
      <c r="A761">
        <v>778</v>
      </c>
      <c r="B761" s="3">
        <v>1</v>
      </c>
      <c r="E761" s="4">
        <v>4</v>
      </c>
    </row>
    <row r="762" spans="1:5" x14ac:dyDescent="0.25">
      <c r="A762">
        <v>779</v>
      </c>
      <c r="B762" s="3">
        <v>1</v>
      </c>
      <c r="E762" s="4">
        <v>4</v>
      </c>
    </row>
    <row r="763" spans="1:5" x14ac:dyDescent="0.25">
      <c r="A763">
        <v>780</v>
      </c>
      <c r="B763" s="3">
        <v>1</v>
      </c>
      <c r="E763" s="4">
        <v>4</v>
      </c>
    </row>
    <row r="764" spans="1:5" x14ac:dyDescent="0.25">
      <c r="A764">
        <v>781</v>
      </c>
      <c r="B764" s="3">
        <v>1</v>
      </c>
      <c r="E764" s="4">
        <v>4</v>
      </c>
    </row>
    <row r="765" spans="1:5" x14ac:dyDescent="0.25">
      <c r="A765">
        <v>782</v>
      </c>
      <c r="B765" s="3">
        <v>1</v>
      </c>
      <c r="E765" s="4">
        <v>4</v>
      </c>
    </row>
    <row r="766" spans="1:5" x14ac:dyDescent="0.25">
      <c r="A766">
        <v>783</v>
      </c>
      <c r="B766" s="3">
        <v>1</v>
      </c>
      <c r="E766" s="4">
        <v>4</v>
      </c>
    </row>
    <row r="767" spans="1:5" x14ac:dyDescent="0.25">
      <c r="A767">
        <v>784</v>
      </c>
      <c r="B767" s="3">
        <v>1</v>
      </c>
      <c r="E767" s="4">
        <v>4</v>
      </c>
    </row>
    <row r="768" spans="1:5" x14ac:dyDescent="0.25">
      <c r="A768">
        <v>785</v>
      </c>
      <c r="B768" s="3">
        <v>1</v>
      </c>
      <c r="E768" s="4">
        <v>4</v>
      </c>
    </row>
    <row r="769" spans="1:5" x14ac:dyDescent="0.25">
      <c r="A769">
        <v>786</v>
      </c>
      <c r="B769" s="3">
        <v>1</v>
      </c>
      <c r="E769" s="4">
        <v>4</v>
      </c>
    </row>
    <row r="770" spans="1:5" x14ac:dyDescent="0.25">
      <c r="A770">
        <v>787</v>
      </c>
      <c r="B770" s="3">
        <v>1</v>
      </c>
      <c r="E770" s="4">
        <v>4</v>
      </c>
    </row>
    <row r="771" spans="1:5" x14ac:dyDescent="0.25">
      <c r="A771">
        <v>788</v>
      </c>
      <c r="B771" s="3">
        <v>1</v>
      </c>
      <c r="E771" s="4">
        <v>4</v>
      </c>
    </row>
    <row r="772" spans="1:5" x14ac:dyDescent="0.25">
      <c r="A772">
        <v>789</v>
      </c>
      <c r="B772" s="3">
        <v>1</v>
      </c>
    </row>
    <row r="773" spans="1:5" x14ac:dyDescent="0.25">
      <c r="A773">
        <v>790</v>
      </c>
    </row>
    <row r="774" spans="1:5" x14ac:dyDescent="0.25">
      <c r="A774">
        <v>791</v>
      </c>
      <c r="D774" s="5">
        <v>3</v>
      </c>
    </row>
    <row r="775" spans="1:5" x14ac:dyDescent="0.25">
      <c r="A775">
        <v>792</v>
      </c>
      <c r="C775" s="2">
        <v>2</v>
      </c>
      <c r="D775" s="5">
        <v>3</v>
      </c>
    </row>
    <row r="776" spans="1:5" x14ac:dyDescent="0.25">
      <c r="A776">
        <v>793</v>
      </c>
      <c r="C776" s="2">
        <v>2</v>
      </c>
      <c r="D776" s="5">
        <v>3</v>
      </c>
    </row>
    <row r="777" spans="1:5" x14ac:dyDescent="0.25">
      <c r="A777">
        <v>794</v>
      </c>
      <c r="C777" s="2">
        <v>2</v>
      </c>
      <c r="D777" s="5">
        <v>3</v>
      </c>
    </row>
    <row r="778" spans="1:5" x14ac:dyDescent="0.25">
      <c r="A778">
        <v>795</v>
      </c>
      <c r="C778" s="2">
        <v>2</v>
      </c>
      <c r="D778" s="5">
        <v>3</v>
      </c>
    </row>
    <row r="779" spans="1:5" x14ac:dyDescent="0.25">
      <c r="A779">
        <v>796</v>
      </c>
      <c r="C779" s="2">
        <v>2</v>
      </c>
      <c r="D779" s="5">
        <v>3</v>
      </c>
    </row>
    <row r="780" spans="1:5" x14ac:dyDescent="0.25">
      <c r="A780">
        <v>797</v>
      </c>
      <c r="C780" s="2">
        <v>2</v>
      </c>
      <c r="D780" s="5">
        <v>3</v>
      </c>
    </row>
    <row r="781" spans="1:5" x14ac:dyDescent="0.25">
      <c r="A781">
        <v>798</v>
      </c>
      <c r="C781" s="2">
        <v>2</v>
      </c>
      <c r="D781" s="5">
        <v>3</v>
      </c>
    </row>
    <row r="782" spans="1:5" x14ac:dyDescent="0.25">
      <c r="A782">
        <v>799</v>
      </c>
      <c r="C782" s="2">
        <v>2</v>
      </c>
      <c r="D782" s="5">
        <v>3</v>
      </c>
    </row>
    <row r="783" spans="1:5" x14ac:dyDescent="0.25">
      <c r="A783">
        <v>800</v>
      </c>
      <c r="C783" s="2">
        <v>2</v>
      </c>
      <c r="D783" s="5">
        <v>3</v>
      </c>
    </row>
    <row r="784" spans="1:5" x14ac:dyDescent="0.25">
      <c r="A784">
        <v>801</v>
      </c>
      <c r="C784" s="2">
        <v>2</v>
      </c>
      <c r="D784" s="5">
        <v>3</v>
      </c>
    </row>
    <row r="785" spans="1:5" x14ac:dyDescent="0.25">
      <c r="A785">
        <v>802</v>
      </c>
      <c r="C785" s="2">
        <v>2</v>
      </c>
      <c r="D785" s="5">
        <v>3</v>
      </c>
    </row>
    <row r="786" spans="1:5" x14ac:dyDescent="0.25">
      <c r="A786">
        <v>803</v>
      </c>
    </row>
    <row r="787" spans="1:5" x14ac:dyDescent="0.25">
      <c r="A787">
        <v>804</v>
      </c>
      <c r="B787" s="3">
        <v>1</v>
      </c>
    </row>
    <row r="788" spans="1:5" x14ac:dyDescent="0.25">
      <c r="A788">
        <v>805</v>
      </c>
      <c r="B788" s="3">
        <v>1</v>
      </c>
    </row>
    <row r="789" spans="1:5" x14ac:dyDescent="0.25">
      <c r="A789">
        <v>806</v>
      </c>
      <c r="B789" s="3">
        <v>1</v>
      </c>
      <c r="E789" s="4">
        <v>4</v>
      </c>
    </row>
    <row r="790" spans="1:5" x14ac:dyDescent="0.25">
      <c r="A790">
        <v>807</v>
      </c>
      <c r="B790" s="3">
        <v>1</v>
      </c>
      <c r="E790" s="4">
        <v>4</v>
      </c>
    </row>
    <row r="791" spans="1:5" x14ac:dyDescent="0.25">
      <c r="A791">
        <v>808</v>
      </c>
      <c r="B791" s="3">
        <v>1</v>
      </c>
      <c r="E791" s="4">
        <v>4</v>
      </c>
    </row>
    <row r="792" spans="1:5" x14ac:dyDescent="0.25">
      <c r="A792">
        <v>809</v>
      </c>
      <c r="B792" s="3">
        <v>1</v>
      </c>
      <c r="E792" s="4">
        <v>4</v>
      </c>
    </row>
    <row r="793" spans="1:5" x14ac:dyDescent="0.25">
      <c r="A793">
        <v>810</v>
      </c>
      <c r="B793" s="3">
        <v>1</v>
      </c>
      <c r="E793" s="4">
        <v>4</v>
      </c>
    </row>
    <row r="794" spans="1:5" x14ac:dyDescent="0.25">
      <c r="A794">
        <v>811</v>
      </c>
      <c r="B794" s="3">
        <v>1</v>
      </c>
      <c r="E794" s="4">
        <v>4</v>
      </c>
    </row>
    <row r="795" spans="1:5" x14ac:dyDescent="0.25">
      <c r="A795">
        <v>812</v>
      </c>
      <c r="B795" s="3">
        <v>1</v>
      </c>
      <c r="E795" s="4">
        <v>4</v>
      </c>
    </row>
    <row r="796" spans="1:5" x14ac:dyDescent="0.25">
      <c r="A796">
        <v>813</v>
      </c>
      <c r="B796" s="3">
        <v>1</v>
      </c>
      <c r="E796" s="4">
        <v>4</v>
      </c>
    </row>
    <row r="797" spans="1:5" x14ac:dyDescent="0.25">
      <c r="A797">
        <v>814</v>
      </c>
      <c r="B797" s="3">
        <v>1</v>
      </c>
      <c r="E797" s="4">
        <v>4</v>
      </c>
    </row>
    <row r="798" spans="1:5" x14ac:dyDescent="0.25">
      <c r="A798">
        <v>815</v>
      </c>
      <c r="B798" s="3">
        <v>1</v>
      </c>
      <c r="E798" s="4">
        <v>4</v>
      </c>
    </row>
    <row r="799" spans="1:5" x14ac:dyDescent="0.25">
      <c r="A799">
        <v>816</v>
      </c>
      <c r="E799" s="4">
        <v>4</v>
      </c>
    </row>
    <row r="800" spans="1:5" x14ac:dyDescent="0.25">
      <c r="A800">
        <v>817</v>
      </c>
      <c r="C800" s="2">
        <v>2</v>
      </c>
    </row>
    <row r="801" spans="1:5" x14ac:dyDescent="0.25">
      <c r="A801">
        <v>818</v>
      </c>
      <c r="C801" s="2">
        <v>2</v>
      </c>
      <c r="D801" s="5">
        <v>3</v>
      </c>
    </row>
    <row r="802" spans="1:5" x14ac:dyDescent="0.25">
      <c r="A802">
        <v>819</v>
      </c>
      <c r="C802" s="2">
        <v>2</v>
      </c>
      <c r="D802" s="5">
        <v>3</v>
      </c>
    </row>
    <row r="803" spans="1:5" x14ac:dyDescent="0.25">
      <c r="A803">
        <v>820</v>
      </c>
      <c r="C803" s="2">
        <v>2</v>
      </c>
      <c r="D803" s="5">
        <v>3</v>
      </c>
    </row>
    <row r="804" spans="1:5" x14ac:dyDescent="0.25">
      <c r="A804">
        <v>821</v>
      </c>
      <c r="C804" s="2">
        <v>2</v>
      </c>
      <c r="D804" s="5">
        <v>3</v>
      </c>
    </row>
    <row r="805" spans="1:5" x14ac:dyDescent="0.25">
      <c r="A805">
        <v>822</v>
      </c>
      <c r="C805" s="2">
        <v>2</v>
      </c>
      <c r="D805" s="5">
        <v>3</v>
      </c>
    </row>
    <row r="806" spans="1:5" x14ac:dyDescent="0.25">
      <c r="A806">
        <v>823</v>
      </c>
      <c r="C806" s="2">
        <v>2</v>
      </c>
      <c r="D806" s="5">
        <v>3</v>
      </c>
    </row>
    <row r="807" spans="1:5" x14ac:dyDescent="0.25">
      <c r="A807">
        <v>824</v>
      </c>
      <c r="C807" s="2">
        <v>2</v>
      </c>
      <c r="D807" s="5">
        <v>3</v>
      </c>
    </row>
    <row r="808" spans="1:5" x14ac:dyDescent="0.25">
      <c r="A808">
        <v>825</v>
      </c>
      <c r="C808" s="2">
        <v>2</v>
      </c>
      <c r="D808" s="5">
        <v>3</v>
      </c>
    </row>
    <row r="809" spans="1:5" x14ac:dyDescent="0.25">
      <c r="A809">
        <v>826</v>
      </c>
      <c r="C809" s="2">
        <v>2</v>
      </c>
      <c r="D809" s="5">
        <v>3</v>
      </c>
    </row>
    <row r="810" spans="1:5" x14ac:dyDescent="0.25">
      <c r="A810">
        <v>827</v>
      </c>
      <c r="C810" s="2">
        <v>2</v>
      </c>
      <c r="D810" s="5">
        <v>3</v>
      </c>
    </row>
    <row r="811" spans="1:5" x14ac:dyDescent="0.25">
      <c r="A811">
        <v>828</v>
      </c>
      <c r="C811" s="2">
        <v>2</v>
      </c>
      <c r="D811" s="5">
        <v>3</v>
      </c>
    </row>
    <row r="812" spans="1:5" x14ac:dyDescent="0.25">
      <c r="A812">
        <v>829</v>
      </c>
      <c r="D812" s="5">
        <v>3</v>
      </c>
    </row>
    <row r="813" spans="1:5" x14ac:dyDescent="0.25">
      <c r="A813">
        <v>830</v>
      </c>
      <c r="D813" s="5">
        <v>3</v>
      </c>
    </row>
    <row r="814" spans="1:5" x14ac:dyDescent="0.25">
      <c r="A814">
        <v>831</v>
      </c>
      <c r="B814" s="3">
        <v>1</v>
      </c>
    </row>
    <row r="815" spans="1:5" x14ac:dyDescent="0.25">
      <c r="A815">
        <v>832</v>
      </c>
      <c r="B815" s="3">
        <v>1</v>
      </c>
      <c r="E815" s="4">
        <v>4</v>
      </c>
    </row>
    <row r="816" spans="1:5" x14ac:dyDescent="0.25">
      <c r="A816">
        <v>833</v>
      </c>
      <c r="B816" s="3">
        <v>1</v>
      </c>
      <c r="E816" s="4">
        <v>4</v>
      </c>
    </row>
    <row r="817" spans="1:5" x14ac:dyDescent="0.25">
      <c r="A817">
        <v>834</v>
      </c>
      <c r="B817" s="3">
        <v>1</v>
      </c>
      <c r="E817" s="4">
        <v>4</v>
      </c>
    </row>
    <row r="818" spans="1:5" x14ac:dyDescent="0.25">
      <c r="A818">
        <v>835</v>
      </c>
      <c r="B818" s="3">
        <v>1</v>
      </c>
      <c r="E818" s="4">
        <v>4</v>
      </c>
    </row>
    <row r="819" spans="1:5" x14ac:dyDescent="0.25">
      <c r="A819">
        <v>836</v>
      </c>
      <c r="B819" s="3">
        <v>1</v>
      </c>
      <c r="E819" s="4">
        <v>4</v>
      </c>
    </row>
    <row r="820" spans="1:5" x14ac:dyDescent="0.25">
      <c r="A820">
        <v>837</v>
      </c>
      <c r="B820" s="3">
        <v>1</v>
      </c>
      <c r="E820" s="4">
        <v>4</v>
      </c>
    </row>
    <row r="821" spans="1:5" x14ac:dyDescent="0.25">
      <c r="A821">
        <v>838</v>
      </c>
      <c r="B821" s="3">
        <v>1</v>
      </c>
      <c r="E821" s="4">
        <v>4</v>
      </c>
    </row>
    <row r="822" spans="1:5" x14ac:dyDescent="0.25">
      <c r="A822">
        <v>839</v>
      </c>
      <c r="B822" s="3">
        <v>1</v>
      </c>
      <c r="E822" s="4">
        <v>4</v>
      </c>
    </row>
    <row r="823" spans="1:5" x14ac:dyDescent="0.25">
      <c r="A823">
        <v>840</v>
      </c>
      <c r="B823" s="3">
        <v>1</v>
      </c>
      <c r="E823" s="4">
        <v>4</v>
      </c>
    </row>
    <row r="824" spans="1:5" x14ac:dyDescent="0.25">
      <c r="A824">
        <v>841</v>
      </c>
      <c r="B824" s="3">
        <v>1</v>
      </c>
      <c r="E824" s="4">
        <v>4</v>
      </c>
    </row>
    <row r="825" spans="1:5" x14ac:dyDescent="0.25">
      <c r="A825">
        <v>842</v>
      </c>
      <c r="B825" s="3">
        <v>1</v>
      </c>
      <c r="E825" s="4">
        <v>4</v>
      </c>
    </row>
    <row r="826" spans="1:5" x14ac:dyDescent="0.25">
      <c r="A826">
        <v>843</v>
      </c>
      <c r="B826" s="3">
        <v>1</v>
      </c>
      <c r="E826" s="4">
        <v>4</v>
      </c>
    </row>
    <row r="827" spans="1:5" x14ac:dyDescent="0.25">
      <c r="A827">
        <v>844</v>
      </c>
      <c r="B827" s="3">
        <v>1</v>
      </c>
      <c r="C827" s="2">
        <v>2</v>
      </c>
      <c r="E827" s="4">
        <v>4</v>
      </c>
    </row>
    <row r="828" spans="1:5" x14ac:dyDescent="0.25">
      <c r="A828">
        <v>845</v>
      </c>
      <c r="C828" s="2">
        <v>2</v>
      </c>
      <c r="E828" s="4">
        <v>4</v>
      </c>
    </row>
    <row r="829" spans="1:5" x14ac:dyDescent="0.25">
      <c r="A829">
        <v>846</v>
      </c>
      <c r="C829" s="2">
        <v>2</v>
      </c>
      <c r="D829" s="5">
        <v>3</v>
      </c>
    </row>
    <row r="830" spans="1:5" x14ac:dyDescent="0.25">
      <c r="A830">
        <v>847</v>
      </c>
      <c r="C830" s="2">
        <v>2</v>
      </c>
      <c r="D830" s="5">
        <v>3</v>
      </c>
    </row>
    <row r="831" spans="1:5" x14ac:dyDescent="0.25">
      <c r="A831">
        <v>848</v>
      </c>
      <c r="C831" s="2">
        <v>2</v>
      </c>
      <c r="D831" s="5">
        <v>3</v>
      </c>
    </row>
    <row r="832" spans="1:5" x14ac:dyDescent="0.25">
      <c r="A832">
        <v>849</v>
      </c>
      <c r="C832" s="2">
        <v>2</v>
      </c>
      <c r="D832" s="5">
        <v>3</v>
      </c>
    </row>
    <row r="833" spans="1:5" x14ac:dyDescent="0.25">
      <c r="A833">
        <v>850</v>
      </c>
      <c r="C833" s="2">
        <v>2</v>
      </c>
      <c r="D833" s="5">
        <v>3</v>
      </c>
    </row>
    <row r="834" spans="1:5" x14ac:dyDescent="0.25">
      <c r="A834">
        <v>851</v>
      </c>
      <c r="C834" s="2">
        <v>2</v>
      </c>
      <c r="D834" s="5">
        <v>3</v>
      </c>
    </row>
    <row r="835" spans="1:5" x14ac:dyDescent="0.25">
      <c r="A835">
        <v>852</v>
      </c>
      <c r="C835" s="2">
        <v>2</v>
      </c>
      <c r="D835" s="5">
        <v>3</v>
      </c>
    </row>
    <row r="836" spans="1:5" x14ac:dyDescent="0.25">
      <c r="A836">
        <v>853</v>
      </c>
      <c r="C836" s="2">
        <v>2</v>
      </c>
      <c r="D836" s="5">
        <v>3</v>
      </c>
    </row>
    <row r="837" spans="1:5" x14ac:dyDescent="0.25">
      <c r="A837">
        <v>854</v>
      </c>
      <c r="C837" s="2">
        <v>2</v>
      </c>
      <c r="D837" s="5">
        <v>3</v>
      </c>
    </row>
    <row r="838" spans="1:5" x14ac:dyDescent="0.25">
      <c r="A838">
        <v>855</v>
      </c>
      <c r="C838" s="2">
        <v>2</v>
      </c>
      <c r="D838" s="5">
        <v>3</v>
      </c>
    </row>
    <row r="839" spans="1:5" x14ac:dyDescent="0.25">
      <c r="A839">
        <v>856</v>
      </c>
      <c r="C839" s="2">
        <v>2</v>
      </c>
      <c r="D839" s="5">
        <v>3</v>
      </c>
    </row>
    <row r="840" spans="1:5" x14ac:dyDescent="0.25">
      <c r="A840">
        <v>857</v>
      </c>
      <c r="C840" s="2">
        <v>2</v>
      </c>
      <c r="D840" s="5">
        <v>3</v>
      </c>
    </row>
    <row r="841" spans="1:5" x14ac:dyDescent="0.25">
      <c r="A841">
        <v>858</v>
      </c>
      <c r="C841" s="2">
        <v>2</v>
      </c>
      <c r="D841" s="5">
        <v>3</v>
      </c>
    </row>
    <row r="842" spans="1:5" x14ac:dyDescent="0.25">
      <c r="A842">
        <v>859</v>
      </c>
      <c r="D842" s="5">
        <v>3</v>
      </c>
      <c r="E842" s="4">
        <v>4</v>
      </c>
    </row>
    <row r="843" spans="1:5" x14ac:dyDescent="0.25">
      <c r="A843">
        <v>860</v>
      </c>
      <c r="B843" s="3">
        <v>1</v>
      </c>
      <c r="D843" s="5">
        <v>3</v>
      </c>
      <c r="E843" s="4">
        <v>4</v>
      </c>
    </row>
    <row r="844" spans="1:5" x14ac:dyDescent="0.25">
      <c r="A844">
        <v>861</v>
      </c>
      <c r="B844" s="3">
        <v>1</v>
      </c>
      <c r="E844" s="4">
        <v>4</v>
      </c>
    </row>
    <row r="845" spans="1:5" x14ac:dyDescent="0.25">
      <c r="A845">
        <v>862</v>
      </c>
      <c r="B845" s="3">
        <v>1</v>
      </c>
      <c r="E845" s="4">
        <v>4</v>
      </c>
    </row>
    <row r="846" spans="1:5" x14ac:dyDescent="0.25">
      <c r="A846">
        <v>863</v>
      </c>
      <c r="B846" s="3">
        <v>1</v>
      </c>
      <c r="E846" s="4">
        <v>4</v>
      </c>
    </row>
    <row r="847" spans="1:5" x14ac:dyDescent="0.25">
      <c r="A847">
        <v>864</v>
      </c>
      <c r="B847" s="3">
        <v>1</v>
      </c>
      <c r="E847" s="4">
        <v>4</v>
      </c>
    </row>
    <row r="848" spans="1:5" x14ac:dyDescent="0.25">
      <c r="A848">
        <v>865</v>
      </c>
      <c r="B848" s="3">
        <v>1</v>
      </c>
      <c r="E848" s="4">
        <v>4</v>
      </c>
    </row>
    <row r="849" spans="1:5" x14ac:dyDescent="0.25">
      <c r="A849">
        <v>866</v>
      </c>
      <c r="B849" s="3">
        <v>1</v>
      </c>
      <c r="E849" s="4">
        <v>4</v>
      </c>
    </row>
    <row r="850" spans="1:5" x14ac:dyDescent="0.25">
      <c r="A850">
        <v>867</v>
      </c>
      <c r="B850" s="3">
        <v>1</v>
      </c>
      <c r="E850" s="4">
        <v>4</v>
      </c>
    </row>
    <row r="851" spans="1:5" x14ac:dyDescent="0.25">
      <c r="A851">
        <v>868</v>
      </c>
      <c r="B851" s="3">
        <v>1</v>
      </c>
      <c r="E851" s="4">
        <v>4</v>
      </c>
    </row>
    <row r="852" spans="1:5" x14ac:dyDescent="0.25">
      <c r="A852">
        <v>869</v>
      </c>
      <c r="B852" s="3">
        <v>1</v>
      </c>
      <c r="E852" s="4">
        <v>4</v>
      </c>
    </row>
    <row r="853" spans="1:5" x14ac:dyDescent="0.25">
      <c r="A853">
        <v>870</v>
      </c>
      <c r="B853" s="3">
        <v>1</v>
      </c>
      <c r="E853" s="4">
        <v>4</v>
      </c>
    </row>
    <row r="854" spans="1:5" x14ac:dyDescent="0.25">
      <c r="A854">
        <v>871</v>
      </c>
      <c r="B854" s="3">
        <v>1</v>
      </c>
      <c r="E854" s="4">
        <v>4</v>
      </c>
    </row>
    <row r="855" spans="1:5" x14ac:dyDescent="0.25">
      <c r="A855">
        <v>872</v>
      </c>
      <c r="B855" s="3">
        <v>1</v>
      </c>
      <c r="E855" s="4">
        <v>4</v>
      </c>
    </row>
    <row r="856" spans="1:5" x14ac:dyDescent="0.25">
      <c r="A856">
        <v>873</v>
      </c>
      <c r="B856" s="3">
        <v>1</v>
      </c>
      <c r="E856" s="4">
        <v>4</v>
      </c>
    </row>
    <row r="857" spans="1:5" x14ac:dyDescent="0.25">
      <c r="A857">
        <v>874</v>
      </c>
      <c r="B857" s="3">
        <v>1</v>
      </c>
      <c r="E857" s="4">
        <v>4</v>
      </c>
    </row>
    <row r="858" spans="1:5" x14ac:dyDescent="0.25">
      <c r="A858">
        <v>875</v>
      </c>
      <c r="C858" s="2">
        <v>2</v>
      </c>
      <c r="D858" s="5">
        <v>3</v>
      </c>
    </row>
    <row r="859" spans="1:5" x14ac:dyDescent="0.25">
      <c r="A859">
        <v>876</v>
      </c>
      <c r="C859" s="2">
        <v>2</v>
      </c>
      <c r="D859" s="5">
        <v>3</v>
      </c>
    </row>
    <row r="860" spans="1:5" x14ac:dyDescent="0.25">
      <c r="A860">
        <v>877</v>
      </c>
      <c r="C860" s="2">
        <v>2</v>
      </c>
      <c r="D860" s="5">
        <v>3</v>
      </c>
    </row>
    <row r="861" spans="1:5" x14ac:dyDescent="0.25">
      <c r="A861">
        <v>878</v>
      </c>
      <c r="C861" s="2">
        <v>2</v>
      </c>
      <c r="D861" s="5">
        <v>3</v>
      </c>
    </row>
    <row r="862" spans="1:5" x14ac:dyDescent="0.25">
      <c r="A862">
        <v>879</v>
      </c>
      <c r="C862" s="2">
        <v>2</v>
      </c>
      <c r="D862" s="5">
        <v>3</v>
      </c>
    </row>
    <row r="863" spans="1:5" x14ac:dyDescent="0.25">
      <c r="A863">
        <v>880</v>
      </c>
      <c r="C863" s="2">
        <v>2</v>
      </c>
      <c r="D863" s="5">
        <v>3</v>
      </c>
    </row>
    <row r="864" spans="1:5" x14ac:dyDescent="0.25">
      <c r="A864">
        <v>881</v>
      </c>
      <c r="C864" s="2">
        <v>2</v>
      </c>
      <c r="D864" s="5">
        <v>3</v>
      </c>
    </row>
    <row r="865" spans="1:5" x14ac:dyDescent="0.25">
      <c r="A865">
        <v>882</v>
      </c>
      <c r="C865" s="2">
        <v>2</v>
      </c>
      <c r="D865" s="5">
        <v>3</v>
      </c>
    </row>
    <row r="866" spans="1:5" x14ac:dyDescent="0.25">
      <c r="A866">
        <v>883</v>
      </c>
      <c r="C866" s="2">
        <v>2</v>
      </c>
      <c r="D866" s="5">
        <v>3</v>
      </c>
    </row>
    <row r="867" spans="1:5" x14ac:dyDescent="0.25">
      <c r="A867">
        <v>884</v>
      </c>
      <c r="C867" s="2">
        <v>2</v>
      </c>
      <c r="D867" s="5">
        <v>3</v>
      </c>
    </row>
    <row r="868" spans="1:5" x14ac:dyDescent="0.25">
      <c r="A868">
        <v>885</v>
      </c>
      <c r="C868" s="2">
        <v>2</v>
      </c>
      <c r="D868" s="5">
        <v>3</v>
      </c>
    </row>
    <row r="869" spans="1:5" x14ac:dyDescent="0.25">
      <c r="A869">
        <v>886</v>
      </c>
      <c r="C869" s="2">
        <v>2</v>
      </c>
      <c r="D869" s="5">
        <v>3</v>
      </c>
    </row>
    <row r="870" spans="1:5" x14ac:dyDescent="0.25">
      <c r="A870">
        <v>887</v>
      </c>
      <c r="C870" s="2">
        <v>2</v>
      </c>
      <c r="D870" s="5">
        <v>3</v>
      </c>
    </row>
    <row r="871" spans="1:5" x14ac:dyDescent="0.25">
      <c r="A871">
        <v>888</v>
      </c>
      <c r="C871" s="2">
        <v>2</v>
      </c>
      <c r="D871" s="5">
        <v>3</v>
      </c>
    </row>
    <row r="872" spans="1:5" x14ac:dyDescent="0.25">
      <c r="A872">
        <v>889</v>
      </c>
      <c r="B872" s="3">
        <v>1</v>
      </c>
      <c r="C872" s="2">
        <v>2</v>
      </c>
      <c r="D872" s="5">
        <v>3</v>
      </c>
    </row>
    <row r="873" spans="1:5" x14ac:dyDescent="0.25">
      <c r="A873">
        <v>890</v>
      </c>
      <c r="B873" s="3">
        <v>1</v>
      </c>
    </row>
    <row r="874" spans="1:5" x14ac:dyDescent="0.25">
      <c r="A874">
        <v>891</v>
      </c>
      <c r="B874" s="3">
        <v>1</v>
      </c>
    </row>
    <row r="875" spans="1:5" x14ac:dyDescent="0.25">
      <c r="A875">
        <v>892</v>
      </c>
      <c r="B875" s="3">
        <v>1</v>
      </c>
      <c r="E875" s="4">
        <v>4</v>
      </c>
    </row>
    <row r="876" spans="1:5" x14ac:dyDescent="0.25">
      <c r="A876">
        <v>893</v>
      </c>
      <c r="B876" s="3">
        <v>1</v>
      </c>
      <c r="E876" s="4">
        <v>4</v>
      </c>
    </row>
    <row r="877" spans="1:5" x14ac:dyDescent="0.25">
      <c r="A877">
        <v>894</v>
      </c>
      <c r="B877" s="3">
        <v>1</v>
      </c>
      <c r="E877" s="4">
        <v>4</v>
      </c>
    </row>
    <row r="878" spans="1:5" x14ac:dyDescent="0.25">
      <c r="A878">
        <v>895</v>
      </c>
      <c r="B878" s="3">
        <v>1</v>
      </c>
      <c r="E878" s="4">
        <v>4</v>
      </c>
    </row>
    <row r="879" spans="1:5" x14ac:dyDescent="0.25">
      <c r="A879">
        <v>896</v>
      </c>
      <c r="B879" s="3">
        <v>1</v>
      </c>
      <c r="E879" s="4">
        <v>4</v>
      </c>
    </row>
    <row r="880" spans="1:5" x14ac:dyDescent="0.25">
      <c r="A880">
        <v>897</v>
      </c>
      <c r="B880" s="3">
        <v>1</v>
      </c>
      <c r="E880" s="4">
        <v>4</v>
      </c>
    </row>
    <row r="881" spans="1:5" x14ac:dyDescent="0.25">
      <c r="A881">
        <v>898</v>
      </c>
      <c r="B881" s="3">
        <v>1</v>
      </c>
      <c r="E881" s="4">
        <v>4</v>
      </c>
    </row>
    <row r="882" spans="1:5" x14ac:dyDescent="0.25">
      <c r="A882">
        <v>899</v>
      </c>
      <c r="B882" s="3">
        <v>1</v>
      </c>
      <c r="E882" s="4">
        <v>4</v>
      </c>
    </row>
    <row r="883" spans="1:5" x14ac:dyDescent="0.25">
      <c r="A883">
        <v>900</v>
      </c>
      <c r="B883" s="3">
        <v>1</v>
      </c>
      <c r="E883" s="4">
        <v>4</v>
      </c>
    </row>
    <row r="884" spans="1:5" x14ac:dyDescent="0.25">
      <c r="A884">
        <v>901</v>
      </c>
      <c r="B884" s="3">
        <v>1</v>
      </c>
      <c r="E884" s="4">
        <v>4</v>
      </c>
    </row>
    <row r="885" spans="1:5" x14ac:dyDescent="0.25">
      <c r="A885">
        <v>902</v>
      </c>
      <c r="B885" s="3">
        <v>1</v>
      </c>
      <c r="E885" s="4">
        <v>4</v>
      </c>
    </row>
    <row r="886" spans="1:5" x14ac:dyDescent="0.25">
      <c r="A886">
        <v>903</v>
      </c>
      <c r="B886" s="3">
        <v>1</v>
      </c>
      <c r="E886" s="4">
        <v>4</v>
      </c>
    </row>
    <row r="887" spans="1:5" x14ac:dyDescent="0.25">
      <c r="A887">
        <v>904</v>
      </c>
      <c r="B887" s="3">
        <v>1</v>
      </c>
      <c r="E887" s="4">
        <v>4</v>
      </c>
    </row>
    <row r="888" spans="1:5" x14ac:dyDescent="0.25">
      <c r="A888">
        <v>905</v>
      </c>
      <c r="B888" s="3">
        <v>1</v>
      </c>
      <c r="C888" s="2">
        <v>2</v>
      </c>
      <c r="D888" s="5">
        <v>3</v>
      </c>
      <c r="E888" s="4">
        <v>4</v>
      </c>
    </row>
    <row r="889" spans="1:5" x14ac:dyDescent="0.25">
      <c r="A889">
        <v>906</v>
      </c>
      <c r="C889" s="2">
        <v>2</v>
      </c>
      <c r="D889" s="5">
        <v>3</v>
      </c>
      <c r="E889" s="4">
        <v>4</v>
      </c>
    </row>
    <row r="890" spans="1:5" x14ac:dyDescent="0.25">
      <c r="A890">
        <v>907</v>
      </c>
      <c r="C890" s="2">
        <v>2</v>
      </c>
      <c r="D890" s="5">
        <v>3</v>
      </c>
      <c r="E890" s="4">
        <v>4</v>
      </c>
    </row>
    <row r="891" spans="1:5" x14ac:dyDescent="0.25">
      <c r="A891">
        <v>908</v>
      </c>
      <c r="C891" s="2">
        <v>2</v>
      </c>
      <c r="D891" s="5">
        <v>3</v>
      </c>
    </row>
    <row r="892" spans="1:5" x14ac:dyDescent="0.25">
      <c r="A892">
        <v>909</v>
      </c>
      <c r="C892" s="2">
        <v>2</v>
      </c>
      <c r="D892" s="5">
        <v>3</v>
      </c>
    </row>
    <row r="893" spans="1:5" x14ac:dyDescent="0.25">
      <c r="A893">
        <v>910</v>
      </c>
      <c r="C893" s="2">
        <v>2</v>
      </c>
      <c r="D893" s="5">
        <v>3</v>
      </c>
    </row>
    <row r="894" spans="1:5" x14ac:dyDescent="0.25">
      <c r="A894">
        <v>911</v>
      </c>
      <c r="C894" s="2">
        <v>2</v>
      </c>
      <c r="D894" s="5">
        <v>3</v>
      </c>
    </row>
    <row r="895" spans="1:5" x14ac:dyDescent="0.25">
      <c r="A895">
        <v>912</v>
      </c>
      <c r="C895" s="2">
        <v>2</v>
      </c>
      <c r="D895" s="5">
        <v>3</v>
      </c>
    </row>
    <row r="896" spans="1:5" x14ac:dyDescent="0.25">
      <c r="A896">
        <v>913</v>
      </c>
      <c r="C896" s="2">
        <v>2</v>
      </c>
      <c r="D896" s="5">
        <v>3</v>
      </c>
    </row>
    <row r="897" spans="1:5" x14ac:dyDescent="0.25">
      <c r="A897">
        <v>914</v>
      </c>
      <c r="C897" s="2">
        <v>2</v>
      </c>
      <c r="D897" s="5">
        <v>3</v>
      </c>
    </row>
    <row r="898" spans="1:5" x14ac:dyDescent="0.25">
      <c r="A898">
        <v>915</v>
      </c>
      <c r="C898" s="2">
        <v>2</v>
      </c>
      <c r="D898" s="5">
        <v>3</v>
      </c>
    </row>
    <row r="899" spans="1:5" x14ac:dyDescent="0.25">
      <c r="A899">
        <v>916</v>
      </c>
      <c r="C899" s="2">
        <v>2</v>
      </c>
      <c r="D899" s="5">
        <v>3</v>
      </c>
    </row>
    <row r="900" spans="1:5" x14ac:dyDescent="0.25">
      <c r="A900">
        <v>917</v>
      </c>
      <c r="C900" s="2">
        <v>2</v>
      </c>
      <c r="D900" s="5">
        <v>3</v>
      </c>
    </row>
    <row r="901" spans="1:5" x14ac:dyDescent="0.25">
      <c r="A901">
        <v>918</v>
      </c>
      <c r="C901" s="2">
        <v>2</v>
      </c>
      <c r="D901" s="5">
        <v>3</v>
      </c>
    </row>
    <row r="902" spans="1:5" x14ac:dyDescent="0.25">
      <c r="A902">
        <v>919</v>
      </c>
      <c r="C902" s="2">
        <v>2</v>
      </c>
      <c r="D902" s="5">
        <v>3</v>
      </c>
    </row>
    <row r="903" spans="1:5" x14ac:dyDescent="0.25">
      <c r="A903">
        <v>920</v>
      </c>
      <c r="C903" s="2">
        <v>2</v>
      </c>
      <c r="D903" s="5">
        <v>3</v>
      </c>
    </row>
    <row r="904" spans="1:5" x14ac:dyDescent="0.25">
      <c r="A904">
        <v>921</v>
      </c>
      <c r="C904" s="2">
        <v>2</v>
      </c>
      <c r="D904" s="5">
        <v>3</v>
      </c>
    </row>
    <row r="905" spans="1:5" x14ac:dyDescent="0.25">
      <c r="A905">
        <v>922</v>
      </c>
      <c r="B905" s="3">
        <v>1</v>
      </c>
      <c r="C905" s="2">
        <v>2</v>
      </c>
      <c r="D905" s="5">
        <v>3</v>
      </c>
    </row>
    <row r="906" spans="1:5" x14ac:dyDescent="0.25">
      <c r="A906">
        <v>923</v>
      </c>
      <c r="B906" s="3">
        <v>1</v>
      </c>
      <c r="C906" s="2">
        <v>2</v>
      </c>
      <c r="D906" s="5">
        <v>3</v>
      </c>
    </row>
    <row r="907" spans="1:5" x14ac:dyDescent="0.25">
      <c r="A907">
        <v>924</v>
      </c>
      <c r="B907" s="3">
        <v>1</v>
      </c>
      <c r="C907" s="2">
        <v>2</v>
      </c>
      <c r="D907" s="5">
        <v>3</v>
      </c>
    </row>
    <row r="908" spans="1:5" x14ac:dyDescent="0.25">
      <c r="A908">
        <v>925</v>
      </c>
      <c r="B908" s="3">
        <v>1</v>
      </c>
      <c r="E908" s="4">
        <v>4</v>
      </c>
    </row>
    <row r="909" spans="1:5" x14ac:dyDescent="0.25">
      <c r="A909">
        <v>926</v>
      </c>
      <c r="B909" s="3">
        <v>1</v>
      </c>
      <c r="E909" s="4">
        <v>4</v>
      </c>
    </row>
    <row r="910" spans="1:5" x14ac:dyDescent="0.25">
      <c r="A910">
        <v>927</v>
      </c>
      <c r="B910" s="3">
        <v>1</v>
      </c>
      <c r="E910" s="4">
        <v>4</v>
      </c>
    </row>
    <row r="911" spans="1:5" x14ac:dyDescent="0.25">
      <c r="A911">
        <v>928</v>
      </c>
      <c r="B911" s="3">
        <v>1</v>
      </c>
      <c r="E911" s="4">
        <v>4</v>
      </c>
    </row>
    <row r="912" spans="1:5" x14ac:dyDescent="0.25">
      <c r="A912">
        <v>929</v>
      </c>
      <c r="B912" s="3">
        <v>1</v>
      </c>
      <c r="E912" s="4">
        <v>4</v>
      </c>
    </row>
    <row r="913" spans="1:5" x14ac:dyDescent="0.25">
      <c r="A913">
        <v>930</v>
      </c>
      <c r="B913" s="3">
        <v>1</v>
      </c>
      <c r="E913" s="4">
        <v>4</v>
      </c>
    </row>
    <row r="914" spans="1:5" x14ac:dyDescent="0.25">
      <c r="A914">
        <v>931</v>
      </c>
      <c r="B914" s="3">
        <v>1</v>
      </c>
      <c r="E914" s="4">
        <v>4</v>
      </c>
    </row>
    <row r="915" spans="1:5" x14ac:dyDescent="0.25">
      <c r="A915">
        <v>932</v>
      </c>
      <c r="B915" s="3">
        <v>1</v>
      </c>
      <c r="E915" s="4">
        <v>4</v>
      </c>
    </row>
    <row r="916" spans="1:5" x14ac:dyDescent="0.25">
      <c r="A916">
        <v>933</v>
      </c>
      <c r="B916" s="3">
        <v>1</v>
      </c>
      <c r="E916" s="4">
        <v>4</v>
      </c>
    </row>
    <row r="917" spans="1:5" x14ac:dyDescent="0.25">
      <c r="A917">
        <v>934</v>
      </c>
      <c r="B917" s="3">
        <v>1</v>
      </c>
      <c r="E917" s="4">
        <v>4</v>
      </c>
    </row>
    <row r="918" spans="1:5" x14ac:dyDescent="0.25">
      <c r="A918">
        <v>935</v>
      </c>
      <c r="B918" s="3">
        <v>1</v>
      </c>
      <c r="E918" s="4">
        <v>4</v>
      </c>
    </row>
    <row r="919" spans="1:5" x14ac:dyDescent="0.25">
      <c r="A919">
        <v>936</v>
      </c>
      <c r="B919" s="3">
        <v>1</v>
      </c>
      <c r="C919" s="2">
        <v>2</v>
      </c>
      <c r="E919" s="4">
        <v>4</v>
      </c>
    </row>
    <row r="920" spans="1:5" x14ac:dyDescent="0.25">
      <c r="A920">
        <v>937</v>
      </c>
      <c r="B920" s="3">
        <v>1</v>
      </c>
      <c r="C920" s="2">
        <v>2</v>
      </c>
      <c r="E920" s="4">
        <v>4</v>
      </c>
    </row>
    <row r="921" spans="1:5" x14ac:dyDescent="0.25">
      <c r="A921">
        <v>938</v>
      </c>
      <c r="B921" s="3">
        <v>1</v>
      </c>
      <c r="C921" s="2">
        <v>2</v>
      </c>
      <c r="E921" s="4">
        <v>4</v>
      </c>
    </row>
    <row r="922" spans="1:5" x14ac:dyDescent="0.25">
      <c r="A922">
        <v>939</v>
      </c>
      <c r="B922" s="3">
        <v>1</v>
      </c>
      <c r="C922" s="2">
        <v>2</v>
      </c>
      <c r="E922" s="4">
        <v>4</v>
      </c>
    </row>
    <row r="923" spans="1:5" x14ac:dyDescent="0.25">
      <c r="A923">
        <v>940</v>
      </c>
      <c r="B923" s="3">
        <v>1</v>
      </c>
      <c r="C923" s="2">
        <v>2</v>
      </c>
      <c r="E923" s="4">
        <v>4</v>
      </c>
    </row>
    <row r="924" spans="1:5" x14ac:dyDescent="0.25">
      <c r="A924">
        <v>941</v>
      </c>
      <c r="B924" s="3">
        <v>1</v>
      </c>
      <c r="C924" s="2">
        <v>2</v>
      </c>
      <c r="E924" s="4">
        <v>4</v>
      </c>
    </row>
    <row r="925" spans="1:5" x14ac:dyDescent="0.25">
      <c r="A925">
        <v>942</v>
      </c>
      <c r="B925" s="3">
        <v>1</v>
      </c>
      <c r="C925" s="2">
        <v>2</v>
      </c>
      <c r="E925" s="4">
        <v>4</v>
      </c>
    </row>
    <row r="926" spans="1:5" x14ac:dyDescent="0.25">
      <c r="A926">
        <v>943</v>
      </c>
      <c r="B926" s="3">
        <v>1</v>
      </c>
      <c r="C926" s="2">
        <v>2</v>
      </c>
      <c r="E926" s="4">
        <v>4</v>
      </c>
    </row>
    <row r="927" spans="1:5" x14ac:dyDescent="0.25">
      <c r="A927">
        <v>944</v>
      </c>
      <c r="B927" s="3">
        <v>1</v>
      </c>
      <c r="C927" s="2">
        <v>2</v>
      </c>
      <c r="E927" s="4">
        <v>4</v>
      </c>
    </row>
    <row r="928" spans="1:5" x14ac:dyDescent="0.25">
      <c r="A928">
        <v>945</v>
      </c>
      <c r="B928" s="3">
        <v>1</v>
      </c>
      <c r="C928" s="2">
        <v>2</v>
      </c>
      <c r="E928" s="4">
        <v>4</v>
      </c>
    </row>
    <row r="929" spans="1:6" x14ac:dyDescent="0.25">
      <c r="A929">
        <v>946</v>
      </c>
      <c r="C929" s="2">
        <v>2</v>
      </c>
      <c r="D929" s="5">
        <v>3</v>
      </c>
      <c r="E929" s="4">
        <v>4</v>
      </c>
    </row>
    <row r="930" spans="1:6" x14ac:dyDescent="0.25">
      <c r="A930">
        <v>947</v>
      </c>
      <c r="C930" s="2">
        <v>2</v>
      </c>
      <c r="D930" s="5">
        <v>3</v>
      </c>
    </row>
    <row r="931" spans="1:6" x14ac:dyDescent="0.25">
      <c r="A931">
        <v>948</v>
      </c>
      <c r="C931" s="2">
        <v>2</v>
      </c>
      <c r="D931" s="5">
        <v>3</v>
      </c>
      <c r="F931" t="s">
        <v>22</v>
      </c>
    </row>
    <row r="932" spans="1:6" x14ac:dyDescent="0.25">
      <c r="A932">
        <v>961</v>
      </c>
    </row>
    <row r="933" spans="1:6" x14ac:dyDescent="0.25">
      <c r="A933">
        <v>962</v>
      </c>
    </row>
    <row r="934" spans="1:6" x14ac:dyDescent="0.25">
      <c r="A934">
        <v>963</v>
      </c>
      <c r="F934" t="s">
        <v>22</v>
      </c>
    </row>
    <row r="935" spans="1:6" x14ac:dyDescent="0.25">
      <c r="A935">
        <v>964</v>
      </c>
      <c r="C935" s="2">
        <v>2</v>
      </c>
    </row>
    <row r="936" spans="1:6" x14ac:dyDescent="0.25">
      <c r="A936">
        <v>965</v>
      </c>
      <c r="C936" s="2">
        <v>2</v>
      </c>
      <c r="D936" s="5">
        <v>3</v>
      </c>
    </row>
    <row r="937" spans="1:6" x14ac:dyDescent="0.25">
      <c r="A937">
        <v>966</v>
      </c>
      <c r="C937" s="2">
        <v>2</v>
      </c>
      <c r="D937" s="5">
        <v>3</v>
      </c>
    </row>
    <row r="938" spans="1:6" x14ac:dyDescent="0.25">
      <c r="A938">
        <v>967</v>
      </c>
      <c r="C938" s="2">
        <v>2</v>
      </c>
      <c r="D938" s="5">
        <v>3</v>
      </c>
    </row>
    <row r="939" spans="1:6" x14ac:dyDescent="0.25">
      <c r="A939">
        <v>968</v>
      </c>
      <c r="C939" s="2">
        <v>2</v>
      </c>
      <c r="D939" s="5">
        <v>3</v>
      </c>
    </row>
    <row r="940" spans="1:6" x14ac:dyDescent="0.25">
      <c r="A940">
        <v>969</v>
      </c>
      <c r="C940" s="2">
        <v>2</v>
      </c>
      <c r="D940" s="5">
        <v>3</v>
      </c>
    </row>
    <row r="941" spans="1:6" x14ac:dyDescent="0.25">
      <c r="A941">
        <v>970</v>
      </c>
      <c r="C941" s="2">
        <v>2</v>
      </c>
      <c r="D941" s="5">
        <v>3</v>
      </c>
    </row>
    <row r="942" spans="1:6" x14ac:dyDescent="0.25">
      <c r="A942">
        <v>971</v>
      </c>
      <c r="C942" s="2">
        <v>2</v>
      </c>
      <c r="D942" s="5">
        <v>3</v>
      </c>
    </row>
    <row r="943" spans="1:6" x14ac:dyDescent="0.25">
      <c r="A943">
        <v>972</v>
      </c>
      <c r="C943" s="2">
        <v>2</v>
      </c>
      <c r="D943" s="5">
        <v>3</v>
      </c>
    </row>
    <row r="944" spans="1:6" x14ac:dyDescent="0.25">
      <c r="A944">
        <v>973</v>
      </c>
      <c r="C944" s="2">
        <v>2</v>
      </c>
      <c r="D944" s="5">
        <v>3</v>
      </c>
    </row>
    <row r="945" spans="1:5" x14ac:dyDescent="0.25">
      <c r="A945">
        <v>974</v>
      </c>
      <c r="D945" s="5">
        <v>3</v>
      </c>
    </row>
    <row r="946" spans="1:5" x14ac:dyDescent="0.25">
      <c r="A946">
        <v>975</v>
      </c>
      <c r="D946" s="5">
        <v>3</v>
      </c>
    </row>
    <row r="947" spans="1:5" x14ac:dyDescent="0.25">
      <c r="A947">
        <v>976</v>
      </c>
      <c r="E947" s="4">
        <v>4</v>
      </c>
    </row>
    <row r="948" spans="1:5" x14ac:dyDescent="0.25">
      <c r="A948">
        <v>977</v>
      </c>
      <c r="E948" s="4">
        <v>4</v>
      </c>
    </row>
    <row r="949" spans="1:5" x14ac:dyDescent="0.25">
      <c r="A949">
        <v>978</v>
      </c>
      <c r="E949" s="4">
        <v>4</v>
      </c>
    </row>
    <row r="950" spans="1:5" x14ac:dyDescent="0.25">
      <c r="A950">
        <v>979</v>
      </c>
      <c r="E950" s="4">
        <v>4</v>
      </c>
    </row>
    <row r="951" spans="1:5" x14ac:dyDescent="0.25">
      <c r="A951">
        <v>980</v>
      </c>
      <c r="E951" s="4">
        <v>4</v>
      </c>
    </row>
    <row r="952" spans="1:5" x14ac:dyDescent="0.25">
      <c r="A952">
        <v>981</v>
      </c>
      <c r="B952" s="3">
        <v>1</v>
      </c>
      <c r="E952" s="4">
        <v>4</v>
      </c>
    </row>
    <row r="953" spans="1:5" x14ac:dyDescent="0.25">
      <c r="A953">
        <v>982</v>
      </c>
      <c r="B953" s="3">
        <v>1</v>
      </c>
      <c r="E953" s="4">
        <v>4</v>
      </c>
    </row>
    <row r="954" spans="1:5" x14ac:dyDescent="0.25">
      <c r="A954">
        <v>983</v>
      </c>
      <c r="B954" s="3">
        <v>1</v>
      </c>
      <c r="E954" s="4">
        <v>4</v>
      </c>
    </row>
    <row r="955" spans="1:5" x14ac:dyDescent="0.25">
      <c r="A955">
        <v>984</v>
      </c>
      <c r="B955" s="3">
        <v>1</v>
      </c>
      <c r="E955" s="4">
        <v>4</v>
      </c>
    </row>
    <row r="956" spans="1:5" x14ac:dyDescent="0.25">
      <c r="A956">
        <v>985</v>
      </c>
      <c r="B956" s="3">
        <v>1</v>
      </c>
      <c r="E956" s="4">
        <v>4</v>
      </c>
    </row>
    <row r="957" spans="1:5" x14ac:dyDescent="0.25">
      <c r="A957">
        <v>986</v>
      </c>
      <c r="B957" s="3">
        <v>1</v>
      </c>
      <c r="C957" s="2">
        <v>2</v>
      </c>
    </row>
    <row r="958" spans="1:5" x14ac:dyDescent="0.25">
      <c r="A958">
        <v>987</v>
      </c>
      <c r="B958" s="3">
        <v>1</v>
      </c>
      <c r="C958" s="2">
        <v>2</v>
      </c>
    </row>
    <row r="959" spans="1:5" x14ac:dyDescent="0.25">
      <c r="A959">
        <v>988</v>
      </c>
      <c r="B959" s="3">
        <v>1</v>
      </c>
      <c r="C959" s="2">
        <v>2</v>
      </c>
    </row>
    <row r="960" spans="1:5" x14ac:dyDescent="0.25">
      <c r="A960">
        <v>989</v>
      </c>
      <c r="B960" s="3">
        <v>1</v>
      </c>
      <c r="C960" s="2">
        <v>2</v>
      </c>
    </row>
    <row r="961" spans="1:5" x14ac:dyDescent="0.25">
      <c r="A961">
        <v>990</v>
      </c>
      <c r="B961" s="3">
        <v>1</v>
      </c>
      <c r="C961" s="2">
        <v>2</v>
      </c>
    </row>
    <row r="962" spans="1:5" x14ac:dyDescent="0.25">
      <c r="A962">
        <v>991</v>
      </c>
      <c r="C962" s="2">
        <v>2</v>
      </c>
    </row>
    <row r="963" spans="1:5" x14ac:dyDescent="0.25">
      <c r="A963">
        <v>992</v>
      </c>
      <c r="C963" s="2">
        <v>2</v>
      </c>
    </row>
    <row r="964" spans="1:5" x14ac:dyDescent="0.25">
      <c r="A964">
        <v>993</v>
      </c>
      <c r="C964" s="2">
        <v>2</v>
      </c>
      <c r="D964" s="5">
        <v>3</v>
      </c>
    </row>
    <row r="965" spans="1:5" x14ac:dyDescent="0.25">
      <c r="A965">
        <v>994</v>
      </c>
      <c r="C965" s="2">
        <v>2</v>
      </c>
      <c r="D965" s="5">
        <v>3</v>
      </c>
      <c r="E965" s="4">
        <v>4</v>
      </c>
    </row>
    <row r="966" spans="1:5" x14ac:dyDescent="0.25">
      <c r="A966">
        <v>995</v>
      </c>
      <c r="C966" s="2">
        <v>2</v>
      </c>
      <c r="D966" s="5">
        <v>3</v>
      </c>
      <c r="E966" s="4">
        <v>4</v>
      </c>
    </row>
    <row r="967" spans="1:5" x14ac:dyDescent="0.25">
      <c r="A967">
        <v>996</v>
      </c>
      <c r="D967" s="5">
        <v>3</v>
      </c>
      <c r="E967" s="4">
        <v>4</v>
      </c>
    </row>
    <row r="968" spans="1:5" x14ac:dyDescent="0.25">
      <c r="A968">
        <v>997</v>
      </c>
      <c r="D968" s="5">
        <v>3</v>
      </c>
      <c r="E968" s="4">
        <v>4</v>
      </c>
    </row>
    <row r="969" spans="1:5" x14ac:dyDescent="0.25">
      <c r="A969">
        <v>998</v>
      </c>
      <c r="D969" s="5">
        <v>3</v>
      </c>
      <c r="E969" s="4">
        <v>4</v>
      </c>
    </row>
    <row r="970" spans="1:5" x14ac:dyDescent="0.25">
      <c r="A970">
        <v>999</v>
      </c>
      <c r="D970" s="5">
        <v>3</v>
      </c>
      <c r="E970" s="4">
        <v>4</v>
      </c>
    </row>
    <row r="971" spans="1:5" x14ac:dyDescent="0.25">
      <c r="A971">
        <v>1000</v>
      </c>
      <c r="D971" s="5">
        <v>3</v>
      </c>
      <c r="E971" s="4">
        <v>4</v>
      </c>
    </row>
    <row r="972" spans="1:5" x14ac:dyDescent="0.25">
      <c r="A972">
        <v>1001</v>
      </c>
      <c r="D972" s="5">
        <v>3</v>
      </c>
      <c r="E972" s="4">
        <v>4</v>
      </c>
    </row>
    <row r="973" spans="1:5" x14ac:dyDescent="0.25">
      <c r="A973">
        <v>1002</v>
      </c>
      <c r="D973" s="5">
        <v>3</v>
      </c>
      <c r="E973" s="4">
        <v>4</v>
      </c>
    </row>
    <row r="974" spans="1:5" x14ac:dyDescent="0.25">
      <c r="A974">
        <v>1003</v>
      </c>
      <c r="D974" s="5">
        <v>3</v>
      </c>
      <c r="E974" s="4">
        <v>4</v>
      </c>
    </row>
    <row r="975" spans="1:5" x14ac:dyDescent="0.25">
      <c r="A975">
        <v>1004</v>
      </c>
    </row>
    <row r="976" spans="1:5" x14ac:dyDescent="0.25">
      <c r="A976">
        <v>1005</v>
      </c>
    </row>
    <row r="977" spans="1:5" x14ac:dyDescent="0.25">
      <c r="A977">
        <v>1006</v>
      </c>
    </row>
    <row r="978" spans="1:5" x14ac:dyDescent="0.25">
      <c r="A978">
        <v>1007</v>
      </c>
    </row>
    <row r="979" spans="1:5" x14ac:dyDescent="0.25">
      <c r="A979">
        <v>1008</v>
      </c>
    </row>
    <row r="980" spans="1:5" x14ac:dyDescent="0.25">
      <c r="A980">
        <v>1009</v>
      </c>
      <c r="B980" s="3">
        <v>1</v>
      </c>
    </row>
    <row r="981" spans="1:5" x14ac:dyDescent="0.25">
      <c r="A981">
        <v>1010</v>
      </c>
      <c r="B981" s="3">
        <v>1</v>
      </c>
      <c r="C981" s="2">
        <v>2</v>
      </c>
    </row>
    <row r="982" spans="1:5" x14ac:dyDescent="0.25">
      <c r="A982">
        <v>1011</v>
      </c>
      <c r="B982" s="3">
        <v>1</v>
      </c>
      <c r="C982" s="2">
        <v>2</v>
      </c>
    </row>
    <row r="983" spans="1:5" x14ac:dyDescent="0.25">
      <c r="A983">
        <v>1012</v>
      </c>
      <c r="B983" s="3">
        <v>1</v>
      </c>
      <c r="C983" s="2">
        <v>2</v>
      </c>
    </row>
    <row r="984" spans="1:5" x14ac:dyDescent="0.25">
      <c r="A984">
        <v>1013</v>
      </c>
      <c r="B984" s="3">
        <v>1</v>
      </c>
      <c r="C984" s="2">
        <v>2</v>
      </c>
    </row>
    <row r="985" spans="1:5" x14ac:dyDescent="0.25">
      <c r="A985">
        <v>1014</v>
      </c>
      <c r="B985" s="3">
        <v>1</v>
      </c>
      <c r="C985" s="2">
        <v>2</v>
      </c>
    </row>
    <row r="986" spans="1:5" x14ac:dyDescent="0.25">
      <c r="A986">
        <v>1015</v>
      </c>
      <c r="B986" s="3">
        <v>1</v>
      </c>
      <c r="C986" s="2">
        <v>2</v>
      </c>
    </row>
    <row r="987" spans="1:5" x14ac:dyDescent="0.25">
      <c r="A987">
        <v>1016</v>
      </c>
      <c r="B987" s="3">
        <v>1</v>
      </c>
      <c r="C987" s="2">
        <v>2</v>
      </c>
    </row>
    <row r="988" spans="1:5" x14ac:dyDescent="0.25">
      <c r="A988">
        <v>1017</v>
      </c>
      <c r="B988" s="3">
        <v>1</v>
      </c>
      <c r="C988" s="2">
        <v>2</v>
      </c>
    </row>
    <row r="989" spans="1:5" x14ac:dyDescent="0.25">
      <c r="A989">
        <v>1018</v>
      </c>
      <c r="D989" s="5">
        <v>3</v>
      </c>
    </row>
    <row r="990" spans="1:5" x14ac:dyDescent="0.25">
      <c r="A990">
        <v>1019</v>
      </c>
      <c r="D990" s="5">
        <v>3</v>
      </c>
      <c r="E990" s="4">
        <v>4</v>
      </c>
    </row>
    <row r="991" spans="1:5" x14ac:dyDescent="0.25">
      <c r="A991">
        <v>1020</v>
      </c>
      <c r="D991" s="5">
        <v>3</v>
      </c>
      <c r="E991" s="4">
        <v>4</v>
      </c>
    </row>
    <row r="992" spans="1:5" x14ac:dyDescent="0.25">
      <c r="A992">
        <v>1021</v>
      </c>
      <c r="D992" s="5">
        <v>3</v>
      </c>
      <c r="E992" s="4">
        <v>4</v>
      </c>
    </row>
    <row r="993" spans="1:5" x14ac:dyDescent="0.25">
      <c r="A993">
        <v>1022</v>
      </c>
      <c r="D993" s="5">
        <v>3</v>
      </c>
      <c r="E993" s="4">
        <v>4</v>
      </c>
    </row>
    <row r="994" spans="1:5" x14ac:dyDescent="0.25">
      <c r="A994">
        <v>1023</v>
      </c>
      <c r="D994" s="5">
        <v>3</v>
      </c>
      <c r="E994" s="4">
        <v>4</v>
      </c>
    </row>
    <row r="995" spans="1:5" x14ac:dyDescent="0.25">
      <c r="A995">
        <v>1024</v>
      </c>
      <c r="D995" s="5">
        <v>3</v>
      </c>
      <c r="E995" s="4">
        <v>4</v>
      </c>
    </row>
    <row r="996" spans="1:5" x14ac:dyDescent="0.25">
      <c r="A996">
        <v>1025</v>
      </c>
      <c r="D996" s="5">
        <v>3</v>
      </c>
      <c r="E996" s="4">
        <v>4</v>
      </c>
    </row>
    <row r="997" spans="1:5" x14ac:dyDescent="0.25">
      <c r="A997">
        <v>1026</v>
      </c>
      <c r="D997" s="5">
        <v>3</v>
      </c>
      <c r="E997" s="4">
        <v>4</v>
      </c>
    </row>
    <row r="998" spans="1:5" x14ac:dyDescent="0.25">
      <c r="A998">
        <v>1027</v>
      </c>
      <c r="D998" s="5">
        <v>3</v>
      </c>
      <c r="E998" s="4">
        <v>4</v>
      </c>
    </row>
    <row r="999" spans="1:5" x14ac:dyDescent="0.25">
      <c r="A999">
        <v>1028</v>
      </c>
      <c r="D999" s="5">
        <v>3</v>
      </c>
      <c r="E999" s="4">
        <v>4</v>
      </c>
    </row>
    <row r="1000" spans="1:5" x14ac:dyDescent="0.25">
      <c r="A1000">
        <v>1029</v>
      </c>
      <c r="E1000" s="4">
        <v>4</v>
      </c>
    </row>
    <row r="1001" spans="1:5" x14ac:dyDescent="0.25">
      <c r="A1001">
        <v>1030</v>
      </c>
    </row>
    <row r="1002" spans="1:5" x14ac:dyDescent="0.25">
      <c r="A1002">
        <v>1031</v>
      </c>
      <c r="B1002" s="3">
        <v>1</v>
      </c>
    </row>
    <row r="1003" spans="1:5" x14ac:dyDescent="0.25">
      <c r="A1003">
        <v>1032</v>
      </c>
      <c r="B1003" s="3">
        <v>1</v>
      </c>
    </row>
    <row r="1004" spans="1:5" x14ac:dyDescent="0.25">
      <c r="A1004">
        <v>1033</v>
      </c>
      <c r="B1004" s="3">
        <v>1</v>
      </c>
      <c r="C1004" s="2">
        <v>2</v>
      </c>
    </row>
    <row r="1005" spans="1:5" x14ac:dyDescent="0.25">
      <c r="A1005">
        <v>1034</v>
      </c>
      <c r="B1005" s="3">
        <v>1</v>
      </c>
      <c r="C1005" s="2">
        <v>2</v>
      </c>
    </row>
    <row r="1006" spans="1:5" x14ac:dyDescent="0.25">
      <c r="A1006">
        <v>1035</v>
      </c>
      <c r="B1006" s="3">
        <v>1</v>
      </c>
      <c r="C1006" s="2">
        <v>2</v>
      </c>
    </row>
    <row r="1007" spans="1:5" x14ac:dyDescent="0.25">
      <c r="A1007">
        <v>1036</v>
      </c>
      <c r="B1007" s="3">
        <v>1</v>
      </c>
      <c r="C1007" s="2">
        <v>2</v>
      </c>
    </row>
    <row r="1008" spans="1:5" x14ac:dyDescent="0.25">
      <c r="A1008">
        <v>1037</v>
      </c>
      <c r="B1008" s="3">
        <v>1</v>
      </c>
      <c r="C1008" s="2">
        <v>2</v>
      </c>
    </row>
    <row r="1009" spans="1:5" x14ac:dyDescent="0.25">
      <c r="A1009">
        <v>1038</v>
      </c>
      <c r="B1009" s="3">
        <v>1</v>
      </c>
      <c r="C1009" s="2">
        <v>2</v>
      </c>
    </row>
    <row r="1010" spans="1:5" x14ac:dyDescent="0.25">
      <c r="A1010">
        <v>1039</v>
      </c>
      <c r="B1010" s="3">
        <v>1</v>
      </c>
      <c r="C1010" s="2">
        <v>2</v>
      </c>
    </row>
    <row r="1011" spans="1:5" x14ac:dyDescent="0.25">
      <c r="A1011">
        <v>1040</v>
      </c>
      <c r="B1011" s="3">
        <v>1</v>
      </c>
      <c r="C1011" s="2">
        <v>2</v>
      </c>
    </row>
    <row r="1012" spans="1:5" x14ac:dyDescent="0.25">
      <c r="A1012">
        <v>1041</v>
      </c>
      <c r="C1012" s="2">
        <v>2</v>
      </c>
      <c r="D1012" s="5">
        <v>3</v>
      </c>
    </row>
    <row r="1013" spans="1:5" x14ac:dyDescent="0.25">
      <c r="A1013">
        <v>1042</v>
      </c>
      <c r="D1013" s="5">
        <v>3</v>
      </c>
      <c r="E1013" s="4">
        <v>4</v>
      </c>
    </row>
    <row r="1014" spans="1:5" x14ac:dyDescent="0.25">
      <c r="A1014">
        <v>1043</v>
      </c>
      <c r="D1014" s="5">
        <v>3</v>
      </c>
      <c r="E1014" s="4">
        <v>4</v>
      </c>
    </row>
    <row r="1015" spans="1:5" x14ac:dyDescent="0.25">
      <c r="A1015">
        <v>1044</v>
      </c>
      <c r="D1015" s="5">
        <v>3</v>
      </c>
      <c r="E1015" s="4">
        <v>4</v>
      </c>
    </row>
    <row r="1016" spans="1:5" x14ac:dyDescent="0.25">
      <c r="A1016">
        <v>1045</v>
      </c>
      <c r="D1016" s="5">
        <v>3</v>
      </c>
      <c r="E1016" s="4">
        <v>4</v>
      </c>
    </row>
    <row r="1017" spans="1:5" x14ac:dyDescent="0.25">
      <c r="A1017">
        <v>1046</v>
      </c>
      <c r="D1017" s="5">
        <v>3</v>
      </c>
      <c r="E1017" s="4">
        <v>4</v>
      </c>
    </row>
    <row r="1018" spans="1:5" x14ac:dyDescent="0.25">
      <c r="A1018">
        <v>1047</v>
      </c>
      <c r="D1018" s="5">
        <v>3</v>
      </c>
      <c r="E1018" s="4">
        <v>4</v>
      </c>
    </row>
    <row r="1019" spans="1:5" x14ac:dyDescent="0.25">
      <c r="A1019">
        <v>1048</v>
      </c>
      <c r="D1019" s="5">
        <v>3</v>
      </c>
      <c r="E1019" s="4">
        <v>4</v>
      </c>
    </row>
    <row r="1020" spans="1:5" x14ac:dyDescent="0.25">
      <c r="A1020">
        <v>1049</v>
      </c>
      <c r="D1020" s="5">
        <v>3</v>
      </c>
      <c r="E1020" s="4">
        <v>4</v>
      </c>
    </row>
    <row r="1021" spans="1:5" x14ac:dyDescent="0.25">
      <c r="A1021">
        <v>1050</v>
      </c>
      <c r="D1021" s="5">
        <v>3</v>
      </c>
      <c r="E1021" s="4">
        <v>4</v>
      </c>
    </row>
    <row r="1022" spans="1:5" x14ac:dyDescent="0.25">
      <c r="A1022">
        <v>1051</v>
      </c>
      <c r="E1022" s="4">
        <v>4</v>
      </c>
    </row>
    <row r="1023" spans="1:5" x14ac:dyDescent="0.25">
      <c r="A1023">
        <v>1052</v>
      </c>
      <c r="E1023" s="4">
        <v>4</v>
      </c>
    </row>
    <row r="1024" spans="1:5" x14ac:dyDescent="0.25">
      <c r="A1024">
        <v>1053</v>
      </c>
    </row>
    <row r="1025" spans="1:5" x14ac:dyDescent="0.25">
      <c r="A1025">
        <v>1054</v>
      </c>
    </row>
    <row r="1026" spans="1:5" x14ac:dyDescent="0.25">
      <c r="A1026">
        <v>1055</v>
      </c>
    </row>
    <row r="1027" spans="1:5" x14ac:dyDescent="0.25">
      <c r="A1027">
        <v>1056</v>
      </c>
    </row>
    <row r="1028" spans="1:5" x14ac:dyDescent="0.25">
      <c r="A1028">
        <v>1057</v>
      </c>
    </row>
    <row r="1029" spans="1:5" x14ac:dyDescent="0.25">
      <c r="A1029">
        <v>1058</v>
      </c>
      <c r="B1029" s="3">
        <v>1</v>
      </c>
    </row>
    <row r="1030" spans="1:5" x14ac:dyDescent="0.25">
      <c r="A1030">
        <v>1059</v>
      </c>
      <c r="B1030" s="3">
        <v>1</v>
      </c>
      <c r="C1030" s="2">
        <v>2</v>
      </c>
    </row>
    <row r="1031" spans="1:5" x14ac:dyDescent="0.25">
      <c r="A1031">
        <v>1060</v>
      </c>
      <c r="B1031" s="3">
        <v>1</v>
      </c>
      <c r="C1031" s="2">
        <v>2</v>
      </c>
    </row>
    <row r="1032" spans="1:5" x14ac:dyDescent="0.25">
      <c r="A1032">
        <v>1061</v>
      </c>
      <c r="B1032" s="3">
        <v>1</v>
      </c>
      <c r="C1032" s="2">
        <v>2</v>
      </c>
    </row>
    <row r="1033" spans="1:5" x14ac:dyDescent="0.25">
      <c r="A1033">
        <v>1062</v>
      </c>
      <c r="B1033" s="3">
        <v>1</v>
      </c>
      <c r="C1033" s="2">
        <v>2</v>
      </c>
    </row>
    <row r="1034" spans="1:5" x14ac:dyDescent="0.25">
      <c r="A1034">
        <v>1063</v>
      </c>
      <c r="B1034" s="3">
        <v>1</v>
      </c>
      <c r="C1034" s="2">
        <v>2</v>
      </c>
    </row>
    <row r="1035" spans="1:5" x14ac:dyDescent="0.25">
      <c r="A1035">
        <v>1064</v>
      </c>
      <c r="B1035" s="3">
        <v>1</v>
      </c>
      <c r="C1035" s="2">
        <v>2</v>
      </c>
    </row>
    <row r="1036" spans="1:5" x14ac:dyDescent="0.25">
      <c r="A1036">
        <v>1065</v>
      </c>
      <c r="B1036" s="3">
        <v>1</v>
      </c>
      <c r="C1036" s="2">
        <v>2</v>
      </c>
    </row>
    <row r="1037" spans="1:5" x14ac:dyDescent="0.25">
      <c r="A1037">
        <v>1066</v>
      </c>
      <c r="C1037" s="2">
        <v>2</v>
      </c>
    </row>
    <row r="1038" spans="1:5" x14ac:dyDescent="0.25">
      <c r="A1038">
        <v>1067</v>
      </c>
      <c r="D1038" s="5">
        <v>3</v>
      </c>
      <c r="E1038" s="4">
        <v>4</v>
      </c>
    </row>
    <row r="1039" spans="1:5" x14ac:dyDescent="0.25">
      <c r="A1039">
        <v>1068</v>
      </c>
      <c r="D1039" s="5">
        <v>3</v>
      </c>
      <c r="E1039" s="4">
        <v>4</v>
      </c>
    </row>
    <row r="1040" spans="1:5" x14ac:dyDescent="0.25">
      <c r="A1040">
        <v>1069</v>
      </c>
      <c r="D1040" s="5">
        <v>3</v>
      </c>
      <c r="E1040" s="4">
        <v>4</v>
      </c>
    </row>
    <row r="1041" spans="1:5" x14ac:dyDescent="0.25">
      <c r="A1041">
        <v>1070</v>
      </c>
      <c r="D1041" s="5">
        <v>3</v>
      </c>
      <c r="E1041" s="4">
        <v>4</v>
      </c>
    </row>
    <row r="1042" spans="1:5" x14ac:dyDescent="0.25">
      <c r="A1042">
        <v>1071</v>
      </c>
      <c r="D1042" s="5">
        <v>3</v>
      </c>
      <c r="E1042" s="4">
        <v>4</v>
      </c>
    </row>
    <row r="1043" spans="1:5" x14ac:dyDescent="0.25">
      <c r="A1043">
        <v>1072</v>
      </c>
      <c r="D1043" s="5">
        <v>3</v>
      </c>
      <c r="E1043" s="4">
        <v>4</v>
      </c>
    </row>
    <row r="1044" spans="1:5" x14ac:dyDescent="0.25">
      <c r="A1044">
        <v>1073</v>
      </c>
      <c r="D1044" s="5">
        <v>3</v>
      </c>
      <c r="E1044" s="4">
        <v>4</v>
      </c>
    </row>
    <row r="1045" spans="1:5" x14ac:dyDescent="0.25">
      <c r="A1045">
        <v>1074</v>
      </c>
      <c r="D1045" s="5">
        <v>3</v>
      </c>
      <c r="E1045" s="4">
        <v>4</v>
      </c>
    </row>
    <row r="1046" spans="1:5" x14ac:dyDescent="0.25">
      <c r="A1046">
        <v>1075</v>
      </c>
      <c r="D1046" s="5">
        <v>3</v>
      </c>
      <c r="E1046" s="4">
        <v>4</v>
      </c>
    </row>
    <row r="1047" spans="1:5" x14ac:dyDescent="0.25">
      <c r="A1047">
        <v>1076</v>
      </c>
      <c r="B1047" s="3">
        <v>1</v>
      </c>
      <c r="C1047" s="2">
        <v>2</v>
      </c>
      <c r="D1047" s="5">
        <v>3</v>
      </c>
      <c r="E1047" s="4">
        <v>4</v>
      </c>
    </row>
    <row r="1048" spans="1:5" x14ac:dyDescent="0.25">
      <c r="A1048">
        <v>1077</v>
      </c>
      <c r="B1048" s="3">
        <v>1</v>
      </c>
      <c r="C1048" s="2">
        <v>2</v>
      </c>
      <c r="D1048" s="5">
        <v>3</v>
      </c>
      <c r="E1048" s="4">
        <v>4</v>
      </c>
    </row>
    <row r="1049" spans="1:5" x14ac:dyDescent="0.25">
      <c r="A1049">
        <v>1078</v>
      </c>
      <c r="B1049" s="3">
        <v>1</v>
      </c>
      <c r="C1049" s="2">
        <v>2</v>
      </c>
    </row>
    <row r="1050" spans="1:5" x14ac:dyDescent="0.25">
      <c r="A1050">
        <v>1079</v>
      </c>
      <c r="B1050" s="3">
        <v>1</v>
      </c>
      <c r="C1050" s="2">
        <v>2</v>
      </c>
    </row>
    <row r="1051" spans="1:5" x14ac:dyDescent="0.25">
      <c r="A1051">
        <v>1080</v>
      </c>
      <c r="B1051" s="3">
        <v>1</v>
      </c>
      <c r="C1051" s="2">
        <v>2</v>
      </c>
    </row>
    <row r="1052" spans="1:5" x14ac:dyDescent="0.25">
      <c r="A1052">
        <v>1081</v>
      </c>
      <c r="B1052" s="3">
        <v>1</v>
      </c>
      <c r="C1052" s="2">
        <v>2</v>
      </c>
    </row>
    <row r="1053" spans="1:5" x14ac:dyDescent="0.25">
      <c r="A1053">
        <v>1082</v>
      </c>
      <c r="B1053" s="3">
        <v>1</v>
      </c>
      <c r="C1053" s="2">
        <v>2</v>
      </c>
    </row>
    <row r="1054" spans="1:5" x14ac:dyDescent="0.25">
      <c r="A1054">
        <v>1083</v>
      </c>
      <c r="B1054" s="3">
        <v>1</v>
      </c>
      <c r="C1054" s="2">
        <v>2</v>
      </c>
    </row>
    <row r="1055" spans="1:5" x14ac:dyDescent="0.25">
      <c r="A1055">
        <v>1084</v>
      </c>
      <c r="B1055" s="3">
        <v>1</v>
      </c>
      <c r="C1055" s="2">
        <v>2</v>
      </c>
    </row>
    <row r="1056" spans="1:5" x14ac:dyDescent="0.25">
      <c r="A1056">
        <v>1085</v>
      </c>
      <c r="B1056" s="3">
        <v>1</v>
      </c>
      <c r="C1056" s="2">
        <v>2</v>
      </c>
    </row>
    <row r="1057" spans="1:5" x14ac:dyDescent="0.25">
      <c r="A1057">
        <v>1086</v>
      </c>
      <c r="B1057" s="3">
        <v>1</v>
      </c>
      <c r="C1057" s="2">
        <v>2</v>
      </c>
    </row>
    <row r="1058" spans="1:5" x14ac:dyDescent="0.25">
      <c r="A1058">
        <v>1087</v>
      </c>
      <c r="B1058" s="3">
        <v>1</v>
      </c>
      <c r="C1058" s="2">
        <v>2</v>
      </c>
    </row>
    <row r="1059" spans="1:5" x14ac:dyDescent="0.25">
      <c r="A1059">
        <v>1088</v>
      </c>
      <c r="B1059" s="3">
        <v>1</v>
      </c>
      <c r="C1059" s="2">
        <v>2</v>
      </c>
    </row>
    <row r="1060" spans="1:5" x14ac:dyDescent="0.25">
      <c r="A1060">
        <v>1089</v>
      </c>
      <c r="C1060" s="2">
        <v>2</v>
      </c>
    </row>
    <row r="1061" spans="1:5" x14ac:dyDescent="0.25">
      <c r="A1061">
        <v>1090</v>
      </c>
    </row>
    <row r="1062" spans="1:5" x14ac:dyDescent="0.25">
      <c r="A1062">
        <v>1091</v>
      </c>
      <c r="D1062" s="5">
        <v>3</v>
      </c>
      <c r="E1062" s="4">
        <v>4</v>
      </c>
    </row>
    <row r="1063" spans="1:5" x14ac:dyDescent="0.25">
      <c r="A1063">
        <v>1092</v>
      </c>
      <c r="D1063" s="5">
        <v>3</v>
      </c>
      <c r="E1063" s="4">
        <v>4</v>
      </c>
    </row>
    <row r="1064" spans="1:5" x14ac:dyDescent="0.25">
      <c r="A1064">
        <v>1093</v>
      </c>
      <c r="D1064" s="5">
        <v>3</v>
      </c>
      <c r="E1064" s="4">
        <v>4</v>
      </c>
    </row>
    <row r="1065" spans="1:5" x14ac:dyDescent="0.25">
      <c r="A1065">
        <v>1094</v>
      </c>
      <c r="D1065" s="5">
        <v>3</v>
      </c>
      <c r="E1065" s="4">
        <v>4</v>
      </c>
    </row>
    <row r="1066" spans="1:5" x14ac:dyDescent="0.25">
      <c r="A1066">
        <v>1095</v>
      </c>
      <c r="D1066" s="5">
        <v>3</v>
      </c>
      <c r="E1066" s="4">
        <v>4</v>
      </c>
    </row>
    <row r="1067" spans="1:5" x14ac:dyDescent="0.25">
      <c r="A1067">
        <v>1096</v>
      </c>
      <c r="D1067" s="5">
        <v>3</v>
      </c>
      <c r="E1067" s="4">
        <v>4</v>
      </c>
    </row>
    <row r="1068" spans="1:5" x14ac:dyDescent="0.25">
      <c r="A1068">
        <v>1097</v>
      </c>
      <c r="D1068" s="5">
        <v>3</v>
      </c>
      <c r="E1068" s="4">
        <v>4</v>
      </c>
    </row>
    <row r="1069" spans="1:5" x14ac:dyDescent="0.25">
      <c r="A1069">
        <v>1098</v>
      </c>
      <c r="D1069" s="5">
        <v>3</v>
      </c>
      <c r="E1069" s="4">
        <v>4</v>
      </c>
    </row>
    <row r="1070" spans="1:5" x14ac:dyDescent="0.25">
      <c r="A1070">
        <v>1099</v>
      </c>
      <c r="D1070" s="5">
        <v>3</v>
      </c>
      <c r="E1070" s="4">
        <v>4</v>
      </c>
    </row>
    <row r="1071" spans="1:5" x14ac:dyDescent="0.25">
      <c r="A1071">
        <v>1100</v>
      </c>
      <c r="D1071" s="5">
        <v>3</v>
      </c>
      <c r="E1071" s="4">
        <v>4</v>
      </c>
    </row>
    <row r="1072" spans="1:5" x14ac:dyDescent="0.25">
      <c r="A1072">
        <v>1101</v>
      </c>
      <c r="B1072" s="3">
        <v>1</v>
      </c>
      <c r="D1072" s="5">
        <v>3</v>
      </c>
      <c r="E1072" s="4">
        <v>4</v>
      </c>
    </row>
    <row r="1073" spans="1:5" x14ac:dyDescent="0.25">
      <c r="A1073">
        <v>1102</v>
      </c>
      <c r="B1073" s="3">
        <v>1</v>
      </c>
      <c r="D1073" s="5">
        <v>3</v>
      </c>
      <c r="E1073" s="4">
        <v>4</v>
      </c>
    </row>
    <row r="1074" spans="1:5" x14ac:dyDescent="0.25">
      <c r="A1074">
        <v>1103</v>
      </c>
      <c r="B1074" s="3">
        <v>1</v>
      </c>
      <c r="E1074" s="4">
        <v>4</v>
      </c>
    </row>
    <row r="1075" spans="1:5" x14ac:dyDescent="0.25">
      <c r="A1075">
        <v>1104</v>
      </c>
      <c r="B1075" s="3">
        <v>1</v>
      </c>
      <c r="E1075" s="4">
        <v>4</v>
      </c>
    </row>
    <row r="1076" spans="1:5" x14ac:dyDescent="0.25">
      <c r="A1076">
        <v>1105</v>
      </c>
      <c r="B1076" s="3">
        <v>1</v>
      </c>
      <c r="E1076" s="4">
        <v>4</v>
      </c>
    </row>
    <row r="1077" spans="1:5" x14ac:dyDescent="0.25">
      <c r="A1077">
        <v>1106</v>
      </c>
      <c r="B1077" s="3">
        <v>1</v>
      </c>
    </row>
    <row r="1078" spans="1:5" x14ac:dyDescent="0.25">
      <c r="A1078">
        <v>1107</v>
      </c>
      <c r="B1078" s="3">
        <v>1</v>
      </c>
    </row>
    <row r="1079" spans="1:5" x14ac:dyDescent="0.25">
      <c r="A1079">
        <v>1108</v>
      </c>
      <c r="B1079" s="3">
        <v>1</v>
      </c>
    </row>
    <row r="1080" spans="1:5" x14ac:dyDescent="0.25">
      <c r="A1080">
        <v>1109</v>
      </c>
      <c r="B1080" s="3">
        <v>1</v>
      </c>
      <c r="C1080" s="2">
        <v>2</v>
      </c>
    </row>
    <row r="1081" spans="1:5" x14ac:dyDescent="0.25">
      <c r="A1081">
        <v>1110</v>
      </c>
      <c r="B1081" s="3">
        <v>1</v>
      </c>
      <c r="C1081" s="2">
        <v>2</v>
      </c>
    </row>
    <row r="1082" spans="1:5" x14ac:dyDescent="0.25">
      <c r="A1082">
        <v>1111</v>
      </c>
      <c r="B1082" s="3">
        <v>1</v>
      </c>
      <c r="C1082" s="2">
        <v>2</v>
      </c>
    </row>
    <row r="1083" spans="1:5" x14ac:dyDescent="0.25">
      <c r="A1083">
        <v>1112</v>
      </c>
      <c r="C1083" s="2">
        <v>2</v>
      </c>
    </row>
    <row r="1084" spans="1:5" x14ac:dyDescent="0.25">
      <c r="A1084">
        <v>1113</v>
      </c>
      <c r="C1084" s="2">
        <v>2</v>
      </c>
    </row>
    <row r="1085" spans="1:5" x14ac:dyDescent="0.25">
      <c r="A1085">
        <v>1114</v>
      </c>
      <c r="C1085" s="2">
        <v>2</v>
      </c>
      <c r="D1085" s="5">
        <v>3</v>
      </c>
    </row>
    <row r="1086" spans="1:5" x14ac:dyDescent="0.25">
      <c r="A1086">
        <v>1115</v>
      </c>
      <c r="C1086" s="2">
        <v>2</v>
      </c>
      <c r="D1086" s="5">
        <v>3</v>
      </c>
    </row>
    <row r="1087" spans="1:5" x14ac:dyDescent="0.25">
      <c r="A1087">
        <v>1116</v>
      </c>
      <c r="C1087" s="2">
        <v>2</v>
      </c>
      <c r="D1087" s="5">
        <v>3</v>
      </c>
    </row>
    <row r="1088" spans="1:5" x14ac:dyDescent="0.25">
      <c r="A1088">
        <v>1117</v>
      </c>
      <c r="C1088" s="2">
        <v>2</v>
      </c>
      <c r="D1088" s="5">
        <v>3</v>
      </c>
    </row>
    <row r="1089" spans="1:5" x14ac:dyDescent="0.25">
      <c r="A1089">
        <v>1118</v>
      </c>
      <c r="D1089" s="5">
        <v>3</v>
      </c>
      <c r="E1089" s="4">
        <v>4</v>
      </c>
    </row>
    <row r="1090" spans="1:5" x14ac:dyDescent="0.25">
      <c r="A1090">
        <v>1119</v>
      </c>
      <c r="D1090" s="5">
        <v>3</v>
      </c>
      <c r="E1090" s="4">
        <v>4</v>
      </c>
    </row>
    <row r="1091" spans="1:5" x14ac:dyDescent="0.25">
      <c r="A1091">
        <v>1120</v>
      </c>
      <c r="D1091" s="5">
        <v>3</v>
      </c>
      <c r="E1091" s="4">
        <v>4</v>
      </c>
    </row>
    <row r="1092" spans="1:5" x14ac:dyDescent="0.25">
      <c r="A1092">
        <v>1121</v>
      </c>
      <c r="D1092" s="5">
        <v>3</v>
      </c>
      <c r="E1092" s="4">
        <v>4</v>
      </c>
    </row>
    <row r="1093" spans="1:5" x14ac:dyDescent="0.25">
      <c r="A1093">
        <v>1122</v>
      </c>
      <c r="D1093" s="5">
        <v>3</v>
      </c>
      <c r="E1093" s="4">
        <v>4</v>
      </c>
    </row>
    <row r="1094" spans="1:5" x14ac:dyDescent="0.25">
      <c r="A1094">
        <v>1123</v>
      </c>
      <c r="D1094" s="5">
        <v>3</v>
      </c>
      <c r="E1094" s="4">
        <v>4</v>
      </c>
    </row>
    <row r="1095" spans="1:5" x14ac:dyDescent="0.25">
      <c r="A1095">
        <v>1124</v>
      </c>
      <c r="D1095" s="5">
        <v>3</v>
      </c>
      <c r="E1095" s="4">
        <v>4</v>
      </c>
    </row>
    <row r="1096" spans="1:5" x14ac:dyDescent="0.25">
      <c r="A1096">
        <v>1125</v>
      </c>
      <c r="D1096" s="5">
        <v>3</v>
      </c>
      <c r="E1096" s="4">
        <v>4</v>
      </c>
    </row>
    <row r="1097" spans="1:5" x14ac:dyDescent="0.25">
      <c r="A1097">
        <v>1126</v>
      </c>
      <c r="E1097" s="4">
        <v>4</v>
      </c>
    </row>
    <row r="1098" spans="1:5" x14ac:dyDescent="0.25">
      <c r="A1098">
        <v>1127</v>
      </c>
      <c r="B1098" s="3">
        <v>1</v>
      </c>
      <c r="E1098" s="4">
        <v>4</v>
      </c>
    </row>
    <row r="1099" spans="1:5" x14ac:dyDescent="0.25">
      <c r="A1099">
        <v>1128</v>
      </c>
      <c r="B1099" s="3">
        <v>1</v>
      </c>
      <c r="E1099" s="4">
        <v>4</v>
      </c>
    </row>
    <row r="1100" spans="1:5" x14ac:dyDescent="0.25">
      <c r="A1100">
        <v>1129</v>
      </c>
      <c r="B1100" s="3">
        <v>1</v>
      </c>
    </row>
    <row r="1101" spans="1:5" x14ac:dyDescent="0.25">
      <c r="A1101">
        <v>1130</v>
      </c>
      <c r="B1101" s="3">
        <v>1</v>
      </c>
    </row>
    <row r="1102" spans="1:5" x14ac:dyDescent="0.25">
      <c r="A1102">
        <v>1131</v>
      </c>
      <c r="B1102" s="3">
        <v>1</v>
      </c>
    </row>
    <row r="1103" spans="1:5" x14ac:dyDescent="0.25">
      <c r="A1103">
        <v>1132</v>
      </c>
      <c r="B1103" s="3">
        <v>1</v>
      </c>
      <c r="C1103" s="2">
        <v>2</v>
      </c>
    </row>
    <row r="1104" spans="1:5" x14ac:dyDescent="0.25">
      <c r="A1104">
        <v>1133</v>
      </c>
      <c r="B1104" s="3">
        <v>1</v>
      </c>
      <c r="C1104" s="2">
        <v>2</v>
      </c>
    </row>
    <row r="1105" spans="1:5" x14ac:dyDescent="0.25">
      <c r="A1105">
        <v>1134</v>
      </c>
      <c r="B1105" s="3">
        <v>1</v>
      </c>
      <c r="C1105" s="2">
        <v>2</v>
      </c>
    </row>
    <row r="1106" spans="1:5" x14ac:dyDescent="0.25">
      <c r="A1106">
        <v>1135</v>
      </c>
      <c r="B1106" s="3">
        <v>1</v>
      </c>
      <c r="C1106" s="2">
        <v>2</v>
      </c>
    </row>
    <row r="1107" spans="1:5" x14ac:dyDescent="0.25">
      <c r="A1107">
        <v>1136</v>
      </c>
      <c r="B1107" s="3">
        <v>1</v>
      </c>
      <c r="C1107" s="2">
        <v>2</v>
      </c>
    </row>
    <row r="1108" spans="1:5" x14ac:dyDescent="0.25">
      <c r="A1108">
        <v>1137</v>
      </c>
      <c r="B1108" s="3">
        <v>1</v>
      </c>
      <c r="C1108" s="2">
        <v>2</v>
      </c>
    </row>
    <row r="1109" spans="1:5" x14ac:dyDescent="0.25">
      <c r="A1109">
        <v>1138</v>
      </c>
      <c r="C1109" s="2">
        <v>2</v>
      </c>
    </row>
    <row r="1110" spans="1:5" x14ac:dyDescent="0.25">
      <c r="A1110">
        <v>1139</v>
      </c>
      <c r="C1110" s="2">
        <v>2</v>
      </c>
    </row>
    <row r="1111" spans="1:5" x14ac:dyDescent="0.25">
      <c r="A1111">
        <v>1140</v>
      </c>
      <c r="C1111" s="2">
        <v>2</v>
      </c>
      <c r="D1111" s="5">
        <v>3</v>
      </c>
    </row>
    <row r="1112" spans="1:5" x14ac:dyDescent="0.25">
      <c r="A1112">
        <v>1141</v>
      </c>
      <c r="C1112" s="2">
        <v>2</v>
      </c>
      <c r="D1112" s="5">
        <v>3</v>
      </c>
    </row>
    <row r="1113" spans="1:5" x14ac:dyDescent="0.25">
      <c r="A1113">
        <v>1142</v>
      </c>
      <c r="D1113" s="5">
        <v>3</v>
      </c>
    </row>
    <row r="1114" spans="1:5" x14ac:dyDescent="0.25">
      <c r="A1114">
        <v>1143</v>
      </c>
      <c r="D1114" s="5">
        <v>3</v>
      </c>
      <c r="E1114" s="4">
        <v>4</v>
      </c>
    </row>
    <row r="1115" spans="1:5" x14ac:dyDescent="0.25">
      <c r="A1115">
        <v>1144</v>
      </c>
      <c r="D1115" s="5">
        <v>3</v>
      </c>
      <c r="E1115" s="4">
        <v>4</v>
      </c>
    </row>
    <row r="1116" spans="1:5" x14ac:dyDescent="0.25">
      <c r="A1116">
        <v>1145</v>
      </c>
      <c r="D1116" s="5">
        <v>3</v>
      </c>
      <c r="E1116" s="4">
        <v>4</v>
      </c>
    </row>
    <row r="1117" spans="1:5" x14ac:dyDescent="0.25">
      <c r="A1117">
        <v>1146</v>
      </c>
      <c r="D1117" s="5">
        <v>3</v>
      </c>
      <c r="E1117" s="4">
        <v>4</v>
      </c>
    </row>
    <row r="1118" spans="1:5" x14ac:dyDescent="0.25">
      <c r="A1118">
        <v>1147</v>
      </c>
      <c r="B1118" s="3">
        <v>1</v>
      </c>
      <c r="D1118" s="5">
        <v>3</v>
      </c>
      <c r="E1118" s="4">
        <v>4</v>
      </c>
    </row>
    <row r="1119" spans="1:5" x14ac:dyDescent="0.25">
      <c r="A1119">
        <v>1148</v>
      </c>
      <c r="B1119" s="3">
        <v>1</v>
      </c>
      <c r="D1119" s="5">
        <v>3</v>
      </c>
      <c r="E1119" s="4">
        <v>4</v>
      </c>
    </row>
    <row r="1120" spans="1:5" x14ac:dyDescent="0.25">
      <c r="A1120">
        <v>1149</v>
      </c>
      <c r="B1120" s="3">
        <v>1</v>
      </c>
      <c r="D1120" s="5">
        <v>3</v>
      </c>
      <c r="E1120" s="4">
        <v>4</v>
      </c>
    </row>
    <row r="1121" spans="1:6" x14ac:dyDescent="0.25">
      <c r="A1121">
        <v>1150</v>
      </c>
      <c r="B1121" s="3">
        <v>1</v>
      </c>
      <c r="D1121" s="5">
        <v>3</v>
      </c>
      <c r="E1121" s="4">
        <v>4</v>
      </c>
    </row>
    <row r="1122" spans="1:6" x14ac:dyDescent="0.25">
      <c r="A1122">
        <v>1151</v>
      </c>
      <c r="B1122" s="3">
        <v>1</v>
      </c>
      <c r="D1122" s="5">
        <v>3</v>
      </c>
      <c r="E1122" s="4">
        <v>4</v>
      </c>
    </row>
    <row r="1123" spans="1:6" x14ac:dyDescent="0.25">
      <c r="A1123">
        <v>1152</v>
      </c>
      <c r="B1123" s="3">
        <v>1</v>
      </c>
      <c r="D1123" s="5">
        <v>3</v>
      </c>
      <c r="E1123" s="4">
        <v>4</v>
      </c>
    </row>
    <row r="1124" spans="1:6" x14ac:dyDescent="0.25">
      <c r="A1124">
        <v>1153</v>
      </c>
      <c r="B1124" s="3">
        <v>1</v>
      </c>
      <c r="D1124" s="5">
        <v>3</v>
      </c>
      <c r="E1124" s="4">
        <v>4</v>
      </c>
    </row>
    <row r="1125" spans="1:6" x14ac:dyDescent="0.25">
      <c r="A1125">
        <v>1154</v>
      </c>
      <c r="B1125" s="3">
        <v>1</v>
      </c>
      <c r="D1125" s="5">
        <v>3</v>
      </c>
      <c r="E1125" s="4">
        <v>4</v>
      </c>
    </row>
    <row r="1126" spans="1:6" x14ac:dyDescent="0.25">
      <c r="A1126">
        <v>1155</v>
      </c>
      <c r="B1126" s="3">
        <v>1</v>
      </c>
      <c r="E1126" s="4">
        <v>4</v>
      </c>
    </row>
    <row r="1127" spans="1:6" x14ac:dyDescent="0.25">
      <c r="A1127">
        <v>1156</v>
      </c>
      <c r="B1127" s="3">
        <v>1</v>
      </c>
      <c r="C1127" s="2">
        <v>2</v>
      </c>
      <c r="E1127" s="4">
        <v>4</v>
      </c>
    </row>
    <row r="1128" spans="1:6" x14ac:dyDescent="0.25">
      <c r="A1128">
        <v>1157</v>
      </c>
      <c r="B1128" s="3">
        <v>1</v>
      </c>
      <c r="C1128" s="2">
        <v>2</v>
      </c>
      <c r="E1128" s="4">
        <v>4</v>
      </c>
    </row>
    <row r="1129" spans="1:6" x14ac:dyDescent="0.25">
      <c r="A1129">
        <v>1158</v>
      </c>
      <c r="B1129" s="3">
        <v>1</v>
      </c>
      <c r="C1129" s="2">
        <v>2</v>
      </c>
    </row>
    <row r="1130" spans="1:6" x14ac:dyDescent="0.25">
      <c r="A1130">
        <v>1159</v>
      </c>
      <c r="B1130" s="3">
        <v>1</v>
      </c>
      <c r="C1130" s="2">
        <v>2</v>
      </c>
      <c r="F11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1C2B-A88C-4E4E-9E5C-1A6BE079EEE1}">
  <dimension ref="A1:EA48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302</v>
      </c>
      <c r="AP1" t="s">
        <v>303</v>
      </c>
      <c r="AQ1" t="s">
        <v>304</v>
      </c>
      <c r="AR1" t="s">
        <v>305</v>
      </c>
      <c r="AT1" t="s">
        <v>306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324</v>
      </c>
      <c r="BS1" t="s">
        <v>325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45.959946000000009</v>
      </c>
      <c r="B2">
        <v>8.0705539999999996</v>
      </c>
      <c r="C2">
        <v>38.944901000000009</v>
      </c>
      <c r="D2">
        <v>6.5447769999999998</v>
      </c>
      <c r="E2">
        <v>44.993828000000015</v>
      </c>
      <c r="F2">
        <v>8.8363980000000009</v>
      </c>
      <c r="G2">
        <v>41.155411000000015</v>
      </c>
      <c r="H2">
        <v>6.1030509999999998</v>
      </c>
      <c r="K2">
        <f>(14/200)</f>
        <v>7.0000000000000007E-2</v>
      </c>
      <c r="L2">
        <f>(16/200)</f>
        <v>0.08</v>
      </c>
      <c r="M2">
        <f>(13/200)</f>
        <v>6.5000000000000002E-2</v>
      </c>
      <c r="N2">
        <f>(16/200)</f>
        <v>0.08</v>
      </c>
      <c r="P2">
        <f>(10/200)</f>
        <v>0.05</v>
      </c>
      <c r="Q2">
        <f>(12/200)</f>
        <v>0.06</v>
      </c>
      <c r="R2">
        <f>(13/200)</f>
        <v>6.5000000000000002E-2</v>
      </c>
      <c r="S2">
        <f>(12/200)</f>
        <v>0.06</v>
      </c>
      <c r="U2">
        <f>0.07+0.05</f>
        <v>0.12000000000000001</v>
      </c>
      <c r="V2">
        <f>0.08+0.06</f>
        <v>0.14000000000000001</v>
      </c>
      <c r="W2">
        <f>0.065+0.065</f>
        <v>0.13</v>
      </c>
      <c r="X2">
        <f>0.08+0.06</f>
        <v>0.14000000000000001</v>
      </c>
      <c r="Z2">
        <f>SQRT((ABS($A$3-$A$2)^2+(ABS($B$3-$B$2)^2)))</f>
        <v>20.257841900520919</v>
      </c>
      <c r="AA2">
        <f>SQRT((ABS($C$3-$C$2)^2+(ABS($D$3-$D$2)^2)))</f>
        <v>22.910990536234024</v>
      </c>
      <c r="AB2">
        <f>SQRT((ABS($E$3-$E$2)^2+(ABS($F$3-$F$2)^2)))</f>
        <v>21.155416004843758</v>
      </c>
      <c r="AC2">
        <f>SQRT((ABS($G$3-$G$2)^2+(ABS($H$3-$H$2)^2)))</f>
        <v>24.896323779792144</v>
      </c>
      <c r="AE2">
        <f>(COUNTA(U2:U12)/SUM(U2:U12))</f>
        <v>7.8014184397163113</v>
      </c>
      <c r="AF2">
        <f>(COUNTA(V2:V12)/SUM(V2:V12))</f>
        <v>7.2368421052631575</v>
      </c>
      <c r="AG2">
        <f>(COUNTA(W2:W12)/SUM(W2:W12))</f>
        <v>7.5085324232081909</v>
      </c>
      <c r="AH2">
        <f>(COUNTA(X2:X12)/SUM(X2:X12))</f>
        <v>7.1661237785016292</v>
      </c>
      <c r="AJ2">
        <f>1/0.12</f>
        <v>8.3333333333333339</v>
      </c>
      <c r="AK2">
        <f>1/0.14</f>
        <v>7.1428571428571423</v>
      </c>
      <c r="AL2">
        <f>1/0.13</f>
        <v>7.6923076923076916</v>
      </c>
      <c r="AM2">
        <f>1/0.14</f>
        <v>7.1428571428571423</v>
      </c>
      <c r="AO2">
        <f>$Z2/$U2</f>
        <v>168.81534917100765</v>
      </c>
      <c r="AP2">
        <f>$AA2/$V2</f>
        <v>163.64993240167158</v>
      </c>
      <c r="AQ2">
        <f>$AB2/$W2</f>
        <v>162.73396926802891</v>
      </c>
      <c r="AR2">
        <f>$AC2/$X2</f>
        <v>177.83088414137245</v>
      </c>
      <c r="AT2">
        <f>AT4/AT6</f>
        <v>151.60862073939504</v>
      </c>
      <c r="AV2">
        <f>((0.07/0.12)*100)</f>
        <v>58.333333333333336</v>
      </c>
      <c r="AW2">
        <f>((0.08/0.14)*100)</f>
        <v>57.142857142857139</v>
      </c>
      <c r="AX2">
        <f>((0.065/0.13)*100)</f>
        <v>50</v>
      </c>
      <c r="AY2">
        <f>((0.08/0.14)*100)</f>
        <v>57.142857142857139</v>
      </c>
      <c r="BA2">
        <f>((0.05/0.12)*100)</f>
        <v>41.666666666666671</v>
      </c>
      <c r="BB2">
        <f>((0.06/0.14)*100)</f>
        <v>42.857142857142847</v>
      </c>
      <c r="BC2">
        <f>((0.065/0.13)*100)</f>
        <v>50</v>
      </c>
      <c r="BD2">
        <f>((0.06/0.14)*100)</f>
        <v>42.857142857142847</v>
      </c>
      <c r="BF2">
        <f>ABS($B$2-$D$2)</f>
        <v>1.5257769999999997</v>
      </c>
      <c r="BG2">
        <f>ABS($F$2-$H$2)</f>
        <v>2.7333470000000011</v>
      </c>
      <c r="BL2">
        <f>SQRT((ABS($A$2-$E$2)^2+(ABS($B$2-$F$2)^2)))</f>
        <v>1.2328426591662016</v>
      </c>
      <c r="BM2">
        <f>SQRT((ABS($C$2-$G$2)^2+(ABS($D$2-$H$2)^2)))</f>
        <v>2.2542130154836806</v>
      </c>
      <c r="BO2">
        <f>SQRT((ABS($A$2-$G$2)^2+(ABS($B$2-$H$2)^2)))</f>
        <v>5.1917843388601908</v>
      </c>
      <c r="BP2">
        <f>SQRT((ABS($C$2-$E$2)^2+(ABS($D$2-$F$2)^2)))</f>
        <v>6.4684654021622539</v>
      </c>
      <c r="BR2">
        <f>DEGREES(ACOS((19.8012564639163^2+18.8038497612201^2-3.08416130311791^2)/(2*19.8012564639163*18.8038497612201)))</f>
        <v>8.6739494244134825</v>
      </c>
      <c r="BS2">
        <f>DEGREES(ACOS((3.07249438510309^2+19.3825358487217^2-19.8012564639163^2)/(2*3.07249438510309*19.3825358487217)))</f>
        <v>93.353317959480677</v>
      </c>
      <c r="BU2">
        <v>14</v>
      </c>
      <c r="BV2">
        <v>9</v>
      </c>
      <c r="BW2">
        <v>3</v>
      </c>
      <c r="BX2">
        <v>7</v>
      </c>
      <c r="BY2">
        <v>16</v>
      </c>
      <c r="BZ2">
        <v>9</v>
      </c>
      <c r="CA2">
        <v>5</v>
      </c>
      <c r="CB2">
        <v>4</v>
      </c>
      <c r="CC2">
        <v>13</v>
      </c>
      <c r="CD2">
        <v>3</v>
      </c>
      <c r="CE2">
        <v>5</v>
      </c>
      <c r="CF2">
        <v>12</v>
      </c>
      <c r="CG2">
        <v>16</v>
      </c>
      <c r="CH2">
        <v>7</v>
      </c>
      <c r="CI2">
        <v>6</v>
      </c>
      <c r="CJ2">
        <v>12</v>
      </c>
      <c r="CL2">
        <v>10</v>
      </c>
      <c r="CM2">
        <v>3</v>
      </c>
      <c r="CN2">
        <v>2</v>
      </c>
      <c r="CO2">
        <v>5</v>
      </c>
      <c r="CP2">
        <v>12</v>
      </c>
      <c r="CQ2">
        <v>3</v>
      </c>
      <c r="CR2">
        <v>0</v>
      </c>
      <c r="CS2">
        <v>0</v>
      </c>
      <c r="CT2">
        <v>13</v>
      </c>
      <c r="CU2">
        <v>2</v>
      </c>
      <c r="CV2">
        <v>2</v>
      </c>
      <c r="CW2">
        <v>9</v>
      </c>
      <c r="CX2">
        <v>12</v>
      </c>
      <c r="CY2">
        <v>5</v>
      </c>
      <c r="CZ2">
        <v>0</v>
      </c>
      <c r="DA2">
        <v>9</v>
      </c>
      <c r="DC2">
        <f>((9/14)*100)</f>
        <v>64.285714285714292</v>
      </c>
      <c r="DD2">
        <f>((3/14)*100)</f>
        <v>21.428571428571427</v>
      </c>
      <c r="DE2">
        <f>((7/14)*100)</f>
        <v>50</v>
      </c>
      <c r="DF2">
        <f>((9/16)*100)</f>
        <v>56.25</v>
      </c>
      <c r="DG2">
        <f>((5/16)*100)</f>
        <v>31.25</v>
      </c>
      <c r="DH2">
        <f>((4/16)*100)</f>
        <v>25</v>
      </c>
      <c r="DI2">
        <f>((3/13)*100)</f>
        <v>23.076923076923077</v>
      </c>
      <c r="DJ2">
        <f>((5/13)*100)</f>
        <v>38.461538461538467</v>
      </c>
      <c r="DK2">
        <f>((12/13)*100)</f>
        <v>92.307692307692307</v>
      </c>
      <c r="DL2">
        <f>((7/16)*100)</f>
        <v>43.75</v>
      </c>
      <c r="DM2">
        <f>((6/16)*100)</f>
        <v>37.5</v>
      </c>
      <c r="DN2">
        <f>((12/16)*100)</f>
        <v>75</v>
      </c>
      <c r="DP2">
        <f>((3/10)*100)</f>
        <v>30</v>
      </c>
      <c r="DQ2">
        <f>((2/10)*100)</f>
        <v>20</v>
      </c>
      <c r="DR2">
        <f>((5/10)*100)</f>
        <v>50</v>
      </c>
      <c r="DS2">
        <f>((3/12)*100)</f>
        <v>25</v>
      </c>
      <c r="DT2">
        <f>((0/12)*100)</f>
        <v>0</v>
      </c>
      <c r="DU2">
        <f>((0/12)*100)</f>
        <v>0</v>
      </c>
      <c r="DV2">
        <f>((2/13)*100)</f>
        <v>15.384615384615385</v>
      </c>
      <c r="DW2">
        <f>((2/13)*100)</f>
        <v>15.384615384615385</v>
      </c>
      <c r="DX2">
        <f>((9/13)*100)</f>
        <v>69.230769230769226</v>
      </c>
      <c r="DY2">
        <f>((5/12)*100)</f>
        <v>41.666666666666671</v>
      </c>
      <c r="DZ2">
        <f>((0/12)*100)</f>
        <v>0</v>
      </c>
      <c r="EA2">
        <f>((9/12)*100)</f>
        <v>75</v>
      </c>
    </row>
    <row r="3" spans="1:131" x14ac:dyDescent="0.25">
      <c r="A3">
        <v>66.21069700000001</v>
      </c>
      <c r="B3">
        <v>8.6065039999999993</v>
      </c>
      <c r="C3">
        <v>61.85444300000001</v>
      </c>
      <c r="D3">
        <v>6.8024060000000004</v>
      </c>
      <c r="E3">
        <v>66.147164000000004</v>
      </c>
      <c r="F3">
        <v>9.1330500000000008</v>
      </c>
      <c r="G3">
        <v>66.051701000000008</v>
      </c>
      <c r="H3">
        <v>6.0620390000000004</v>
      </c>
      <c r="K3">
        <f>(16/200)</f>
        <v>0.08</v>
      </c>
      <c r="L3">
        <f>(16/200)</f>
        <v>0.08</v>
      </c>
      <c r="M3">
        <f>(13/200)</f>
        <v>6.5000000000000002E-2</v>
      </c>
      <c r="N3">
        <f>(13/200)</f>
        <v>6.5000000000000002E-2</v>
      </c>
      <c r="P3">
        <f>(10/200)</f>
        <v>0.05</v>
      </c>
      <c r="Q3">
        <f>(10/200)</f>
        <v>0.05</v>
      </c>
      <c r="R3">
        <f>(11/200)</f>
        <v>5.5E-2</v>
      </c>
      <c r="S3">
        <f>(12/200)</f>
        <v>0.06</v>
      </c>
      <c r="U3">
        <f>0.08+0.05</f>
        <v>0.13</v>
      </c>
      <c r="V3">
        <f>0.08+0.05</f>
        <v>0.13</v>
      </c>
      <c r="W3">
        <f>0.065+0.055</f>
        <v>0.12</v>
      </c>
      <c r="X3">
        <f>0.065+0.06</f>
        <v>0.125</v>
      </c>
      <c r="Z3">
        <f>SQRT((ABS($A$4-$A$3)^2+(ABS($B$4-$B$3)^2)))</f>
        <v>19.34567870150028</v>
      </c>
      <c r="AA3">
        <f>SQRT((ABS($C$4-$C$3)^2+(ABS($D$4-$D$3)^2)))</f>
        <v>20.2183037569893</v>
      </c>
      <c r="AB3">
        <f>SQRT((ABS($E$4-$E$3)^2+(ABS($F$4-$F$3)^2)))</f>
        <v>18.803849761220068</v>
      </c>
      <c r="AC3">
        <f>SQRT((ABS($G$4-$G$3)^2+(ABS($H$4-$H$3)^2)))</f>
        <v>19.382535848721655</v>
      </c>
      <c r="AJ3">
        <f>1/0.13</f>
        <v>7.6923076923076916</v>
      </c>
      <c r="AK3">
        <f>1/0.13</f>
        <v>7.6923076923076916</v>
      </c>
      <c r="AL3">
        <f>1/0.12</f>
        <v>8.3333333333333339</v>
      </c>
      <c r="AM3">
        <f>1/0.125</f>
        <v>8</v>
      </c>
      <c r="AO3">
        <f>$Z3/$U3</f>
        <v>148.81291308846369</v>
      </c>
      <c r="AP3">
        <f>$AA3/$V3</f>
        <v>155.52541351530232</v>
      </c>
      <c r="AQ3">
        <f>$AB3/$W3</f>
        <v>156.69874801016724</v>
      </c>
      <c r="AR3">
        <f>$AC3/$X3</f>
        <v>155.06028678977324</v>
      </c>
      <c r="AT3" t="s">
        <v>307</v>
      </c>
      <c r="AV3">
        <f>((0.08/0.13)*100)</f>
        <v>61.53846153846154</v>
      </c>
      <c r="AW3">
        <f>((0.08/0.13)*100)</f>
        <v>61.53846153846154</v>
      </c>
      <c r="AX3">
        <f>((0.065/0.12)*100)</f>
        <v>54.166666666666671</v>
      </c>
      <c r="AY3">
        <f>((0.065/0.125)*100)</f>
        <v>52</v>
      </c>
      <c r="BA3">
        <f>((0.05/0.13)*100)</f>
        <v>38.461538461538467</v>
      </c>
      <c r="BB3">
        <f>((0.05/0.13)*100)</f>
        <v>38.461538461538467</v>
      </c>
      <c r="BC3">
        <f>((0.055/0.12)*100)</f>
        <v>45.833333333333336</v>
      </c>
      <c r="BD3">
        <f>((0.06/0.125)*100)</f>
        <v>48</v>
      </c>
      <c r="BF3">
        <f>ABS($B$3-$D$3)</f>
        <v>1.8040979999999989</v>
      </c>
      <c r="BG3">
        <f>ABS($F$3-$H$3)</f>
        <v>3.0710110000000004</v>
      </c>
      <c r="BL3">
        <f>SQRT((ABS($A$3-$E$3)^2+(ABS($B$3-$F$3)^2)))</f>
        <v>0.53036509331308979</v>
      </c>
      <c r="BM3">
        <f>SQRT((ABS($C$3-$G$3)^2+(ABS($D$3-$H$3)^2)))</f>
        <v>4.2620556088879207</v>
      </c>
      <c r="BO3">
        <f>SQRT((ABS($A$3-$G$3)^2+(ABS($B$3-$H$3)^2)))</f>
        <v>2.549427752308544</v>
      </c>
      <c r="BP3">
        <f>SQRT((ABS($C$3-$E$3)^2+(ABS($D$3-$F$3)^2)))</f>
        <v>4.8846038773453211</v>
      </c>
      <c r="BR3">
        <f>DEGREES(ACOS((20.339295240993^2+20.0468968486553^2-3.11595279034792^2)/(2*20.339295240993*20.0468968486553)))</f>
        <v>8.8110847806373105</v>
      </c>
      <c r="BS3">
        <f>DEGREES(ACOS((21.6111567071484^2+20.6417891998368^2-3.21963093598832^2)/(2*21.6111567071484*20.6417891998368)))</f>
        <v>8.3361372566204039</v>
      </c>
      <c r="BU3">
        <v>16</v>
      </c>
      <c r="BV3">
        <v>11</v>
      </c>
      <c r="BW3">
        <v>5</v>
      </c>
      <c r="BX3">
        <v>5</v>
      </c>
      <c r="BY3">
        <v>16</v>
      </c>
      <c r="BZ3">
        <v>11</v>
      </c>
      <c r="CA3">
        <v>5</v>
      </c>
      <c r="CB3">
        <v>4</v>
      </c>
      <c r="CC3">
        <v>13</v>
      </c>
      <c r="CD3">
        <v>5</v>
      </c>
      <c r="CE3">
        <v>2</v>
      </c>
      <c r="CF3">
        <v>13</v>
      </c>
      <c r="CG3">
        <v>13</v>
      </c>
      <c r="CH3">
        <v>5</v>
      </c>
      <c r="CI3">
        <v>2</v>
      </c>
      <c r="CJ3">
        <v>13</v>
      </c>
      <c r="CL3">
        <v>10</v>
      </c>
      <c r="CM3">
        <v>5</v>
      </c>
      <c r="CN3">
        <v>0</v>
      </c>
      <c r="CO3">
        <v>1</v>
      </c>
      <c r="CP3">
        <v>10</v>
      </c>
      <c r="CQ3">
        <v>5</v>
      </c>
      <c r="CR3">
        <v>2</v>
      </c>
      <c r="CS3">
        <v>0</v>
      </c>
      <c r="CT3">
        <v>11</v>
      </c>
      <c r="CU3">
        <v>0</v>
      </c>
      <c r="CV3">
        <v>0</v>
      </c>
      <c r="CW3">
        <v>11</v>
      </c>
      <c r="CX3">
        <v>12</v>
      </c>
      <c r="CY3">
        <v>1</v>
      </c>
      <c r="CZ3">
        <v>0</v>
      </c>
      <c r="DA3">
        <v>11</v>
      </c>
      <c r="DC3">
        <f>((11/16)*100)</f>
        <v>68.75</v>
      </c>
      <c r="DD3">
        <f>((5/16)*100)</f>
        <v>31.25</v>
      </c>
      <c r="DE3">
        <f>((5/16)*100)</f>
        <v>31.25</v>
      </c>
      <c r="DF3">
        <f>((11/16)*100)</f>
        <v>68.75</v>
      </c>
      <c r="DG3">
        <f>((5/16)*100)</f>
        <v>31.25</v>
      </c>
      <c r="DH3">
        <f>((4/16)*100)</f>
        <v>25</v>
      </c>
      <c r="DI3">
        <f>((5/13)*100)</f>
        <v>38.461538461538467</v>
      </c>
      <c r="DJ3">
        <f>((2/13)*100)</f>
        <v>15.384615384615385</v>
      </c>
      <c r="DK3">
        <f>((13/13)*100)</f>
        <v>100</v>
      </c>
      <c r="DL3">
        <f>((5/13)*100)</f>
        <v>38.461538461538467</v>
      </c>
      <c r="DM3">
        <f>((2/13)*100)</f>
        <v>15.384615384615385</v>
      </c>
      <c r="DN3">
        <f>((13/13)*100)</f>
        <v>100</v>
      </c>
      <c r="DP3">
        <f>((5/10)*100)</f>
        <v>50</v>
      </c>
      <c r="DQ3">
        <f>((0/10)*100)</f>
        <v>0</v>
      </c>
      <c r="DR3">
        <f>((1/10)*100)</f>
        <v>10</v>
      </c>
      <c r="DS3">
        <f>((5/10)*100)</f>
        <v>50</v>
      </c>
      <c r="DT3">
        <f>((2/10)*100)</f>
        <v>20</v>
      </c>
      <c r="DU3">
        <f>((0/10)*100)</f>
        <v>0</v>
      </c>
      <c r="DV3">
        <f>((0/11)*100)</f>
        <v>0</v>
      </c>
      <c r="DW3">
        <f>((0/11)*100)</f>
        <v>0</v>
      </c>
      <c r="DX3">
        <f>((11/11)*100)</f>
        <v>100</v>
      </c>
      <c r="DY3">
        <f>((1/12)*100)</f>
        <v>8.3333333333333321</v>
      </c>
      <c r="DZ3">
        <f>((0/12)*100)</f>
        <v>0</v>
      </c>
      <c r="EA3">
        <f>((11/12)*100)</f>
        <v>91.666666666666657</v>
      </c>
    </row>
    <row r="4" spans="1:131" x14ac:dyDescent="0.25">
      <c r="A4">
        <v>85.513947999999999</v>
      </c>
      <c r="B4">
        <v>7.3259629999999998</v>
      </c>
      <c r="C4">
        <v>82.031351000000001</v>
      </c>
      <c r="D4">
        <v>5.5092739999999996</v>
      </c>
      <c r="E4">
        <v>84.868458000000004</v>
      </c>
      <c r="F4">
        <v>7.37296</v>
      </c>
      <c r="G4">
        <v>85.356483000000011</v>
      </c>
      <c r="H4">
        <v>4.327655</v>
      </c>
      <c r="K4">
        <f>(17/200)</f>
        <v>8.5000000000000006E-2</v>
      </c>
      <c r="L4">
        <f>(12/200)</f>
        <v>0.06</v>
      </c>
      <c r="M4">
        <f>(15/200)</f>
        <v>7.4999999999999997E-2</v>
      </c>
      <c r="N4">
        <f>(13/200)</f>
        <v>6.5000000000000002E-2</v>
      </c>
      <c r="P4">
        <f>(9/200)</f>
        <v>4.4999999999999998E-2</v>
      </c>
      <c r="Q4">
        <f>(11/200)</f>
        <v>5.5E-2</v>
      </c>
      <c r="R4">
        <f>(12/200)</f>
        <v>0.06</v>
      </c>
      <c r="S4">
        <f>(12/200)</f>
        <v>0.06</v>
      </c>
      <c r="U4">
        <f>0.085+0.045</f>
        <v>0.13</v>
      </c>
      <c r="V4">
        <f>0.06+0.055</f>
        <v>0.11499999999999999</v>
      </c>
      <c r="W4">
        <f>0.075+0.06</f>
        <v>0.13500000000000001</v>
      </c>
      <c r="X4">
        <f>0.065+0.06</f>
        <v>0.125</v>
      </c>
      <c r="Z4">
        <f>SQRT((ABS($A$5-$A$4)^2+(ABS($B$5-$B$4)^2)))</f>
        <v>21.746921360117287</v>
      </c>
      <c r="AA4">
        <f>SQRT((ABS($C$5-$C$4)^2+(ABS($D$5-$D$4)^2)))</f>
        <v>18.867240809908857</v>
      </c>
      <c r="AB4">
        <f>SQRT((ABS($E$5-$E$4)^2+(ABS($F$5-$F$4)^2)))</f>
        <v>21.893583751216369</v>
      </c>
      <c r="AC4">
        <f>SQRT((ABS($G$5-$G$4)^2+(ABS($H$5-$H$4)^2)))</f>
        <v>20.641789199836769</v>
      </c>
      <c r="AJ4">
        <f>1/0.13</f>
        <v>7.6923076923076916</v>
      </c>
      <c r="AK4">
        <f>1/0.115</f>
        <v>8.695652173913043</v>
      </c>
      <c r="AL4">
        <f>1/0.135</f>
        <v>7.4074074074074066</v>
      </c>
      <c r="AM4">
        <f>1/0.125</f>
        <v>8</v>
      </c>
      <c r="AO4">
        <f>$Z4/$U4</f>
        <v>167.28401046244068</v>
      </c>
      <c r="AP4">
        <f>$AA4/$V4</f>
        <v>164.06296356442485</v>
      </c>
      <c r="AQ4">
        <f>$AB4/$W4</f>
        <v>162.17469445345458</v>
      </c>
      <c r="AR4">
        <f>$AC4/$X4</f>
        <v>165.13431359869415</v>
      </c>
      <c r="AT4">
        <f>SUM(Z:AC)</f>
        <v>3073.1067423875352</v>
      </c>
      <c r="AV4">
        <f>((0.085/0.13)*100)</f>
        <v>65.384615384615387</v>
      </c>
      <c r="AW4">
        <f>((0.06/0.115)*100)</f>
        <v>52.173913043478258</v>
      </c>
      <c r="AX4">
        <f>((0.075/0.135)*100)</f>
        <v>55.55555555555555</v>
      </c>
      <c r="AY4">
        <f>((0.065/0.125)*100)</f>
        <v>52</v>
      </c>
      <c r="BA4">
        <f>((0.045/0.13)*100)</f>
        <v>34.615384615384613</v>
      </c>
      <c r="BB4">
        <f>((0.055/0.115)*100)</f>
        <v>47.826086956521735</v>
      </c>
      <c r="BC4">
        <f>((0.06/0.135)*100)</f>
        <v>44.444444444444443</v>
      </c>
      <c r="BD4">
        <f>((0.06/0.125)*100)</f>
        <v>48</v>
      </c>
      <c r="BF4">
        <f>ABS($B$4-$D$4)</f>
        <v>1.8166890000000002</v>
      </c>
      <c r="BG4">
        <f>ABS($F$4-$H$4)</f>
        <v>3.0453049999999999</v>
      </c>
      <c r="BL4">
        <f>SQRT((ABS($A$4-$E$4)^2+(ABS($B$4-$F$4)^2)))</f>
        <v>0.64719862338311096</v>
      </c>
      <c r="BM4">
        <f>SQRT((ABS($C$4-$G$4)^2+(ABS($D$4-$H$4)^2)))</f>
        <v>3.5288420591725367</v>
      </c>
      <c r="BO4">
        <f>SQRT((ABS($A$4-$G$4)^2+(ABS($B$4-$H$4)^2)))</f>
        <v>3.0024400225631473</v>
      </c>
      <c r="BP4">
        <f>SQRT((ABS($C$4-$E$4)^2+(ABS($D$4-$F$4)^2)))</f>
        <v>3.3944810554847731</v>
      </c>
      <c r="BR4">
        <f>DEGREES(ACOS((16.4925534999202^2+15.5442641056785^2-3.12728747324099^2)/(2*16.4925534999202*15.5442641056785)))</f>
        <v>10.679364566597384</v>
      </c>
      <c r="BS4">
        <f>DEGREES(ACOS((25.3104885000362^2+25.198530408761^2-2.65649505818325^2)/(2*25.3104885000362*25.198530408761)))</f>
        <v>6.0243168326369512</v>
      </c>
      <c r="BU4">
        <v>17</v>
      </c>
      <c r="BV4">
        <v>9</v>
      </c>
      <c r="BW4">
        <v>6</v>
      </c>
      <c r="BX4">
        <v>6</v>
      </c>
      <c r="BY4">
        <v>12</v>
      </c>
      <c r="BZ4">
        <v>9</v>
      </c>
      <c r="CA4">
        <v>2</v>
      </c>
      <c r="CB4">
        <v>2</v>
      </c>
      <c r="CC4">
        <v>15</v>
      </c>
      <c r="CD4">
        <v>6</v>
      </c>
      <c r="CE4">
        <v>5</v>
      </c>
      <c r="CF4">
        <v>13</v>
      </c>
      <c r="CG4">
        <v>13</v>
      </c>
      <c r="CH4">
        <v>6</v>
      </c>
      <c r="CI4">
        <v>3</v>
      </c>
      <c r="CJ4">
        <v>13</v>
      </c>
      <c r="CL4">
        <v>9</v>
      </c>
      <c r="CM4">
        <v>6</v>
      </c>
      <c r="CN4">
        <v>1</v>
      </c>
      <c r="CO4">
        <v>1</v>
      </c>
      <c r="CP4">
        <v>11</v>
      </c>
      <c r="CQ4">
        <v>6</v>
      </c>
      <c r="CR4">
        <v>0</v>
      </c>
      <c r="CS4">
        <v>0</v>
      </c>
      <c r="CT4">
        <v>12</v>
      </c>
      <c r="CU4">
        <v>1</v>
      </c>
      <c r="CV4">
        <v>2</v>
      </c>
      <c r="CW4">
        <v>12</v>
      </c>
      <c r="CX4">
        <v>12</v>
      </c>
      <c r="CY4">
        <v>1</v>
      </c>
      <c r="CZ4">
        <v>2</v>
      </c>
      <c r="DA4">
        <v>12</v>
      </c>
      <c r="DC4">
        <f>((9/17)*100)</f>
        <v>52.941176470588239</v>
      </c>
      <c r="DD4">
        <f>((6/17)*100)</f>
        <v>35.294117647058826</v>
      </c>
      <c r="DE4">
        <f>((6/17)*100)</f>
        <v>35.294117647058826</v>
      </c>
      <c r="DF4">
        <f>((9/12)*100)</f>
        <v>75</v>
      </c>
      <c r="DG4">
        <f>((2/12)*100)</f>
        <v>16.666666666666664</v>
      </c>
      <c r="DH4">
        <f>((2/12)*100)</f>
        <v>16.666666666666664</v>
      </c>
      <c r="DI4">
        <f>((6/15)*100)</f>
        <v>40</v>
      </c>
      <c r="DJ4">
        <f>((5/15)*100)</f>
        <v>33.333333333333329</v>
      </c>
      <c r="DK4">
        <f>((13/15)*100)</f>
        <v>86.666666666666671</v>
      </c>
      <c r="DL4">
        <f>((6/13)*100)</f>
        <v>46.153846153846153</v>
      </c>
      <c r="DM4">
        <f>((3/13)*100)</f>
        <v>23.076923076923077</v>
      </c>
      <c r="DN4">
        <f>((13/13)*100)</f>
        <v>100</v>
      </c>
      <c r="DP4">
        <f>((6/9)*100)</f>
        <v>66.666666666666657</v>
      </c>
      <c r="DQ4">
        <f>((1/9)*100)</f>
        <v>11.111111111111111</v>
      </c>
      <c r="DR4">
        <f>((1/9)*100)</f>
        <v>11.111111111111111</v>
      </c>
      <c r="DS4">
        <f>((6/11)*100)</f>
        <v>54.54545454545454</v>
      </c>
      <c r="DT4">
        <f>((0/11)*100)</f>
        <v>0</v>
      </c>
      <c r="DU4">
        <f>((0/11)*100)</f>
        <v>0</v>
      </c>
      <c r="DV4">
        <f>((1/12)*100)</f>
        <v>8.3333333333333321</v>
      </c>
      <c r="DW4">
        <f>((2/12)*100)</f>
        <v>16.666666666666664</v>
      </c>
      <c r="DX4">
        <f>((12/12)*100)</f>
        <v>100</v>
      </c>
      <c r="DY4">
        <f>((1/12)*100)</f>
        <v>8.3333333333333321</v>
      </c>
      <c r="DZ4">
        <f>((2/12)*100)</f>
        <v>16.666666666666664</v>
      </c>
      <c r="EA4">
        <f>((12/12)*100)</f>
        <v>100</v>
      </c>
    </row>
    <row r="5" spans="1:131" x14ac:dyDescent="0.25">
      <c r="A5">
        <v>107.25379500000001</v>
      </c>
      <c r="B5">
        <v>6.7713089999999996</v>
      </c>
      <c r="C5">
        <v>100.89572800000001</v>
      </c>
      <c r="D5">
        <v>5.180555</v>
      </c>
      <c r="E5">
        <v>106.76192800000001</v>
      </c>
      <c r="F5">
        <v>7.3023850000000001</v>
      </c>
      <c r="G5">
        <v>105.99770600000001</v>
      </c>
      <c r="H5">
        <v>4.1747680000000003</v>
      </c>
      <c r="K5">
        <f>(16/200)</f>
        <v>0.08</v>
      </c>
      <c r="L5">
        <f>(13/200)</f>
        <v>6.5000000000000002E-2</v>
      </c>
      <c r="M5">
        <f>(11/200)</f>
        <v>5.5E-2</v>
      </c>
      <c r="N5">
        <f>(13/200)</f>
        <v>6.5000000000000002E-2</v>
      </c>
      <c r="P5">
        <f>(10/200)</f>
        <v>0.05</v>
      </c>
      <c r="Q5">
        <f>(12/200)</f>
        <v>0.06</v>
      </c>
      <c r="R5">
        <f>(13/200)</f>
        <v>6.5000000000000002E-2</v>
      </c>
      <c r="S5">
        <f>(13/200)</f>
        <v>6.5000000000000002E-2</v>
      </c>
      <c r="U5">
        <f>0.08+0.05</f>
        <v>0.13</v>
      </c>
      <c r="V5">
        <f>0.065+0.06</f>
        <v>0.125</v>
      </c>
      <c r="W5">
        <f>0.055+0.065</f>
        <v>0.12</v>
      </c>
      <c r="X5">
        <f>0.065+0.065</f>
        <v>0.13</v>
      </c>
      <c r="Z5">
        <f>SQRT((ABS($A$6-$A$5)^2+(ABS($B$6-$B$5)^2)))</f>
        <v>20.795990910523866</v>
      </c>
      <c r="AA5">
        <f>SQRT((ABS($C$6-$C$5)^2+(ABS($D$6-$D$5)^2)))</f>
        <v>21.692605583987486</v>
      </c>
      <c r="AB5">
        <f>SQRT((ABS($E$6-$E$5)^2+(ABS($F$6-$F$5)^2)))</f>
        <v>20.046896848655283</v>
      </c>
      <c r="AC5">
        <f>SQRT((ABS($G$6-$G$5)^2+(ABS($H$6-$H$5)^2)))</f>
        <v>20.947130512188668</v>
      </c>
      <c r="AJ5">
        <f>1/0.13</f>
        <v>7.6923076923076916</v>
      </c>
      <c r="AK5">
        <f>1/0.125</f>
        <v>8</v>
      </c>
      <c r="AL5">
        <f>1/0.12</f>
        <v>8.3333333333333339</v>
      </c>
      <c r="AM5">
        <f>1/0.13</f>
        <v>7.6923076923076916</v>
      </c>
      <c r="AO5">
        <f>$Z5/$U5</f>
        <v>159.96916085018358</v>
      </c>
      <c r="AP5">
        <f>$AA5/$V5</f>
        <v>173.54084467189989</v>
      </c>
      <c r="AQ5">
        <f>$AB5/$W5</f>
        <v>167.05747373879404</v>
      </c>
      <c r="AR5">
        <f>$AC5/$X5</f>
        <v>161.13177317068207</v>
      </c>
      <c r="AT5" t="s">
        <v>308</v>
      </c>
      <c r="AV5">
        <f>((0.08/0.13)*100)</f>
        <v>61.53846153846154</v>
      </c>
      <c r="AW5">
        <f>((0.065/0.125)*100)</f>
        <v>52</v>
      </c>
      <c r="AX5">
        <f>((0.055/0.12)*100)</f>
        <v>45.833333333333336</v>
      </c>
      <c r="AY5">
        <f>((0.065/0.13)*100)</f>
        <v>50</v>
      </c>
      <c r="BA5">
        <f>((0.05/0.13)*100)</f>
        <v>38.461538461538467</v>
      </c>
      <c r="BB5">
        <f>((0.06/0.125)*100)</f>
        <v>48</v>
      </c>
      <c r="BC5">
        <f>((0.065/0.12)*100)</f>
        <v>54.166666666666671</v>
      </c>
      <c r="BD5">
        <f>((0.065/0.13)*100)</f>
        <v>50</v>
      </c>
      <c r="BF5">
        <f>ABS($B$5-$D$5)</f>
        <v>1.5907539999999996</v>
      </c>
      <c r="BG5">
        <f>ABS($F$5-$H$5)</f>
        <v>3.1276169999999999</v>
      </c>
      <c r="BL5">
        <f>SQRT((ABS($A$5-$E$5)^2+(ABS($B$5-$F$5)^2)))</f>
        <v>0.72386108022534257</v>
      </c>
      <c r="BM5">
        <f>SQRT((ABS($C$5-$G$5)^2+(ABS($D$5-$H$5)^2)))</f>
        <v>5.2001718242624468</v>
      </c>
      <c r="BO5">
        <f>SQRT((ABS($A$5-$G$5)^2+(ABS($B$5-$H$5)^2)))</f>
        <v>2.884403706245366</v>
      </c>
      <c r="BP5">
        <f>SQRT((ABS($C$5-$E$5)^2+(ABS($D$5-$F$5)^2)))</f>
        <v>6.2381459576463962</v>
      </c>
      <c r="BR5">
        <f>DEGREES(ACOS((3.65556744415884^2+19.7406539008292^2-18.9040397689865^2)/(2*3.65556744415884*19.7406539008292)))</f>
        <v>71.542537701775743</v>
      </c>
      <c r="BS5">
        <f>DEGREES(ACOS((19.6440509936962^2+20.4441972762077^2-3.65556744415884^2)/(2*19.6440509936962*20.4441972762077)))</f>
        <v>10.211528265913659</v>
      </c>
      <c r="BU5">
        <v>16</v>
      </c>
      <c r="BV5">
        <v>7</v>
      </c>
      <c r="BW5">
        <v>4</v>
      </c>
      <c r="BX5">
        <v>6</v>
      </c>
      <c r="BY5">
        <v>13</v>
      </c>
      <c r="BZ5">
        <v>7</v>
      </c>
      <c r="CA5">
        <v>5</v>
      </c>
      <c r="CB5">
        <v>3</v>
      </c>
      <c r="CC5">
        <v>11</v>
      </c>
      <c r="CD5">
        <v>4</v>
      </c>
      <c r="CE5">
        <v>3</v>
      </c>
      <c r="CF5">
        <v>11</v>
      </c>
      <c r="CG5">
        <v>13</v>
      </c>
      <c r="CH5">
        <v>6</v>
      </c>
      <c r="CI5">
        <v>3</v>
      </c>
      <c r="CJ5">
        <v>11</v>
      </c>
      <c r="CL5">
        <v>10</v>
      </c>
      <c r="CM5">
        <v>4</v>
      </c>
      <c r="CN5">
        <v>1</v>
      </c>
      <c r="CO5">
        <v>3</v>
      </c>
      <c r="CP5">
        <v>12</v>
      </c>
      <c r="CQ5">
        <v>4</v>
      </c>
      <c r="CR5">
        <v>2</v>
      </c>
      <c r="CS5">
        <v>2</v>
      </c>
      <c r="CT5">
        <v>13</v>
      </c>
      <c r="CU5">
        <v>1</v>
      </c>
      <c r="CV5">
        <v>5</v>
      </c>
      <c r="CW5">
        <v>11</v>
      </c>
      <c r="CX5">
        <v>13</v>
      </c>
      <c r="CY5">
        <v>3</v>
      </c>
      <c r="CZ5">
        <v>3</v>
      </c>
      <c r="DA5">
        <v>11</v>
      </c>
      <c r="DC5">
        <f>((7/16)*100)</f>
        <v>43.75</v>
      </c>
      <c r="DD5">
        <f>((4/16)*100)</f>
        <v>25</v>
      </c>
      <c r="DE5">
        <f>((6/16)*100)</f>
        <v>37.5</v>
      </c>
      <c r="DF5">
        <f>((7/13)*100)</f>
        <v>53.846153846153847</v>
      </c>
      <c r="DG5">
        <f>((5/13)*100)</f>
        <v>38.461538461538467</v>
      </c>
      <c r="DH5">
        <f>((3/13)*100)</f>
        <v>23.076923076923077</v>
      </c>
      <c r="DI5">
        <f>((4/11)*100)</f>
        <v>36.363636363636367</v>
      </c>
      <c r="DJ5">
        <f>((3/11)*100)</f>
        <v>27.27272727272727</v>
      </c>
      <c r="DK5">
        <f>((11/11)*100)</f>
        <v>100</v>
      </c>
      <c r="DL5">
        <f>((6/13)*100)</f>
        <v>46.153846153846153</v>
      </c>
      <c r="DM5">
        <f>((3/13)*100)</f>
        <v>23.076923076923077</v>
      </c>
      <c r="DN5">
        <f>((11/13)*100)</f>
        <v>84.615384615384613</v>
      </c>
      <c r="DP5">
        <f>((4/10)*100)</f>
        <v>40</v>
      </c>
      <c r="DQ5">
        <f>((1/10)*100)</f>
        <v>10</v>
      </c>
      <c r="DR5">
        <f>((3/10)*100)</f>
        <v>30</v>
      </c>
      <c r="DS5">
        <f>((4/12)*100)</f>
        <v>33.333333333333329</v>
      </c>
      <c r="DT5">
        <f>((2/12)*100)</f>
        <v>16.666666666666664</v>
      </c>
      <c r="DU5">
        <f>((2/12)*100)</f>
        <v>16.666666666666664</v>
      </c>
      <c r="DV5">
        <f>((1/13)*100)</f>
        <v>7.6923076923076925</v>
      </c>
      <c r="DW5">
        <f>((5/13)*100)</f>
        <v>38.461538461538467</v>
      </c>
      <c r="DX5">
        <f>((11/13)*100)</f>
        <v>84.615384615384613</v>
      </c>
      <c r="DY5">
        <f>((3/13)*100)</f>
        <v>23.076923076923077</v>
      </c>
      <c r="DZ5">
        <f>((3/13)*100)</f>
        <v>23.076923076923077</v>
      </c>
      <c r="EA5">
        <f>((11/13)*100)</f>
        <v>84.615384615384613</v>
      </c>
    </row>
    <row r="6" spans="1:131" x14ac:dyDescent="0.25">
      <c r="A6">
        <v>128.04001099999999</v>
      </c>
      <c r="B6">
        <v>7.4088529999999997</v>
      </c>
      <c r="C6">
        <v>122.58531500000001</v>
      </c>
      <c r="D6">
        <v>5.5424290000000003</v>
      </c>
      <c r="E6">
        <v>126.80160800000002</v>
      </c>
      <c r="F6">
        <v>7.8402500000000002</v>
      </c>
      <c r="G6">
        <v>126.93754900000002</v>
      </c>
      <c r="H6">
        <v>4.7272639999999999</v>
      </c>
      <c r="K6">
        <f>(12/200)</f>
        <v>0.06</v>
      </c>
      <c r="L6">
        <f>(15/200)</f>
        <v>7.4999999999999997E-2</v>
      </c>
      <c r="M6">
        <f>(16/200)</f>
        <v>0.08</v>
      </c>
      <c r="N6">
        <f>(15/200)</f>
        <v>7.4999999999999997E-2</v>
      </c>
      <c r="P6">
        <f>(10/200)</f>
        <v>0.05</v>
      </c>
      <c r="Q6">
        <f>(13/200)</f>
        <v>6.5000000000000002E-2</v>
      </c>
      <c r="R6">
        <f>(14/200)</f>
        <v>7.0000000000000007E-2</v>
      </c>
      <c r="S6">
        <f>(13/200)</f>
        <v>6.5000000000000002E-2</v>
      </c>
      <c r="U6">
        <f>0.06+0.05</f>
        <v>0.11</v>
      </c>
      <c r="V6">
        <f>0.075+0.065</f>
        <v>0.14000000000000001</v>
      </c>
      <c r="W6">
        <f>0.08+0.07</f>
        <v>0.15000000000000002</v>
      </c>
      <c r="X6">
        <f>0.075+0.065</f>
        <v>0.14000000000000001</v>
      </c>
      <c r="Z6">
        <f>SQRT((ABS($A$7-$A$6)^2+(ABS($B$7-$B$6)^2)))</f>
        <v>24.762293402950423</v>
      </c>
      <c r="AA6">
        <f>SQRT((ABS($C$7-$C$6)^2+(ABS($D$7-$D$6)^2)))</f>
        <v>28.356728600997275</v>
      </c>
      <c r="AB6">
        <f>SQRT((ABS($E$7-$E$6)^2+(ABS($F$7-$F$6)^2)))</f>
        <v>25.028232854290028</v>
      </c>
      <c r="AC6">
        <f>SQRT((ABS($G$7-$G$6)^2+(ABS($H$7-$H$6)^2)))</f>
        <v>25.198530408760995</v>
      </c>
      <c r="AJ6">
        <f>1/0.11</f>
        <v>9.0909090909090917</v>
      </c>
      <c r="AK6">
        <f>1/0.14</f>
        <v>7.1428571428571423</v>
      </c>
      <c r="AL6">
        <f>1/0.15</f>
        <v>6.666666666666667</v>
      </c>
      <c r="AM6">
        <f>1/0.14</f>
        <v>7.1428571428571423</v>
      </c>
      <c r="AO6">
        <f>$Z6/$U6</f>
        <v>225.1117582086402</v>
      </c>
      <c r="AP6">
        <f>$AA6/$V6</f>
        <v>202.54806143569482</v>
      </c>
      <c r="AQ6">
        <f>$AB6/$W6</f>
        <v>166.85488569526683</v>
      </c>
      <c r="AR6">
        <f>$AC6/$X6</f>
        <v>179.98950291972136</v>
      </c>
      <c r="AT6">
        <f>SUM(U:X)</f>
        <v>20.269999999999985</v>
      </c>
      <c r="AV6">
        <f>((0.06/0.11)*100)</f>
        <v>54.54545454545454</v>
      </c>
      <c r="AW6">
        <f>((0.075/0.14)*100)</f>
        <v>53.571428571428569</v>
      </c>
      <c r="AX6">
        <f>((0.08/0.15)*100)</f>
        <v>53.333333333333336</v>
      </c>
      <c r="AY6">
        <f>((0.075/0.14)*100)</f>
        <v>53.571428571428569</v>
      </c>
      <c r="BA6">
        <f>((0.05/0.11)*100)</f>
        <v>45.45454545454546</v>
      </c>
      <c r="BB6">
        <f>((0.065/0.14)*100)</f>
        <v>46.428571428571423</v>
      </c>
      <c r="BC6">
        <f>((0.07/0.15)*100)</f>
        <v>46.666666666666671</v>
      </c>
      <c r="BD6">
        <f>((0.065/0.14)*100)</f>
        <v>46.428571428571423</v>
      </c>
      <c r="BF6">
        <f>ABS($B$6-$D$6)</f>
        <v>1.8664239999999994</v>
      </c>
      <c r="BG6">
        <f>ABS($F$6-$H$6)</f>
        <v>3.1129860000000003</v>
      </c>
      <c r="BL6">
        <f>SQRT((ABS($A$6-$E$6)^2+(ABS($B$6-$F$6)^2)))</f>
        <v>1.3113906214465403</v>
      </c>
      <c r="BM6">
        <f>SQRT((ABS($C$6-$G$6)^2+(ABS($D$6-$H$6)^2)))</f>
        <v>4.4279153975636305</v>
      </c>
      <c r="BO6">
        <f>SQRT((ABS($A$6-$G$6)^2+(ABS($B$6-$H$6)^2)))</f>
        <v>2.8993692462956391</v>
      </c>
      <c r="BP6">
        <f>SQRT((ABS($C$6-$E$6)^2+(ABS($D$6-$F$6)^2)))</f>
        <v>4.8017817536712419</v>
      </c>
      <c r="BR6">
        <f>DEGREES(ACOS((3.51234365531621^2+15.2806681442995^2-14.2171979340322^2)/(2*3.51234365531621*15.2806681442995)))</f>
        <v>65.972670552915872</v>
      </c>
      <c r="BS6">
        <f>DEGREES(ACOS((18.9040397689865^2+19.9351962740151^2-3.51234365531621^2)/(2*18.9040397689865*19.9351962740151)))</f>
        <v>9.9220840535475165</v>
      </c>
      <c r="BU6">
        <v>12</v>
      </c>
      <c r="BV6">
        <v>9</v>
      </c>
      <c r="BW6">
        <v>1</v>
      </c>
      <c r="BX6">
        <v>2</v>
      </c>
      <c r="BY6">
        <v>15</v>
      </c>
      <c r="BZ6">
        <v>9</v>
      </c>
      <c r="CA6">
        <v>3</v>
      </c>
      <c r="CB6">
        <v>3</v>
      </c>
      <c r="CC6">
        <v>16</v>
      </c>
      <c r="CD6">
        <v>1</v>
      </c>
      <c r="CE6">
        <v>5</v>
      </c>
      <c r="CF6">
        <v>14</v>
      </c>
      <c r="CG6">
        <v>15</v>
      </c>
      <c r="CH6">
        <v>2</v>
      </c>
      <c r="CI6">
        <v>3</v>
      </c>
      <c r="CJ6">
        <v>14</v>
      </c>
      <c r="CL6">
        <v>10</v>
      </c>
      <c r="CM6">
        <v>4</v>
      </c>
      <c r="CN6">
        <v>3</v>
      </c>
      <c r="CO6">
        <v>3</v>
      </c>
      <c r="CP6">
        <v>13</v>
      </c>
      <c r="CQ6">
        <v>4</v>
      </c>
      <c r="CR6">
        <v>5</v>
      </c>
      <c r="CS6">
        <v>3</v>
      </c>
      <c r="CT6">
        <v>14</v>
      </c>
      <c r="CU6">
        <v>3</v>
      </c>
      <c r="CV6">
        <v>2</v>
      </c>
      <c r="CW6">
        <v>13</v>
      </c>
      <c r="CX6">
        <v>13</v>
      </c>
      <c r="CY6">
        <v>3</v>
      </c>
      <c r="CZ6">
        <v>1</v>
      </c>
      <c r="DA6">
        <v>13</v>
      </c>
      <c r="DC6">
        <f>((9/12)*100)</f>
        <v>75</v>
      </c>
      <c r="DD6">
        <f>((1/12)*100)</f>
        <v>8.3333333333333321</v>
      </c>
      <c r="DE6">
        <f>((2/12)*100)</f>
        <v>16.666666666666664</v>
      </c>
      <c r="DF6">
        <f>((9/15)*100)</f>
        <v>60</v>
      </c>
      <c r="DG6">
        <f>((3/15)*100)</f>
        <v>20</v>
      </c>
      <c r="DH6">
        <f>((3/15)*100)</f>
        <v>20</v>
      </c>
      <c r="DI6">
        <f>((1/16)*100)</f>
        <v>6.25</v>
      </c>
      <c r="DJ6">
        <f>((5/16)*100)</f>
        <v>31.25</v>
      </c>
      <c r="DK6">
        <f>((14/16)*100)</f>
        <v>87.5</v>
      </c>
      <c r="DL6">
        <f>((2/15)*100)</f>
        <v>13.333333333333334</v>
      </c>
      <c r="DM6">
        <f>((3/15)*100)</f>
        <v>20</v>
      </c>
      <c r="DN6">
        <f>((14/15)*100)</f>
        <v>93.333333333333329</v>
      </c>
      <c r="DP6">
        <f>((4/10)*100)</f>
        <v>40</v>
      </c>
      <c r="DQ6">
        <f>((3/10)*100)</f>
        <v>30</v>
      </c>
      <c r="DR6">
        <f>((3/10)*100)</f>
        <v>30</v>
      </c>
      <c r="DS6">
        <f>((4/13)*100)</f>
        <v>30.76923076923077</v>
      </c>
      <c r="DT6">
        <f>((5/13)*100)</f>
        <v>38.461538461538467</v>
      </c>
      <c r="DU6">
        <f>((3/13)*100)</f>
        <v>23.076923076923077</v>
      </c>
      <c r="DV6">
        <f>((3/14)*100)</f>
        <v>21.428571428571427</v>
      </c>
      <c r="DW6">
        <f>((2/14)*100)</f>
        <v>14.285714285714285</v>
      </c>
      <c r="DX6">
        <f>((13/14)*100)</f>
        <v>92.857142857142861</v>
      </c>
      <c r="DY6">
        <f>((3/13)*100)</f>
        <v>23.076923076923077</v>
      </c>
      <c r="DZ6">
        <f>((1/13)*100)</f>
        <v>7.6923076923076925</v>
      </c>
      <c r="EA6">
        <f>((13/13)*100)</f>
        <v>100</v>
      </c>
    </row>
    <row r="7" spans="1:131" x14ac:dyDescent="0.25">
      <c r="A7">
        <v>152.686162</v>
      </c>
      <c r="B7">
        <v>9.8043519999999997</v>
      </c>
      <c r="C7">
        <v>150.84879100000001</v>
      </c>
      <c r="D7">
        <v>7.8402500000000002</v>
      </c>
      <c r="E7">
        <v>151.76410799999999</v>
      </c>
      <c r="F7">
        <v>9.6529919999999994</v>
      </c>
      <c r="G7">
        <v>152.03246200000001</v>
      </c>
      <c r="H7">
        <v>7.0100860000000003</v>
      </c>
      <c r="K7">
        <f>(15/200)</f>
        <v>7.4999999999999997E-2</v>
      </c>
      <c r="L7">
        <f>(17/200)</f>
        <v>8.5000000000000006E-2</v>
      </c>
      <c r="M7">
        <f>(12/200)</f>
        <v>0.06</v>
      </c>
      <c r="N7">
        <f>(15/200)</f>
        <v>7.4999999999999997E-2</v>
      </c>
      <c r="P7">
        <f>(15/200)</f>
        <v>7.4999999999999997E-2</v>
      </c>
      <c r="Q7">
        <f>(13/200)</f>
        <v>6.5000000000000002E-2</v>
      </c>
      <c r="R7">
        <f>(11/200)</f>
        <v>5.5E-2</v>
      </c>
      <c r="S7">
        <f>(12/200)</f>
        <v>0.06</v>
      </c>
      <c r="U7">
        <f>0.075+0.075</f>
        <v>0.15</v>
      </c>
      <c r="V7">
        <f>0.085+0.065</f>
        <v>0.15000000000000002</v>
      </c>
      <c r="W7">
        <f>0.06+0.055</f>
        <v>0.11499999999999999</v>
      </c>
      <c r="X7">
        <f>0.075+0.06</f>
        <v>0.13500000000000001</v>
      </c>
      <c r="Z7">
        <f>SQRT((ABS($A$8-$A$7)^2+(ABS($B$8-$B$7)^2)))</f>
        <v>15.442041551465042</v>
      </c>
      <c r="AA7">
        <f>SQRT((ABS($C$8-$C$7)^2+(ABS($D$8-$D$7)^2)))</f>
        <v>14.819921659227656</v>
      </c>
      <c r="AB7">
        <f>SQRT((ABS($E$8-$E$7)^2+(ABS($F$8-$F$7)^2)))</f>
        <v>15.544264105678504</v>
      </c>
      <c r="AC7">
        <f>SQRT((ABS($G$8-$G$7)^2+(ABS($H$8-$H$7)^2)))</f>
        <v>16.06424222908894</v>
      </c>
      <c r="AJ7">
        <f>1/0.15</f>
        <v>6.666666666666667</v>
      </c>
      <c r="AK7">
        <f>1/0.15</f>
        <v>6.666666666666667</v>
      </c>
      <c r="AL7">
        <f>1/0.115</f>
        <v>8.695652173913043</v>
      </c>
      <c r="AM7">
        <f>1/0.135</f>
        <v>7.4074074074074066</v>
      </c>
      <c r="AO7">
        <f>$Z7/$U7</f>
        <v>102.94694367643362</v>
      </c>
      <c r="AP7">
        <f>$AA7/$V7</f>
        <v>98.799477728184357</v>
      </c>
      <c r="AQ7">
        <f>$AB7/$W7</f>
        <v>135.16751396242179</v>
      </c>
      <c r="AR7">
        <f>$AC7/$X7</f>
        <v>118.99438688214029</v>
      </c>
      <c r="AV7">
        <f>((0.075/0.15)*100)</f>
        <v>50</v>
      </c>
      <c r="AW7">
        <f>((0.085/0.15)*100)</f>
        <v>56.666666666666679</v>
      </c>
      <c r="AX7">
        <f>((0.06/0.115)*100)</f>
        <v>52.173913043478258</v>
      </c>
      <c r="AY7">
        <f>((0.075/0.135)*100)</f>
        <v>55.55555555555555</v>
      </c>
      <c r="BA7">
        <f>((0.075/0.15)*100)</f>
        <v>50</v>
      </c>
      <c r="BB7">
        <f>((0.065/0.15)*100)</f>
        <v>43.333333333333336</v>
      </c>
      <c r="BC7">
        <f>((0.055/0.115)*100)</f>
        <v>47.826086956521735</v>
      </c>
      <c r="BD7">
        <f>((0.06/0.135)*100)</f>
        <v>44.444444444444443</v>
      </c>
      <c r="BF7">
        <f>ABS($B$7-$D$7)</f>
        <v>1.9641019999999996</v>
      </c>
      <c r="BG7">
        <f>ABS($F$7-$H$7)</f>
        <v>2.6429059999999991</v>
      </c>
      <c r="BL7">
        <f>SQRT((ABS($A$7-$E$7)^2+(ABS($B$7-$F$7)^2)))</f>
        <v>0.93439468562059214</v>
      </c>
      <c r="BM7">
        <f>SQRT((ABS($C$7-$G$7)^2+(ABS($D$7-$H$7)^2)))</f>
        <v>1.445769450201867</v>
      </c>
      <c r="BO7">
        <f>SQRT((ABS($A$7-$G$7)^2+(ABS($B$7-$H$7)^2)))</f>
        <v>2.8697118616258286</v>
      </c>
      <c r="BP7">
        <f>SQRT((ABS($C$7-$E$7)^2+(ABS($D$7-$F$7)^2)))</f>
        <v>2.0307237057396494</v>
      </c>
      <c r="BR7">
        <f>DEGREES(ACOS((3.97957785203718^2+15.9112490290172^2-14.2486702291189^2)/(2*3.97957785203718*15.9112490290172)))</f>
        <v>58.600230067280044</v>
      </c>
      <c r="BS7">
        <f>DEGREES(ACOS((14.2171979340322^2+16.1507302534081^2-3.97957785203718^2)/(2*14.2171979340322*16.1507302534081)))</f>
        <v>13.180845440040137</v>
      </c>
      <c r="BU7">
        <v>15</v>
      </c>
      <c r="BV7">
        <v>12</v>
      </c>
      <c r="BW7">
        <v>4</v>
      </c>
      <c r="BX7">
        <v>5</v>
      </c>
      <c r="BY7">
        <v>17</v>
      </c>
      <c r="BZ7">
        <v>12</v>
      </c>
      <c r="CA7">
        <v>6</v>
      </c>
      <c r="CB7">
        <v>5</v>
      </c>
      <c r="CC7">
        <v>12</v>
      </c>
      <c r="CD7">
        <v>4</v>
      </c>
      <c r="CE7">
        <v>1</v>
      </c>
      <c r="CF7">
        <v>12</v>
      </c>
      <c r="CG7">
        <v>15</v>
      </c>
      <c r="CH7">
        <v>5</v>
      </c>
      <c r="CI7">
        <v>4</v>
      </c>
      <c r="CJ7">
        <v>12</v>
      </c>
      <c r="CL7">
        <v>15</v>
      </c>
      <c r="CM7">
        <v>10</v>
      </c>
      <c r="CN7">
        <v>0</v>
      </c>
      <c r="CO7">
        <v>2</v>
      </c>
      <c r="CP7">
        <v>13</v>
      </c>
      <c r="CQ7">
        <v>10</v>
      </c>
      <c r="CR7">
        <v>2</v>
      </c>
      <c r="CS7">
        <v>1</v>
      </c>
      <c r="CT7">
        <v>11</v>
      </c>
      <c r="CU7">
        <v>0</v>
      </c>
      <c r="CV7">
        <v>0</v>
      </c>
      <c r="CW7">
        <v>10</v>
      </c>
      <c r="CX7">
        <v>12</v>
      </c>
      <c r="CY7">
        <v>2</v>
      </c>
      <c r="CZ7">
        <v>0</v>
      </c>
      <c r="DA7">
        <v>10</v>
      </c>
      <c r="DC7">
        <f>((12/15)*100)</f>
        <v>80</v>
      </c>
      <c r="DD7">
        <f>((4/15)*100)</f>
        <v>26.666666666666668</v>
      </c>
      <c r="DE7">
        <f>((5/15)*100)</f>
        <v>33.333333333333329</v>
      </c>
      <c r="DF7">
        <f>((12/17)*100)</f>
        <v>70.588235294117652</v>
      </c>
      <c r="DG7">
        <f>((6/17)*100)</f>
        <v>35.294117647058826</v>
      </c>
      <c r="DH7">
        <f>((5/17)*100)</f>
        <v>29.411764705882355</v>
      </c>
      <c r="DI7">
        <f>((4/12)*100)</f>
        <v>33.333333333333329</v>
      </c>
      <c r="DJ7">
        <f>((1/12)*100)</f>
        <v>8.3333333333333321</v>
      </c>
      <c r="DK7">
        <f>((12/12)*100)</f>
        <v>100</v>
      </c>
      <c r="DL7">
        <f>((5/15)*100)</f>
        <v>33.333333333333329</v>
      </c>
      <c r="DM7">
        <f>((4/15)*100)</f>
        <v>26.666666666666668</v>
      </c>
      <c r="DN7">
        <f>((12/15)*100)</f>
        <v>80</v>
      </c>
      <c r="DP7">
        <f>((10/15)*100)</f>
        <v>66.666666666666657</v>
      </c>
      <c r="DQ7">
        <f>((0/15)*100)</f>
        <v>0</v>
      </c>
      <c r="DR7">
        <f>((2/15)*100)</f>
        <v>13.333333333333334</v>
      </c>
      <c r="DS7">
        <f>((10/13)*100)</f>
        <v>76.923076923076934</v>
      </c>
      <c r="DT7">
        <f>((2/13)*100)</f>
        <v>15.384615384615385</v>
      </c>
      <c r="DU7">
        <f>((1/13)*100)</f>
        <v>7.6923076923076925</v>
      </c>
      <c r="DV7">
        <f>((0/11)*100)</f>
        <v>0</v>
      </c>
      <c r="DW7">
        <f>((0/11)*100)</f>
        <v>0</v>
      </c>
      <c r="DX7">
        <f>((10/11)*100)</f>
        <v>90.909090909090907</v>
      </c>
      <c r="DY7">
        <f>((2/12)*100)</f>
        <v>16.666666666666664</v>
      </c>
      <c r="DZ7">
        <f>((0/12)*100)</f>
        <v>0</v>
      </c>
      <c r="EA7">
        <f>((10/12)*100)</f>
        <v>83.333333333333343</v>
      </c>
    </row>
    <row r="8" spans="1:131" x14ac:dyDescent="0.25">
      <c r="A8">
        <v>168.12819999999999</v>
      </c>
      <c r="B8">
        <v>9.7938790000000004</v>
      </c>
      <c r="C8">
        <v>165.66865300000001</v>
      </c>
      <c r="D8">
        <v>7.7981990000000003</v>
      </c>
      <c r="E8">
        <v>167.292249</v>
      </c>
      <c r="F8">
        <v>10.360794</v>
      </c>
      <c r="G8">
        <v>168.09335999999999</v>
      </c>
      <c r="H8">
        <v>7.3378569999999996</v>
      </c>
      <c r="K8">
        <f>(10/200)</f>
        <v>0.05</v>
      </c>
      <c r="L8">
        <f>(17/200)</f>
        <v>8.5000000000000006E-2</v>
      </c>
      <c r="M8">
        <f>(13/200)</f>
        <v>6.5000000000000002E-2</v>
      </c>
      <c r="N8">
        <f>(15/200)</f>
        <v>7.4999999999999997E-2</v>
      </c>
      <c r="P8">
        <f>(12/200)</f>
        <v>0.06</v>
      </c>
      <c r="Q8">
        <f>(11/200)</f>
        <v>5.5E-2</v>
      </c>
      <c r="R8">
        <f>(14/200)</f>
        <v>7.0000000000000007E-2</v>
      </c>
      <c r="S8">
        <f>(12/200)</f>
        <v>0.06</v>
      </c>
      <c r="U8">
        <f>0.05+0.06</f>
        <v>0.11</v>
      </c>
      <c r="V8">
        <f>0.085+0.055</f>
        <v>0.14000000000000001</v>
      </c>
      <c r="W8">
        <f>0.065+0.07</f>
        <v>0.13500000000000001</v>
      </c>
      <c r="X8">
        <f>0.075+0.06</f>
        <v>0.13500000000000001</v>
      </c>
      <c r="Z8">
        <f>SQRT((ABS($A$9-$A$8)^2+(ABS($B$9-$B$8)^2)))</f>
        <v>17.041950556598664</v>
      </c>
      <c r="AA8">
        <f>SQRT((ABS($C$9-$C$8)^2+(ABS($D$9-$D$8)^2)))</f>
        <v>21.66664680557011</v>
      </c>
      <c r="AB8">
        <f>SQRT((ABS($E$9-$E$8)^2+(ABS($F$9-$F$8)^2)))</f>
        <v>20.183501270695437</v>
      </c>
      <c r="AC8">
        <f>SQRT((ABS($G$9-$G$8)^2+(ABS($H$9-$H$8)^2)))</f>
        <v>20.444197276207671</v>
      </c>
      <c r="AJ8">
        <f>1/0.11</f>
        <v>9.0909090909090917</v>
      </c>
      <c r="AK8">
        <f>1/0.14</f>
        <v>7.1428571428571423</v>
      </c>
      <c r="AL8">
        <f>1/0.135</f>
        <v>7.4074074074074066</v>
      </c>
      <c r="AM8">
        <f>1/0.135</f>
        <v>7.4074074074074066</v>
      </c>
      <c r="AO8">
        <f>$Z8/$U8</f>
        <v>154.92682324180603</v>
      </c>
      <c r="AP8">
        <f>$AA8/$V8</f>
        <v>154.76176289692935</v>
      </c>
      <c r="AQ8">
        <f>$AB8/$W8</f>
        <v>149.50741681996618</v>
      </c>
      <c r="AR8">
        <f>$AC8/$X8</f>
        <v>151.43849834227905</v>
      </c>
      <c r="AV8">
        <f>((0.05/0.11)*100)</f>
        <v>45.45454545454546</v>
      </c>
      <c r="AW8">
        <f>((0.085/0.14)*100)</f>
        <v>60.714285714285708</v>
      </c>
      <c r="AX8">
        <f>((0.065/0.135)*100)</f>
        <v>48.148148148148145</v>
      </c>
      <c r="AY8">
        <f>((0.075/0.135)*100)</f>
        <v>55.55555555555555</v>
      </c>
      <c r="BA8">
        <f>((0.06/0.11)*100)</f>
        <v>54.54545454545454</v>
      </c>
      <c r="BB8">
        <f>((0.055/0.14)*100)</f>
        <v>39.285714285714285</v>
      </c>
      <c r="BC8">
        <f>((0.07/0.135)*100)</f>
        <v>51.851851851851848</v>
      </c>
      <c r="BD8">
        <f>((0.06/0.135)*100)</f>
        <v>44.444444444444443</v>
      </c>
      <c r="BF8">
        <f>ABS($B$8-$D$8)</f>
        <v>1.9956800000000001</v>
      </c>
      <c r="BG8">
        <f>ABS($F$8-$H$8)</f>
        <v>3.0229370000000007</v>
      </c>
      <c r="BL8">
        <f>SQRT((ABS($A$8-$E$8)^2+(ABS($B$8-$F$8)^2)))</f>
        <v>1.0100528162556601</v>
      </c>
      <c r="BM8">
        <f>SQRT((ABS($C$8-$G$8)^2+(ABS($D$8-$H$8)^2)))</f>
        <v>2.4680192043039133</v>
      </c>
      <c r="BO8">
        <f>SQRT((ABS($A$8-$G$8)^2+(ABS($B$8-$H$8)^2)))</f>
        <v>2.456269099688388</v>
      </c>
      <c r="BP8">
        <f>SQRT((ABS($C$8-$E$8)^2+(ABS($D$8-$F$8)^2)))</f>
        <v>3.0336376028195873</v>
      </c>
      <c r="BS8">
        <f>DEGREES(ACOS((14.2486702291189^2+19.1414316597238^2-6.27263386468756^2)/(2*14.2486702291189*19.1414316597238)))</f>
        <v>13.649989440599592</v>
      </c>
      <c r="BU8">
        <v>10</v>
      </c>
      <c r="BV8">
        <v>10</v>
      </c>
      <c r="BW8">
        <v>0</v>
      </c>
      <c r="BX8">
        <v>0</v>
      </c>
      <c r="BY8">
        <v>17</v>
      </c>
      <c r="BZ8">
        <v>10</v>
      </c>
      <c r="CA8">
        <v>3</v>
      </c>
      <c r="CB8">
        <v>5</v>
      </c>
      <c r="CC8">
        <v>13</v>
      </c>
      <c r="CD8">
        <v>1</v>
      </c>
      <c r="CE8">
        <v>3</v>
      </c>
      <c r="CF8">
        <v>13</v>
      </c>
      <c r="CG8">
        <v>15</v>
      </c>
      <c r="CH8">
        <v>3</v>
      </c>
      <c r="CI8">
        <v>3</v>
      </c>
      <c r="CJ8">
        <v>13</v>
      </c>
      <c r="CL8">
        <v>12</v>
      </c>
      <c r="CM8">
        <v>8</v>
      </c>
      <c r="CN8">
        <v>4</v>
      </c>
      <c r="CO8">
        <v>2</v>
      </c>
      <c r="CP8">
        <v>11</v>
      </c>
      <c r="CQ8">
        <v>8</v>
      </c>
      <c r="CR8">
        <v>0</v>
      </c>
      <c r="CS8">
        <v>0</v>
      </c>
      <c r="CT8">
        <v>14</v>
      </c>
      <c r="CU8">
        <v>4</v>
      </c>
      <c r="CV8">
        <v>0</v>
      </c>
      <c r="CW8">
        <v>12</v>
      </c>
      <c r="CX8">
        <v>12</v>
      </c>
      <c r="CY8">
        <v>2</v>
      </c>
      <c r="CZ8">
        <v>0</v>
      </c>
      <c r="DA8">
        <v>12</v>
      </c>
      <c r="DC8">
        <f>((10/10)*100)</f>
        <v>100</v>
      </c>
      <c r="DD8">
        <f>((0/10)*100)</f>
        <v>0</v>
      </c>
      <c r="DE8">
        <f>((0/10)*100)</f>
        <v>0</v>
      </c>
      <c r="DF8">
        <f>((10/17)*100)</f>
        <v>58.82352941176471</v>
      </c>
      <c r="DG8">
        <f>((3/17)*100)</f>
        <v>17.647058823529413</v>
      </c>
      <c r="DH8">
        <f>((5/17)*100)</f>
        <v>29.411764705882355</v>
      </c>
      <c r="DI8">
        <f>((1/13)*100)</f>
        <v>7.6923076923076925</v>
      </c>
      <c r="DJ8">
        <f>((3/13)*100)</f>
        <v>23.076923076923077</v>
      </c>
      <c r="DK8">
        <f>((13/13)*100)</f>
        <v>100</v>
      </c>
      <c r="DL8">
        <f>((3/15)*100)</f>
        <v>20</v>
      </c>
      <c r="DM8">
        <f>((3/15)*100)</f>
        <v>20</v>
      </c>
      <c r="DN8">
        <f>((13/15)*100)</f>
        <v>86.666666666666671</v>
      </c>
      <c r="DP8">
        <f>((8/12)*100)</f>
        <v>66.666666666666657</v>
      </c>
      <c r="DQ8">
        <f>((4/12)*100)</f>
        <v>33.333333333333329</v>
      </c>
      <c r="DR8">
        <f>((2/12)*100)</f>
        <v>16.666666666666664</v>
      </c>
      <c r="DS8">
        <f>((8/11)*100)</f>
        <v>72.727272727272734</v>
      </c>
      <c r="DT8">
        <f>((0/11)*100)</f>
        <v>0</v>
      </c>
      <c r="DU8">
        <f>((0/11)*100)</f>
        <v>0</v>
      </c>
      <c r="DV8">
        <f>((4/14)*100)</f>
        <v>28.571428571428569</v>
      </c>
      <c r="DW8">
        <f>((0/14)*100)</f>
        <v>0</v>
      </c>
      <c r="DX8">
        <f>((12/14)*100)</f>
        <v>85.714285714285708</v>
      </c>
      <c r="DY8">
        <f>((2/12)*100)</f>
        <v>16.666666666666664</v>
      </c>
      <c r="DZ8">
        <f>((0/12)*100)</f>
        <v>0</v>
      </c>
      <c r="EA8">
        <f>((12/12)*100)</f>
        <v>100</v>
      </c>
    </row>
    <row r="9" spans="1:131" x14ac:dyDescent="0.25">
      <c r="A9">
        <v>185.16967699999998</v>
      </c>
      <c r="B9">
        <v>9.9209239999999994</v>
      </c>
      <c r="C9">
        <v>187.33524199999999</v>
      </c>
      <c r="D9">
        <v>7.7481499999999999</v>
      </c>
      <c r="E9">
        <v>187.47497099999998</v>
      </c>
      <c r="F9">
        <v>10.538152999999999</v>
      </c>
      <c r="G9">
        <v>188.53538399999999</v>
      </c>
      <c r="H9">
        <v>7.0397679999999996</v>
      </c>
      <c r="K9">
        <f>(13/200)</f>
        <v>6.5000000000000002E-2</v>
      </c>
      <c r="L9">
        <f>(16/200)</f>
        <v>0.08</v>
      </c>
      <c r="M9">
        <f>(13/200)</f>
        <v>6.5000000000000002E-2</v>
      </c>
      <c r="N9">
        <f>(13/200)</f>
        <v>6.5000000000000002E-2</v>
      </c>
      <c r="P9">
        <f>(12/200)</f>
        <v>0.06</v>
      </c>
      <c r="Q9">
        <f>(12/200)</f>
        <v>0.06</v>
      </c>
      <c r="R9">
        <f>(14/200)</f>
        <v>7.0000000000000007E-2</v>
      </c>
      <c r="S9">
        <f>(14/200)</f>
        <v>7.0000000000000007E-2</v>
      </c>
      <c r="U9">
        <f>0.065+0.06</f>
        <v>0.125</v>
      </c>
      <c r="V9">
        <f>0.08+0.06</f>
        <v>0.14000000000000001</v>
      </c>
      <c r="W9">
        <f>0.065+0.07</f>
        <v>0.13500000000000001</v>
      </c>
      <c r="X9">
        <f>0.065+0.07</f>
        <v>0.13500000000000001</v>
      </c>
      <c r="Z9">
        <f>SQRT((ABS($A$10-$A$9)^2+(ABS($B$10-$B$9)^2)))</f>
        <v>19.47060821407349</v>
      </c>
      <c r="AA9">
        <f>SQRT((ABS($C$10-$C$9)^2+(ABS($D$10-$D$9)^2)))</f>
        <v>20.977167968644707</v>
      </c>
      <c r="AB9">
        <f>SQRT((ABS($E$10-$E$9)^2+(ABS($F$10-$F$9)^2)))</f>
        <v>19.740653900829258</v>
      </c>
      <c r="AC9">
        <f>SQRT((ABS($G$10-$G$9)^2+(ABS($H$10-$H$9)^2)))</f>
        <v>19.935196274015077</v>
      </c>
      <c r="AJ9">
        <f>1/0.125</f>
        <v>8</v>
      </c>
      <c r="AK9">
        <f>1/0.14</f>
        <v>7.1428571428571423</v>
      </c>
      <c r="AL9">
        <f>1/0.135</f>
        <v>7.4074074074074066</v>
      </c>
      <c r="AM9">
        <f>1/0.135</f>
        <v>7.4074074074074066</v>
      </c>
      <c r="AO9">
        <f>$Z9/$U9</f>
        <v>155.76486571258792</v>
      </c>
      <c r="AP9">
        <f>$AA9/$V9</f>
        <v>149.8369140617479</v>
      </c>
      <c r="AQ9">
        <f>$AB9/$W9</f>
        <v>146.22706593206857</v>
      </c>
      <c r="AR9">
        <f>$AC9/$X9</f>
        <v>147.66812054825982</v>
      </c>
      <c r="AV9">
        <f>((0.065/0.125)*100)</f>
        <v>52</v>
      </c>
      <c r="AW9">
        <f>((0.08/0.14)*100)</f>
        <v>57.142857142857139</v>
      </c>
      <c r="AX9">
        <f>((0.065/0.135)*100)</f>
        <v>48.148148148148145</v>
      </c>
      <c r="AY9">
        <f>((0.065/0.135)*100)</f>
        <v>48.148148148148145</v>
      </c>
      <c r="BA9">
        <f>((0.06/0.125)*100)</f>
        <v>48</v>
      </c>
      <c r="BB9">
        <f>((0.06/0.14)*100)</f>
        <v>42.857142857142847</v>
      </c>
      <c r="BC9">
        <f>((0.07/0.135)*100)</f>
        <v>51.851851851851848</v>
      </c>
      <c r="BD9">
        <f>((0.07/0.135)*100)</f>
        <v>51.851851851851848</v>
      </c>
      <c r="BF9">
        <f>ABS($B$9-$D$9)</f>
        <v>2.1727739999999995</v>
      </c>
      <c r="BG9">
        <f>ABS($F$9-$H$9)</f>
        <v>3.4983849999999999</v>
      </c>
      <c r="BL9">
        <f>SQRT((ABS($A$9-$E$9)^2+(ABS($B$9-$F$9)^2)))</f>
        <v>2.3864936758510416</v>
      </c>
      <c r="BM9">
        <f>SQRT((ABS($C$9-$G$9)^2+(ABS($D$9-$H$9)^2)))</f>
        <v>1.3936089401578908</v>
      </c>
      <c r="BO9">
        <f>SQRT((ABS($A$9-$G$9)^2+(ABS($B$9-$H$9)^2)))</f>
        <v>4.4304676396724867</v>
      </c>
      <c r="BP9">
        <f>SQRT((ABS($C$9-$E$9)^2+(ABS($D$9-$F$9)^2)))</f>
        <v>2.793499764354741</v>
      </c>
      <c r="BU9">
        <v>13</v>
      </c>
      <c r="BV9">
        <v>10</v>
      </c>
      <c r="BW9">
        <v>1</v>
      </c>
      <c r="BX9">
        <v>3</v>
      </c>
      <c r="BY9">
        <v>16</v>
      </c>
      <c r="BZ9">
        <v>10</v>
      </c>
      <c r="CA9">
        <v>4</v>
      </c>
      <c r="CB9">
        <v>2</v>
      </c>
      <c r="CC9">
        <v>13</v>
      </c>
      <c r="CD9">
        <v>1</v>
      </c>
      <c r="CE9">
        <v>4</v>
      </c>
      <c r="CF9">
        <v>11</v>
      </c>
      <c r="CG9">
        <v>13</v>
      </c>
      <c r="CH9">
        <v>3</v>
      </c>
      <c r="CI9">
        <v>2</v>
      </c>
      <c r="CJ9">
        <v>11</v>
      </c>
      <c r="CL9">
        <v>12</v>
      </c>
      <c r="CM9">
        <v>9</v>
      </c>
      <c r="CN9">
        <v>0</v>
      </c>
      <c r="CO9">
        <v>0</v>
      </c>
      <c r="CP9">
        <v>12</v>
      </c>
      <c r="CQ9">
        <v>9</v>
      </c>
      <c r="CR9">
        <v>2</v>
      </c>
      <c r="CS9">
        <v>0</v>
      </c>
      <c r="CT9">
        <v>14</v>
      </c>
      <c r="CU9">
        <v>2</v>
      </c>
      <c r="CV9">
        <v>2</v>
      </c>
      <c r="CW9">
        <v>12</v>
      </c>
      <c r="CX9">
        <v>14</v>
      </c>
      <c r="CY9">
        <v>4</v>
      </c>
      <c r="CZ9">
        <v>0</v>
      </c>
      <c r="DA9">
        <v>12</v>
      </c>
      <c r="DC9">
        <f>((10/13)*100)</f>
        <v>76.923076923076934</v>
      </c>
      <c r="DD9">
        <f>((1/13)*100)</f>
        <v>7.6923076923076925</v>
      </c>
      <c r="DE9">
        <f>((3/13)*100)</f>
        <v>23.076923076923077</v>
      </c>
      <c r="DF9">
        <f>((10/16)*100)</f>
        <v>62.5</v>
      </c>
      <c r="DG9">
        <f>((4/16)*100)</f>
        <v>25</v>
      </c>
      <c r="DH9">
        <f>((2/16)*100)</f>
        <v>12.5</v>
      </c>
      <c r="DI9">
        <f>((1/13)*100)</f>
        <v>7.6923076923076925</v>
      </c>
      <c r="DJ9">
        <f>((4/13)*100)</f>
        <v>30.76923076923077</v>
      </c>
      <c r="DK9">
        <f>((11/13)*100)</f>
        <v>84.615384615384613</v>
      </c>
      <c r="DL9">
        <f>((3/13)*100)</f>
        <v>23.076923076923077</v>
      </c>
      <c r="DM9">
        <f>((2/13)*100)</f>
        <v>15.384615384615385</v>
      </c>
      <c r="DN9">
        <f>((11/13)*100)</f>
        <v>84.615384615384613</v>
      </c>
      <c r="DP9">
        <f>((9/12)*100)</f>
        <v>75</v>
      </c>
      <c r="DQ9">
        <f>((0/12)*100)</f>
        <v>0</v>
      </c>
      <c r="DR9">
        <f>((0/12)*100)</f>
        <v>0</v>
      </c>
      <c r="DS9">
        <f>((9/12)*100)</f>
        <v>75</v>
      </c>
      <c r="DT9">
        <f>((2/12)*100)</f>
        <v>16.666666666666664</v>
      </c>
      <c r="DU9">
        <f>((0/12)*100)</f>
        <v>0</v>
      </c>
      <c r="DV9">
        <f>((2/14)*100)</f>
        <v>14.285714285714285</v>
      </c>
      <c r="DW9">
        <f>((2/14)*100)</f>
        <v>14.285714285714285</v>
      </c>
      <c r="DX9">
        <f>((12/14)*100)</f>
        <v>85.714285714285708</v>
      </c>
      <c r="DY9">
        <f>((4/14)*100)</f>
        <v>28.571428571428569</v>
      </c>
      <c r="DZ9">
        <f>((0/14)*100)</f>
        <v>0</v>
      </c>
      <c r="EA9">
        <f>((12/14)*100)</f>
        <v>85.714285714285708</v>
      </c>
    </row>
    <row r="10" spans="1:131" x14ac:dyDescent="0.25">
      <c r="A10">
        <v>204.63275400000001</v>
      </c>
      <c r="B10">
        <v>9.3794280000000008</v>
      </c>
      <c r="C10">
        <v>208.30392000000001</v>
      </c>
      <c r="D10">
        <v>7.1513929999999997</v>
      </c>
      <c r="E10">
        <v>207.20797999999999</v>
      </c>
      <c r="F10">
        <v>9.9888150000000007</v>
      </c>
      <c r="G10">
        <v>208.46785599999998</v>
      </c>
      <c r="H10">
        <v>6.7102069999999996</v>
      </c>
      <c r="K10">
        <f>(10/200)</f>
        <v>0.05</v>
      </c>
      <c r="L10">
        <f>(14/200)</f>
        <v>7.0000000000000007E-2</v>
      </c>
      <c r="M10">
        <f>(12/200)</f>
        <v>0.06</v>
      </c>
      <c r="N10">
        <f>(13/200)</f>
        <v>6.5000000000000002E-2</v>
      </c>
      <c r="P10">
        <f>(14/200)</f>
        <v>7.0000000000000007E-2</v>
      </c>
      <c r="Q10">
        <f>(12/200)</f>
        <v>0.06</v>
      </c>
      <c r="R10">
        <f>(14/200)</f>
        <v>7.0000000000000007E-2</v>
      </c>
      <c r="S10">
        <f>(15/200)</f>
        <v>7.4999999999999997E-2</v>
      </c>
      <c r="U10">
        <f>0.05+0.07</f>
        <v>0.12000000000000001</v>
      </c>
      <c r="V10">
        <f>0.07+0.06</f>
        <v>0.13</v>
      </c>
      <c r="W10">
        <f>0.06+0.07</f>
        <v>0.13</v>
      </c>
      <c r="X10">
        <f>0.065+0.075</f>
        <v>0.14000000000000001</v>
      </c>
      <c r="Z10">
        <f>SQRT((ABS($A$11-$A$10)^2+(ABS($B$11-$B$10)^2)))</f>
        <v>16.019567024471439</v>
      </c>
      <c r="AA10">
        <f>SQRT((ABS($C$11-$C$10)^2+(ABS($D$11-$D$10)^2)))</f>
        <v>16.181631633084272</v>
      </c>
      <c r="AB10">
        <f>SQRT((ABS($E$11-$E$10)^2+(ABS($F$11-$F$10)^2)))</f>
        <v>15.280668144299533</v>
      </c>
      <c r="AC10">
        <f>SQRT((ABS($G$11-$G$10)^2+(ABS($H$11-$H$10)^2)))</f>
        <v>16.150730253408145</v>
      </c>
      <c r="AJ10">
        <f>1/0.12</f>
        <v>8.3333333333333339</v>
      </c>
      <c r="AK10">
        <f>1/0.13</f>
        <v>7.6923076923076916</v>
      </c>
      <c r="AL10">
        <f>1/0.13</f>
        <v>7.6923076923076916</v>
      </c>
      <c r="AM10">
        <f>1/0.14</f>
        <v>7.1428571428571423</v>
      </c>
      <c r="AO10">
        <f>$Z10/$U10</f>
        <v>133.49639187059532</v>
      </c>
      <c r="AP10">
        <f>$AA10/$V10</f>
        <v>124.47408948526363</v>
      </c>
      <c r="AQ10">
        <f>$AB10/$W10</f>
        <v>117.5436011099964</v>
      </c>
      <c r="AR10">
        <f>$AC10/$X10</f>
        <v>115.36235895291532</v>
      </c>
      <c r="AV10">
        <f>((0.05/0.12)*100)</f>
        <v>41.666666666666671</v>
      </c>
      <c r="AW10">
        <f>((0.07/0.13)*100)</f>
        <v>53.846153846153854</v>
      </c>
      <c r="AX10">
        <f>((0.06/0.13)*100)</f>
        <v>46.153846153846153</v>
      </c>
      <c r="AY10">
        <f>((0.065/0.14)*100)</f>
        <v>46.428571428571423</v>
      </c>
      <c r="BA10">
        <f>((0.07/0.12)*100)</f>
        <v>58.333333333333336</v>
      </c>
      <c r="BB10">
        <f>((0.06/0.13)*100)</f>
        <v>46.153846153846153</v>
      </c>
      <c r="BC10">
        <f>((0.07/0.13)*100)</f>
        <v>53.846153846153854</v>
      </c>
      <c r="BD10">
        <f>((0.075/0.14)*100)</f>
        <v>53.571428571428569</v>
      </c>
      <c r="BF10">
        <f>ABS($B$10-$D$10)</f>
        <v>2.2280350000000011</v>
      </c>
      <c r="BG10">
        <f>ABS($F$10-$H$10)</f>
        <v>3.2786080000000011</v>
      </c>
      <c r="BL10">
        <f>SQRT((ABS($A$10-$E$10)^2+(ABS($B$10-$F$10)^2)))</f>
        <v>2.6463449259015595</v>
      </c>
      <c r="BM10">
        <f>SQRT((ABS($C$10-$G$10)^2+(ABS($D$10-$H$10)^2)))</f>
        <v>0.47065921715397541</v>
      </c>
      <c r="BO10">
        <f>SQRT((ABS($A$10-$G$10)^2+(ABS($B$10-$H$10)^2)))</f>
        <v>4.6725526318325015</v>
      </c>
      <c r="BP10">
        <f>SQRT((ABS($C$10-$E$10)^2+(ABS($D$10-$F$10)^2)))</f>
        <v>3.0417179503833083</v>
      </c>
      <c r="BR10">
        <f>DEGREES(ACOS((21.6805154925612^2+21.4794035418435^2-3.17813466939965^2)/(2*21.6805154925612*21.4794035418435)))</f>
        <v>8.4288714901839317</v>
      </c>
      <c r="BU10">
        <v>10</v>
      </c>
      <c r="BV10">
        <v>6</v>
      </c>
      <c r="BW10">
        <v>1</v>
      </c>
      <c r="BX10">
        <v>3</v>
      </c>
      <c r="BY10">
        <v>14</v>
      </c>
      <c r="BZ10">
        <v>6</v>
      </c>
      <c r="CA10">
        <v>3</v>
      </c>
      <c r="CB10">
        <v>0</v>
      </c>
      <c r="CC10">
        <v>12</v>
      </c>
      <c r="CD10">
        <v>1</v>
      </c>
      <c r="CE10">
        <v>3</v>
      </c>
      <c r="CF10">
        <v>9</v>
      </c>
      <c r="CG10">
        <v>13</v>
      </c>
      <c r="CH10">
        <v>5</v>
      </c>
      <c r="CI10">
        <v>0</v>
      </c>
      <c r="CJ10">
        <v>9</v>
      </c>
      <c r="CL10">
        <v>14</v>
      </c>
      <c r="CM10">
        <v>8</v>
      </c>
      <c r="CN10">
        <v>2</v>
      </c>
      <c r="CO10">
        <v>4</v>
      </c>
      <c r="CP10">
        <v>12</v>
      </c>
      <c r="CQ10">
        <v>8</v>
      </c>
      <c r="CR10">
        <v>3</v>
      </c>
      <c r="CS10">
        <v>1</v>
      </c>
      <c r="CT10">
        <v>14</v>
      </c>
      <c r="CU10">
        <v>5</v>
      </c>
      <c r="CV10">
        <v>3</v>
      </c>
      <c r="CW10">
        <v>12</v>
      </c>
      <c r="CX10">
        <v>15</v>
      </c>
      <c r="CY10">
        <v>8</v>
      </c>
      <c r="CZ10">
        <v>1</v>
      </c>
      <c r="DA10">
        <v>12</v>
      </c>
      <c r="DC10">
        <f>((6/10)*100)</f>
        <v>60</v>
      </c>
      <c r="DD10">
        <f>((1/10)*100)</f>
        <v>10</v>
      </c>
      <c r="DE10">
        <f>((3/10)*100)</f>
        <v>30</v>
      </c>
      <c r="DF10">
        <f>((6/14)*100)</f>
        <v>42.857142857142854</v>
      </c>
      <c r="DG10">
        <f>((3/14)*100)</f>
        <v>21.428571428571427</v>
      </c>
      <c r="DH10">
        <f>((0/14)*100)</f>
        <v>0</v>
      </c>
      <c r="DI10">
        <f>((1/12)*100)</f>
        <v>8.3333333333333321</v>
      </c>
      <c r="DJ10">
        <f>((3/12)*100)</f>
        <v>25</v>
      </c>
      <c r="DK10">
        <f>((9/12)*100)</f>
        <v>75</v>
      </c>
      <c r="DL10">
        <f>((5/13)*100)</f>
        <v>38.461538461538467</v>
      </c>
      <c r="DM10">
        <f>((0/13)*100)</f>
        <v>0</v>
      </c>
      <c r="DN10">
        <f>((9/13)*100)</f>
        <v>69.230769230769226</v>
      </c>
      <c r="DP10">
        <f>((8/14)*100)</f>
        <v>57.142857142857139</v>
      </c>
      <c r="DQ10">
        <f>((2/14)*100)</f>
        <v>14.285714285714285</v>
      </c>
      <c r="DR10">
        <f>((4/14)*100)</f>
        <v>28.571428571428569</v>
      </c>
      <c r="DS10">
        <f>((8/12)*100)</f>
        <v>66.666666666666657</v>
      </c>
      <c r="DT10">
        <f>((3/12)*100)</f>
        <v>25</v>
      </c>
      <c r="DU10">
        <f>((1/12)*100)</f>
        <v>8.3333333333333321</v>
      </c>
      <c r="DV10">
        <f>((5/14)*100)</f>
        <v>35.714285714285715</v>
      </c>
      <c r="DW10">
        <f>((3/14)*100)</f>
        <v>21.428571428571427</v>
      </c>
      <c r="DX10">
        <f>((12/14)*100)</f>
        <v>85.714285714285708</v>
      </c>
      <c r="DY10">
        <f>((8/15)*100)</f>
        <v>53.333333333333336</v>
      </c>
      <c r="DZ10">
        <f>((1/15)*100)</f>
        <v>6.666666666666667</v>
      </c>
      <c r="EA10">
        <f>((12/15)*100)</f>
        <v>80</v>
      </c>
    </row>
    <row r="11" spans="1:131" x14ac:dyDescent="0.25">
      <c r="A11">
        <v>220.635132</v>
      </c>
      <c r="B11">
        <v>8.6375209999999996</v>
      </c>
      <c r="C11">
        <v>224.47002499999999</v>
      </c>
      <c r="D11">
        <v>6.4426959999999998</v>
      </c>
      <c r="E11">
        <v>222.46760900000001</v>
      </c>
      <c r="F11">
        <v>9.1872279999999993</v>
      </c>
      <c r="G11">
        <v>224.59422799999999</v>
      </c>
      <c r="H11">
        <v>5.8235200000000003</v>
      </c>
      <c r="K11">
        <f>(12/200)</f>
        <v>0.06</v>
      </c>
      <c r="L11">
        <f>(18/200)</f>
        <v>0.09</v>
      </c>
      <c r="M11">
        <f>(12/200)</f>
        <v>0.06</v>
      </c>
      <c r="N11">
        <f>(15/200)</f>
        <v>7.4999999999999997E-2</v>
      </c>
      <c r="P11">
        <f>(16/200)</f>
        <v>0.08</v>
      </c>
      <c r="Q11">
        <f>(13/200)</f>
        <v>6.5000000000000002E-2</v>
      </c>
      <c r="R11">
        <f>(16/200)</f>
        <v>0.08</v>
      </c>
      <c r="S11">
        <f>(17/200)</f>
        <v>8.5000000000000006E-2</v>
      </c>
      <c r="U11">
        <f>0.06+0.08</f>
        <v>0.14000000000000001</v>
      </c>
      <c r="V11">
        <f>0.09+0.065</f>
        <v>0.155</v>
      </c>
      <c r="W11">
        <f>0.06+0.08</f>
        <v>0.14000000000000001</v>
      </c>
      <c r="X11">
        <f>0.075+0.085</f>
        <v>0.16</v>
      </c>
      <c r="Z11">
        <f>SQRT((ABS($A$12-$A$11)^2+(ABS($B$12-$B$11)^2)))</f>
        <v>15.908211019885412</v>
      </c>
      <c r="AA11">
        <f>SQRT((ABS($C$12-$C$11)^2+(ABS($D$12-$D$11)^2)))</f>
        <v>19.613504841497999</v>
      </c>
      <c r="AB11">
        <f>SQRT((ABS($E$12-$E$11)^2+(ABS($F$12-$F$11)^2)))</f>
        <v>15.911249029017183</v>
      </c>
      <c r="AC11">
        <f>SQRT((ABS($G$12-$G$11)^2+(ABS($H$12-$H$11)^2)))</f>
        <v>19.141431659723828</v>
      </c>
      <c r="AJ11">
        <f>1/0.14</f>
        <v>7.1428571428571423</v>
      </c>
      <c r="AK11">
        <f>1/0.155</f>
        <v>6.4516129032258069</v>
      </c>
      <c r="AL11">
        <f>1/0.14</f>
        <v>7.1428571428571423</v>
      </c>
      <c r="AM11">
        <f>1/0.16</f>
        <v>6.25</v>
      </c>
      <c r="AO11">
        <f>$Z11/$U11</f>
        <v>113.63007871346721</v>
      </c>
      <c r="AP11">
        <f>$AA11/$V11</f>
        <v>126.53874091289032</v>
      </c>
      <c r="AQ11">
        <f>$AB11/$W11</f>
        <v>113.65177877869415</v>
      </c>
      <c r="AR11">
        <f>$AC11/$X11</f>
        <v>119.63394787327393</v>
      </c>
      <c r="AV11">
        <f>((0.06/0.14)*100)</f>
        <v>42.857142857142847</v>
      </c>
      <c r="AW11">
        <f>((0.09/0.155)*100)</f>
        <v>58.064516129032249</v>
      </c>
      <c r="AX11">
        <f>((0.06/0.14)*100)</f>
        <v>42.857142857142847</v>
      </c>
      <c r="AY11">
        <f>((0.075/0.16)*100)</f>
        <v>46.875</v>
      </c>
      <c r="BA11">
        <f>((0.08/0.14)*100)</f>
        <v>57.142857142857139</v>
      </c>
      <c r="BB11">
        <f>((0.065/0.155)*100)</f>
        <v>41.935483870967744</v>
      </c>
      <c r="BC11">
        <f>((0.08/0.14)*100)</f>
        <v>57.142857142857139</v>
      </c>
      <c r="BD11">
        <f>((0.085/0.16)*100)</f>
        <v>53.125</v>
      </c>
      <c r="BF11">
        <f>ABS($B$11-$D$11)</f>
        <v>2.1948249999999998</v>
      </c>
      <c r="BG11">
        <f>ABS($F$11-$H$11)</f>
        <v>3.363707999999999</v>
      </c>
      <c r="BL11">
        <f>SQRT((ABS($A$11-$E$11)^2+(ABS($B$11-$F$11)^2)))</f>
        <v>1.9131517821066999</v>
      </c>
      <c r="BM11">
        <f>SQRT((ABS($C$11-$G$11)^2+(ABS($D$11-$H$11)^2)))</f>
        <v>0.6315103357705224</v>
      </c>
      <c r="BO11">
        <f>SQRT((ABS($A$11-$G$11)^2+(ABS($B$11-$H$11)^2)))</f>
        <v>4.8572670057571363</v>
      </c>
      <c r="BP11">
        <f>SQRT((ABS($C$11-$E$11)^2+(ABS($D$11-$F$11)^2)))</f>
        <v>3.3973704149062005</v>
      </c>
      <c r="BR11">
        <f>DEGREES(ACOS((23.5596296773108^2+22.6796520477859^2-3.38999953515071^2)/(2*23.5596296773108*22.6796520477859)))</f>
        <v>8.1214837690868649</v>
      </c>
      <c r="BS11">
        <f>DEGREES(ACOS((21.3169883866997^2+21.0506958644025^2-3.17813466939965^2)/(2*21.3169883866997*21.0506958644025)))</f>
        <v>8.5738164172557862</v>
      </c>
      <c r="BU11">
        <v>12</v>
      </c>
      <c r="BV11">
        <v>7</v>
      </c>
      <c r="BW11">
        <v>1</v>
      </c>
      <c r="BX11">
        <v>5</v>
      </c>
      <c r="BY11">
        <v>18</v>
      </c>
      <c r="BZ11">
        <v>7</v>
      </c>
      <c r="CA11">
        <v>6</v>
      </c>
      <c r="CB11">
        <v>1</v>
      </c>
      <c r="CC11">
        <v>12</v>
      </c>
      <c r="CD11">
        <v>2</v>
      </c>
      <c r="CE11">
        <v>6</v>
      </c>
      <c r="CF11">
        <v>7</v>
      </c>
      <c r="CG11">
        <v>15</v>
      </c>
      <c r="CH11">
        <v>10</v>
      </c>
      <c r="CI11">
        <v>1</v>
      </c>
      <c r="CJ11">
        <v>7</v>
      </c>
      <c r="CL11">
        <v>16</v>
      </c>
      <c r="CM11">
        <v>8</v>
      </c>
      <c r="CN11">
        <v>5</v>
      </c>
      <c r="CO11">
        <v>8</v>
      </c>
      <c r="CP11">
        <v>13</v>
      </c>
      <c r="CQ11">
        <v>8</v>
      </c>
      <c r="CR11">
        <v>4</v>
      </c>
      <c r="CS11">
        <v>0</v>
      </c>
      <c r="CT11">
        <v>16</v>
      </c>
      <c r="CU11">
        <v>5</v>
      </c>
      <c r="CV11">
        <v>4</v>
      </c>
      <c r="CW11">
        <v>12</v>
      </c>
      <c r="CX11">
        <v>17</v>
      </c>
      <c r="CY11">
        <v>10</v>
      </c>
      <c r="CZ11">
        <v>0</v>
      </c>
      <c r="DA11">
        <v>12</v>
      </c>
      <c r="DC11">
        <f>((7/12)*100)</f>
        <v>58.333333333333336</v>
      </c>
      <c r="DD11">
        <f>((1/12)*100)</f>
        <v>8.3333333333333321</v>
      </c>
      <c r="DE11">
        <f>((5/12)*100)</f>
        <v>41.666666666666671</v>
      </c>
      <c r="DF11">
        <f>((7/18)*100)</f>
        <v>38.888888888888893</v>
      </c>
      <c r="DG11">
        <f>((6/18)*100)</f>
        <v>33.333333333333329</v>
      </c>
      <c r="DH11">
        <f>((1/18)*100)</f>
        <v>5.5555555555555554</v>
      </c>
      <c r="DI11">
        <f>((2/12)*100)</f>
        <v>16.666666666666664</v>
      </c>
      <c r="DJ11">
        <f>((6/12)*100)</f>
        <v>50</v>
      </c>
      <c r="DK11">
        <f>((7/12)*100)</f>
        <v>58.333333333333336</v>
      </c>
      <c r="DL11">
        <f>((10/15)*100)</f>
        <v>66.666666666666657</v>
      </c>
      <c r="DM11">
        <f>((1/15)*100)</f>
        <v>6.666666666666667</v>
      </c>
      <c r="DN11">
        <f>((7/15)*100)</f>
        <v>46.666666666666664</v>
      </c>
      <c r="DP11">
        <f>((8/16)*100)</f>
        <v>50</v>
      </c>
      <c r="DQ11">
        <f>((5/16)*100)</f>
        <v>31.25</v>
      </c>
      <c r="DR11">
        <f>((8/16)*100)</f>
        <v>50</v>
      </c>
      <c r="DS11">
        <f>((8/13)*100)</f>
        <v>61.53846153846154</v>
      </c>
      <c r="DT11">
        <f>((4/13)*100)</f>
        <v>30.76923076923077</v>
      </c>
      <c r="DU11">
        <f>((0/13)*100)</f>
        <v>0</v>
      </c>
      <c r="DV11">
        <f>((5/16)*100)</f>
        <v>31.25</v>
      </c>
      <c r="DW11">
        <f>((4/16)*100)</f>
        <v>25</v>
      </c>
      <c r="DX11">
        <f>((12/16)*100)</f>
        <v>75</v>
      </c>
      <c r="DY11">
        <f>((10/17)*100)</f>
        <v>58.82352941176471</v>
      </c>
      <c r="DZ11">
        <f>((0/17)*100)</f>
        <v>0</v>
      </c>
      <c r="EA11">
        <f>((12/17)*100)</f>
        <v>70.588235294117652</v>
      </c>
    </row>
    <row r="12" spans="1:131" x14ac:dyDescent="0.25">
      <c r="A12">
        <v>236.53830199999999</v>
      </c>
      <c r="B12">
        <v>9.0379729999999991</v>
      </c>
      <c r="C12">
        <v>244.079621</v>
      </c>
      <c r="D12">
        <v>6.8342530000000004</v>
      </c>
      <c r="E12">
        <v>238.37688499999999</v>
      </c>
      <c r="F12">
        <v>9.4377929999999992</v>
      </c>
      <c r="G12">
        <v>243.732482</v>
      </c>
      <c r="H12">
        <v>6.1722890000000001</v>
      </c>
      <c r="K12">
        <f>(14/200)</f>
        <v>7.0000000000000007E-2</v>
      </c>
      <c r="L12">
        <f>(16/200)</f>
        <v>0.08</v>
      </c>
      <c r="M12">
        <f>(15/200)</f>
        <v>7.4999999999999997E-2</v>
      </c>
      <c r="N12">
        <f>(16/200)</f>
        <v>0.08</v>
      </c>
      <c r="P12">
        <f>(15/200)</f>
        <v>7.4999999999999997E-2</v>
      </c>
      <c r="Q12">
        <f>(15/200)</f>
        <v>7.4999999999999997E-2</v>
      </c>
      <c r="R12">
        <f>(16/200)</f>
        <v>0.08</v>
      </c>
      <c r="S12">
        <f>(18/200)</f>
        <v>0.09</v>
      </c>
      <c r="U12">
        <f>0.07+0.075</f>
        <v>0.14500000000000002</v>
      </c>
      <c r="V12">
        <f>0.08+0.075</f>
        <v>0.155</v>
      </c>
      <c r="W12">
        <f>0.075+0.08</f>
        <v>0.155</v>
      </c>
      <c r="X12">
        <f>0.08+0.09</f>
        <v>0.16999999999999998</v>
      </c>
      <c r="Z12">
        <f>SQRT((ABS($A$13-$A$12)^2+(ABS($B$13-$B$12)^2)))</f>
        <v>19.41233684509983</v>
      </c>
      <c r="AA12">
        <f>SQRT((ABS($C$13-$C$12)^2+(ABS($D$13-$D$12)^2)))</f>
        <v>20.028626221545437</v>
      </c>
      <c r="AB12">
        <f>SQRT((ABS($E$13-$E$12)^2+(ABS($F$13-$F$12)^2)))</f>
        <v>17.891844825581611</v>
      </c>
      <c r="AC12">
        <f>SQRT((ABS($G$13-$G$12)^2+(ABS($H$13-$H$12)^2)))</f>
        <v>19.942964979270187</v>
      </c>
      <c r="AJ12">
        <f>1/0.145</f>
        <v>6.8965517241379315</v>
      </c>
      <c r="AK12">
        <f>1/0.155</f>
        <v>6.4516129032258069</v>
      </c>
      <c r="AL12">
        <f>1/0.155</f>
        <v>6.4516129032258069</v>
      </c>
      <c r="AM12">
        <f>1/0.17</f>
        <v>5.8823529411764701</v>
      </c>
      <c r="AO12">
        <f>$Z12/$U12</f>
        <v>133.8781851386195</v>
      </c>
      <c r="AP12">
        <f>$AA12/$V12</f>
        <v>129.21694336480928</v>
      </c>
      <c r="AQ12">
        <f>$AB12/$W12</f>
        <v>115.43125693923621</v>
      </c>
      <c r="AR12">
        <f>$AC12/$X12</f>
        <v>117.31155870158935</v>
      </c>
      <c r="AV12">
        <f>((0.07/0.145)*100)</f>
        <v>48.275862068965523</v>
      </c>
      <c r="AW12">
        <f>((0.08/0.155)*100)</f>
        <v>51.612903225806448</v>
      </c>
      <c r="AX12">
        <f>((0.075/0.155)*100)</f>
        <v>48.387096774193544</v>
      </c>
      <c r="AY12">
        <f>((0.08/0.17)*100)</f>
        <v>47.058823529411761</v>
      </c>
      <c r="BA12">
        <f>((0.075/0.145)*100)</f>
        <v>51.724137931034484</v>
      </c>
      <c r="BB12">
        <f>((0.075/0.155)*100)</f>
        <v>48.387096774193544</v>
      </c>
      <c r="BC12">
        <f>((0.08/0.155)*100)</f>
        <v>51.612903225806448</v>
      </c>
      <c r="BD12">
        <f>((0.09/0.17)*100)</f>
        <v>52.941176470588225</v>
      </c>
      <c r="BF12">
        <f>ABS($B$12-$D$12)</f>
        <v>2.2037199999999988</v>
      </c>
      <c r="BG12">
        <f>ABS($F$12-$H$12)</f>
        <v>3.2655039999999991</v>
      </c>
      <c r="BL12">
        <f>SQRT((ABS($A$12-$E$12)^2+(ABS($B$12-$F$12)^2)))</f>
        <v>1.8815534752669134</v>
      </c>
      <c r="BM12">
        <f>SQRT((ABS($C$12-$G$12)^2+(ABS($D$12-$H$12)^2)))</f>
        <v>0.74746359283713559</v>
      </c>
      <c r="BO12">
        <f>SQRT((ABS($A$12-$G$12)^2+(ABS($B$12-$H$12)^2)))</f>
        <v>7.7439247581737414</v>
      </c>
      <c r="BP12">
        <f>SQRT((ABS($C$12-$E$12)^2+(ABS($D$12-$F$12)^2)))</f>
        <v>6.2689407731526838</v>
      </c>
      <c r="BR12">
        <f>DEGREES(ACOS((29.7779369136206^2+28.9318872663294^2-3.00213239987796^2)/(2*29.7779369136206*28.9318872663294)))</f>
        <v>5.6249917390941002</v>
      </c>
      <c r="BS12">
        <f>DEGREES(ACOS((22.1725070599641^2+22.6132605854456^2-3.38999953515071^2)/(2*22.1725070599641*22.6132605854456)))</f>
        <v>8.6087442909266532</v>
      </c>
      <c r="BU12">
        <v>14</v>
      </c>
      <c r="BV12">
        <v>3</v>
      </c>
      <c r="BW12">
        <v>2</v>
      </c>
      <c r="BX12">
        <v>10</v>
      </c>
      <c r="BY12">
        <v>16</v>
      </c>
      <c r="BZ12">
        <v>3</v>
      </c>
      <c r="CA12">
        <v>9</v>
      </c>
      <c r="CB12">
        <v>0</v>
      </c>
      <c r="CC12">
        <v>15</v>
      </c>
      <c r="CD12">
        <v>2</v>
      </c>
      <c r="CE12">
        <v>9</v>
      </c>
      <c r="CF12">
        <v>5</v>
      </c>
      <c r="CG12">
        <v>16</v>
      </c>
      <c r="CH12">
        <v>11</v>
      </c>
      <c r="CI12">
        <v>0</v>
      </c>
      <c r="CJ12">
        <v>5</v>
      </c>
      <c r="CL12">
        <v>15</v>
      </c>
      <c r="CM12">
        <v>4</v>
      </c>
      <c r="CN12">
        <v>5</v>
      </c>
      <c r="CO12">
        <v>10</v>
      </c>
      <c r="CP12">
        <v>15</v>
      </c>
      <c r="CQ12">
        <v>4</v>
      </c>
      <c r="CR12">
        <v>9</v>
      </c>
      <c r="CS12">
        <v>1</v>
      </c>
      <c r="CT12">
        <v>16</v>
      </c>
      <c r="CU12">
        <v>4</v>
      </c>
      <c r="CV12">
        <v>9</v>
      </c>
      <c r="CW12">
        <v>8</v>
      </c>
      <c r="CX12">
        <v>18</v>
      </c>
      <c r="CY12">
        <v>14</v>
      </c>
      <c r="CZ12">
        <v>2</v>
      </c>
      <c r="DA12">
        <v>8</v>
      </c>
      <c r="DC12">
        <f>((3/14)*100)</f>
        <v>21.428571428571427</v>
      </c>
      <c r="DD12">
        <f>((2/14)*100)</f>
        <v>14.285714285714285</v>
      </c>
      <c r="DE12">
        <f>((10/14)*100)</f>
        <v>71.428571428571431</v>
      </c>
      <c r="DF12">
        <f>((3/16)*100)</f>
        <v>18.75</v>
      </c>
      <c r="DG12">
        <f>((9/16)*100)</f>
        <v>56.25</v>
      </c>
      <c r="DH12">
        <f>((0/16)*100)</f>
        <v>0</v>
      </c>
      <c r="DI12">
        <f>((2/15)*100)</f>
        <v>13.333333333333334</v>
      </c>
      <c r="DJ12">
        <f>((9/15)*100)</f>
        <v>60</v>
      </c>
      <c r="DK12">
        <f>((5/15)*100)</f>
        <v>33.333333333333329</v>
      </c>
      <c r="DL12">
        <f>((11/16)*100)</f>
        <v>68.75</v>
      </c>
      <c r="DM12">
        <f>((0/16)*100)</f>
        <v>0</v>
      </c>
      <c r="DN12">
        <f>((5/16)*100)</f>
        <v>31.25</v>
      </c>
      <c r="DP12">
        <f>((4/15)*100)</f>
        <v>26.666666666666668</v>
      </c>
      <c r="DQ12">
        <f>((5/15)*100)</f>
        <v>33.333333333333329</v>
      </c>
      <c r="DR12">
        <f>((10/15)*100)</f>
        <v>66.666666666666657</v>
      </c>
      <c r="DS12">
        <f>((4/15)*100)</f>
        <v>26.666666666666668</v>
      </c>
      <c r="DT12">
        <f>((9/15)*100)</f>
        <v>60</v>
      </c>
      <c r="DU12">
        <f>((1/15)*100)</f>
        <v>6.666666666666667</v>
      </c>
      <c r="DV12">
        <f>((4/16)*100)</f>
        <v>25</v>
      </c>
      <c r="DW12">
        <f>((9/16)*100)</f>
        <v>56.25</v>
      </c>
      <c r="DX12">
        <f>((8/16)*100)</f>
        <v>50</v>
      </c>
      <c r="DY12">
        <f>((14/18)*100)</f>
        <v>77.777777777777786</v>
      </c>
      <c r="DZ12">
        <f>((2/18)*100)</f>
        <v>11.111111111111111</v>
      </c>
      <c r="EA12">
        <f>((8/18)*100)</f>
        <v>44.444444444444443</v>
      </c>
    </row>
    <row r="13" spans="1:131" x14ac:dyDescent="0.25">
      <c r="A13">
        <v>255.950278</v>
      </c>
      <c r="B13">
        <v>8.9196109999999997</v>
      </c>
      <c r="C13">
        <v>264.10477700000001</v>
      </c>
      <c r="D13">
        <v>6.4614320000000003</v>
      </c>
      <c r="E13">
        <v>256.26520800000003</v>
      </c>
      <c r="F13">
        <v>9.0828120000000006</v>
      </c>
      <c r="G13">
        <v>263.67495600000001</v>
      </c>
      <c r="H13">
        <v>6.0323500000000001</v>
      </c>
      <c r="K13">
        <f>(11/200)</f>
        <v>5.5E-2</v>
      </c>
      <c r="P13">
        <f>(17/200)</f>
        <v>8.5000000000000006E-2</v>
      </c>
      <c r="Q13">
        <f>(19/200)</f>
        <v>9.5000000000000001E-2</v>
      </c>
      <c r="R13">
        <f>(18/200)</f>
        <v>0.09</v>
      </c>
      <c r="U13">
        <f>0.055+0.085</f>
        <v>0.14000000000000001</v>
      </c>
      <c r="Z13">
        <f>SQRT((ABS($A$14-$A$13)^2+(ABS($B$14-$B$13)^2)))</f>
        <v>15.820166622515787</v>
      </c>
      <c r="AJ13">
        <f>1/0.14</f>
        <v>7.1428571428571423</v>
      </c>
      <c r="AO13">
        <f>$Z13/$U13</f>
        <v>113.00119016082704</v>
      </c>
      <c r="AV13">
        <f>((0.055/0.14)*100)</f>
        <v>39.285714285714285</v>
      </c>
      <c r="BA13">
        <f>((0.085/0.14)*100)</f>
        <v>60.714285714285708</v>
      </c>
      <c r="BF13">
        <f>ABS($B$13-$D$13)</f>
        <v>2.4581789999999994</v>
      </c>
      <c r="BG13">
        <f>ABS($F$13-$H$13)</f>
        <v>3.0504620000000005</v>
      </c>
      <c r="BI13">
        <v>2.9567574999999997</v>
      </c>
      <c r="BJ13">
        <v>3.2522409999999993</v>
      </c>
      <c r="BL13">
        <f>SQRT((ABS($A$13-$E$13)^2+(ABS($B$13-$F$13)^2)))</f>
        <v>0.35470476639174253</v>
      </c>
      <c r="BO13">
        <f>SQRT((ABS($A$13-$G$13)^2+(ABS($B$13-$H$13)^2)))</f>
        <v>8.2466312083059208</v>
      </c>
      <c r="BP13">
        <f>SQRT((ABS($C$13-$E$13)^2+(ABS($D$13-$F$13)^2)))</f>
        <v>8.266224967308883</v>
      </c>
      <c r="BR13">
        <f>DEGREES(ACOS((3.26996823745751^2+25.268711932489^2-24.517285705636^2)/(2*3.26996823745751*25.268711932489)))</f>
        <v>73.077176710427821</v>
      </c>
      <c r="BS13">
        <f>DEGREES(ACOS((22.2662285154856^2+22.7386308562059^2-3.35720792226532^2)/(2*22.2662285154856*22.7386308562059)))</f>
        <v>8.4712666642674339</v>
      </c>
      <c r="BU13">
        <v>11</v>
      </c>
      <c r="BV13">
        <v>0</v>
      </c>
      <c r="BW13">
        <v>2</v>
      </c>
      <c r="BX13">
        <v>11</v>
      </c>
      <c r="CL13">
        <v>17</v>
      </c>
      <c r="CM13">
        <v>4</v>
      </c>
      <c r="CN13">
        <v>4</v>
      </c>
      <c r="CO13">
        <v>14</v>
      </c>
      <c r="CP13">
        <v>19</v>
      </c>
      <c r="CQ13">
        <v>8</v>
      </c>
      <c r="CR13">
        <v>13</v>
      </c>
      <c r="CS13">
        <v>3</v>
      </c>
      <c r="CT13">
        <v>18</v>
      </c>
      <c r="CU13">
        <v>9</v>
      </c>
      <c r="CV13">
        <v>13</v>
      </c>
      <c r="CW13">
        <v>7</v>
      </c>
      <c r="DC13">
        <f>((0/11)*100)</f>
        <v>0</v>
      </c>
      <c r="DD13">
        <f>((2/11)*100)</f>
        <v>18.181818181818183</v>
      </c>
      <c r="DE13">
        <f>((11/11)*100)</f>
        <v>100</v>
      </c>
      <c r="DP13">
        <f>((4/17)*100)</f>
        <v>23.52941176470588</v>
      </c>
      <c r="DQ13">
        <f>((4/17)*100)</f>
        <v>23.52941176470588</v>
      </c>
      <c r="DR13">
        <f>((14/17)*100)</f>
        <v>82.35294117647058</v>
      </c>
      <c r="DS13">
        <f>((8/19)*100)</f>
        <v>42.105263157894733</v>
      </c>
      <c r="DT13">
        <f>((13/19)*100)</f>
        <v>68.421052631578945</v>
      </c>
      <c r="DU13">
        <f>((3/19)*100)</f>
        <v>15.789473684210526</v>
      </c>
      <c r="DV13">
        <f>((9/18)*100)</f>
        <v>50</v>
      </c>
      <c r="DW13">
        <f>((13/18)*100)</f>
        <v>72.222222222222214</v>
      </c>
      <c r="DX13">
        <f>((7/18)*100)</f>
        <v>38.888888888888893</v>
      </c>
    </row>
    <row r="14" spans="1:131" x14ac:dyDescent="0.25">
      <c r="A14">
        <v>271.76971700000001</v>
      </c>
      <c r="B14">
        <v>9.0713399999999993</v>
      </c>
      <c r="BR14">
        <f>DEGREES(ACOS((3.44345795553496^2+21.0446255420947^2-20.917104816821^2)/(2*3.44345795553496*21.0446255420947)))</f>
        <v>83.180968329729239</v>
      </c>
      <c r="BS14">
        <f>DEGREES(ACOS((19.3453629985969^2+20.1935549191338^2-3.26996823745751^2)/(2*19.3453629985969*20.1935549191338)))</f>
        <v>9.1645151467566759</v>
      </c>
    </row>
    <row r="15" spans="1:131" x14ac:dyDescent="0.25">
      <c r="A15" t="s">
        <v>22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BR15">
        <f>DEGREES(ACOS((3.71442066151654^2+17.2491795920975^2-15.8552258444325^2)/(2*3.71442066151654*17.2491795920975)))</f>
        <v>62.109237559318878</v>
      </c>
      <c r="BS15">
        <f>DEGREES(ACOS((24.517285705636^2+24.6603359412362^2-3.44345795553496^2)/(2*24.517285705636*24.6603359412362)))</f>
        <v>8.0234577084933658</v>
      </c>
    </row>
    <row r="16" spans="1:131" x14ac:dyDescent="0.25">
      <c r="A16">
        <v>57.539688000000012</v>
      </c>
      <c r="B16">
        <v>8.1916539999999998</v>
      </c>
      <c r="C16">
        <v>59.492893000000009</v>
      </c>
      <c r="D16">
        <v>6.0372060000000003</v>
      </c>
      <c r="E16">
        <v>38.019417000000011</v>
      </c>
      <c r="F16">
        <v>8.9373419999999992</v>
      </c>
      <c r="G16">
        <v>38.411423000000013</v>
      </c>
      <c r="H16">
        <v>5.7920480000000003</v>
      </c>
      <c r="K16">
        <f>(16/200)</f>
        <v>0.08</v>
      </c>
      <c r="L16">
        <f>(16/200)</f>
        <v>0.08</v>
      </c>
      <c r="M16">
        <f>(13/200)</f>
        <v>6.5000000000000002E-2</v>
      </c>
      <c r="N16">
        <f>(13/200)</f>
        <v>6.5000000000000002E-2</v>
      </c>
      <c r="P16">
        <f>(11/200)</f>
        <v>5.5E-2</v>
      </c>
      <c r="Q16">
        <f>(11/200)</f>
        <v>5.5E-2</v>
      </c>
      <c r="R16">
        <f>(12/200)</f>
        <v>0.06</v>
      </c>
      <c r="S16">
        <f>(12/200)</f>
        <v>0.06</v>
      </c>
      <c r="U16">
        <f>0.08+0.055</f>
        <v>0.13500000000000001</v>
      </c>
      <c r="V16">
        <f>0.08+0.055</f>
        <v>0.13500000000000001</v>
      </c>
      <c r="W16">
        <f>0.065+0.06</f>
        <v>0.125</v>
      </c>
      <c r="X16">
        <f>0.065+0.06</f>
        <v>0.125</v>
      </c>
      <c r="Z16">
        <f>SQRT((ABS($A$17-$A$16)^2+(ABS($B$17-$B$16)^2)))</f>
        <v>19.644010792033406</v>
      </c>
      <c r="AA16">
        <f>SQRT((ABS($C$17-$C$16)^2+(ABS($D$17-$D$16)^2)))</f>
        <v>19.273174738706562</v>
      </c>
      <c r="AB16">
        <f>SQRT((ABS($E$17-$E$16)^2+(ABS($F$17-$F$16)^2)))</f>
        <v>21.47940354184345</v>
      </c>
      <c r="AC16">
        <f>SQRT((ABS($G$17-$G$16)^2+(ABS($H$17-$H$16)^2)))</f>
        <v>21.050695864402506</v>
      </c>
      <c r="AJ16">
        <f>1/0.135</f>
        <v>7.4074074074074066</v>
      </c>
      <c r="AK16">
        <f>1/0.135</f>
        <v>7.4074074074074066</v>
      </c>
      <c r="AL16">
        <f>1/0.125</f>
        <v>8</v>
      </c>
      <c r="AM16">
        <f>1/0.125</f>
        <v>8</v>
      </c>
      <c r="AO16">
        <f>$Z16/$U16</f>
        <v>145.51119105209929</v>
      </c>
      <c r="AP16">
        <f>$AA16/$V16</f>
        <v>142.7642573237523</v>
      </c>
      <c r="AQ16">
        <f>$AB16/$W16</f>
        <v>171.8352283347476</v>
      </c>
      <c r="AR16">
        <f>$AC16/$X16</f>
        <v>168.40556691522005</v>
      </c>
      <c r="AV16">
        <f>((0.08/0.135)*100)</f>
        <v>59.259259259259252</v>
      </c>
      <c r="AW16">
        <f>((0.08/0.135)*100)</f>
        <v>59.259259259259252</v>
      </c>
      <c r="AX16">
        <f>((0.065/0.125)*100)</f>
        <v>52</v>
      </c>
      <c r="AY16">
        <f>((0.065/0.125)*100)</f>
        <v>52</v>
      </c>
      <c r="BA16">
        <f>((0.055/0.135)*100)</f>
        <v>40.74074074074074</v>
      </c>
      <c r="BB16">
        <f>((0.055/0.135)*100)</f>
        <v>40.74074074074074</v>
      </c>
      <c r="BC16">
        <f>((0.06/0.125)*100)</f>
        <v>48</v>
      </c>
      <c r="BD16">
        <f>((0.06/0.125)*100)</f>
        <v>48</v>
      </c>
      <c r="BF16">
        <f>ABS($B$16-$D$16)</f>
        <v>2.1544479999999995</v>
      </c>
      <c r="BG16">
        <f>ABS($F$16-$H$16)</f>
        <v>3.1452939999999989</v>
      </c>
      <c r="BL16">
        <f>SQRT((ABS($A$16-$E$17)^2+(ABS($B$16-$F$17)^2)))</f>
        <v>2.0874729170841921</v>
      </c>
      <c r="BM16">
        <f>SQRT((ABS($C$16-$G$17)^2+(ABS($D$16-$H$17)^2)))</f>
        <v>0.30434788648682976</v>
      </c>
      <c r="BO16">
        <f>SQRT((ABS($A$16-$G$17)^2+(ABS($B$16-$H$17)^2)))</f>
        <v>3.119840806177133</v>
      </c>
      <c r="BP16">
        <f>SQRT((ABS($C$16-$E$17)^2+(ABS($D$16-$F$17)^2)))</f>
        <v>2.8751480803139509</v>
      </c>
      <c r="BR16">
        <f>DEGREES(ACOS((4.61690796166363^2+16.080592240326^2-13.6237764273867^2)/(2*4.61690796166363*16.080592240326)))</f>
        <v>50.57707763766031</v>
      </c>
      <c r="BS16">
        <f>DEGREES(ACOS((20.917104816821^2+22.2995583807127^2-3.71442066151654^2)/(2*20.917104816821*22.2995583807127)))</f>
        <v>9.1558584578368638</v>
      </c>
      <c r="BU16">
        <v>16</v>
      </c>
      <c r="BV16">
        <v>13</v>
      </c>
      <c r="BW16">
        <v>3</v>
      </c>
      <c r="BX16">
        <v>3</v>
      </c>
      <c r="BY16">
        <v>16</v>
      </c>
      <c r="BZ16">
        <v>13</v>
      </c>
      <c r="CA16">
        <v>4</v>
      </c>
      <c r="CB16">
        <v>4</v>
      </c>
      <c r="CC16">
        <v>13</v>
      </c>
      <c r="CD16">
        <v>2</v>
      </c>
      <c r="CE16">
        <v>3</v>
      </c>
      <c r="CF16">
        <v>13</v>
      </c>
      <c r="CG16">
        <v>13</v>
      </c>
      <c r="CH16">
        <v>2</v>
      </c>
      <c r="CI16">
        <v>3</v>
      </c>
      <c r="CJ16">
        <v>13</v>
      </c>
      <c r="CL16">
        <v>11</v>
      </c>
      <c r="CM16">
        <v>8</v>
      </c>
      <c r="CN16">
        <v>0</v>
      </c>
      <c r="CO16">
        <v>0</v>
      </c>
      <c r="CP16">
        <v>11</v>
      </c>
      <c r="CQ16">
        <v>8</v>
      </c>
      <c r="CR16">
        <v>1</v>
      </c>
      <c r="CS16">
        <v>1</v>
      </c>
      <c r="CT16">
        <v>12</v>
      </c>
      <c r="CU16">
        <v>0</v>
      </c>
      <c r="CV16">
        <v>0</v>
      </c>
      <c r="CW16">
        <v>12</v>
      </c>
      <c r="CX16">
        <v>12</v>
      </c>
      <c r="CY16">
        <v>0</v>
      </c>
      <c r="CZ16">
        <v>0</v>
      </c>
      <c r="DA16">
        <v>12</v>
      </c>
      <c r="DC16">
        <f>((13/16)*100)</f>
        <v>81.25</v>
      </c>
      <c r="DD16">
        <f>((3/16)*100)</f>
        <v>18.75</v>
      </c>
      <c r="DE16">
        <f>((3/16)*100)</f>
        <v>18.75</v>
      </c>
      <c r="DF16">
        <f>((13/16)*100)</f>
        <v>81.25</v>
      </c>
      <c r="DG16">
        <f>((4/16)*100)</f>
        <v>25</v>
      </c>
      <c r="DH16">
        <f>((4/16)*100)</f>
        <v>25</v>
      </c>
      <c r="DI16">
        <f>((2/13)*100)</f>
        <v>15.384615384615385</v>
      </c>
      <c r="DJ16">
        <f>((3/13)*100)</f>
        <v>23.076923076923077</v>
      </c>
      <c r="DK16">
        <f>((13/13)*100)</f>
        <v>100</v>
      </c>
      <c r="DL16">
        <f>((2/13)*100)</f>
        <v>15.384615384615385</v>
      </c>
      <c r="DM16">
        <f>((3/13)*100)</f>
        <v>23.076923076923077</v>
      </c>
      <c r="DN16">
        <f>((13/13)*100)</f>
        <v>100</v>
      </c>
      <c r="DP16">
        <f>((8/11)*100)</f>
        <v>72.727272727272734</v>
      </c>
      <c r="DQ16">
        <f>((0/11)*100)</f>
        <v>0</v>
      </c>
      <c r="DR16">
        <f>((0/11)*100)</f>
        <v>0</v>
      </c>
      <c r="DS16">
        <f>((8/11)*100)</f>
        <v>72.727272727272734</v>
      </c>
      <c r="DT16">
        <f>((1/11)*100)</f>
        <v>9.0909090909090917</v>
      </c>
      <c r="DU16">
        <f>((1/11)*100)</f>
        <v>9.0909090909090917</v>
      </c>
      <c r="DV16">
        <f>((0/12)*100)</f>
        <v>0</v>
      </c>
      <c r="DW16">
        <f>((0/12)*100)</f>
        <v>0</v>
      </c>
      <c r="DX16">
        <f>((12/12)*100)</f>
        <v>100</v>
      </c>
      <c r="DY16">
        <f>((0/12)*100)</f>
        <v>0</v>
      </c>
      <c r="DZ16">
        <f>((0/12)*100)</f>
        <v>0</v>
      </c>
      <c r="EA16">
        <f>((12/12)*100)</f>
        <v>100</v>
      </c>
    </row>
    <row r="17" spans="1:131" x14ac:dyDescent="0.25">
      <c r="A17">
        <v>77.176463000000012</v>
      </c>
      <c r="B17">
        <v>7.6585239999999999</v>
      </c>
      <c r="C17">
        <v>78.761639000000002</v>
      </c>
      <c r="D17">
        <v>5.6240569999999996</v>
      </c>
      <c r="E17">
        <v>59.498806000000009</v>
      </c>
      <c r="F17">
        <v>8.9123479999999997</v>
      </c>
      <c r="G17">
        <v>59.462040000000009</v>
      </c>
      <c r="H17">
        <v>5.734426</v>
      </c>
      <c r="K17">
        <f>(18/200)</f>
        <v>0.09</v>
      </c>
      <c r="L17">
        <f>(17/200)</f>
        <v>8.5000000000000006E-2</v>
      </c>
      <c r="M17">
        <f>(12/200)</f>
        <v>0.06</v>
      </c>
      <c r="N17">
        <f>(12/200)</f>
        <v>0.06</v>
      </c>
      <c r="P17">
        <f>(10/200)</f>
        <v>0.05</v>
      </c>
      <c r="Q17">
        <f>(10/200)</f>
        <v>0.05</v>
      </c>
      <c r="R17">
        <f>(13/200)</f>
        <v>6.5000000000000002E-2</v>
      </c>
      <c r="S17">
        <f>(13/200)</f>
        <v>6.5000000000000002E-2</v>
      </c>
      <c r="U17">
        <f>0.09+0.05</f>
        <v>0.14000000000000001</v>
      </c>
      <c r="V17">
        <f>0.085+0.05</f>
        <v>0.13500000000000001</v>
      </c>
      <c r="W17">
        <f>0.06+0.065</f>
        <v>0.125</v>
      </c>
      <c r="X17">
        <f>0.06+0.065</f>
        <v>0.125</v>
      </c>
      <c r="Z17">
        <f>SQRT((ABS($A$18-$A$17)^2+(ABS($B$18-$B$17)^2)))</f>
        <v>21.936161974333523</v>
      </c>
      <c r="AA17">
        <f>SQRT((ABS($C$18-$C$17)^2+(ABS($D$18-$D$17)^2)))</f>
        <v>22.258313807696403</v>
      </c>
      <c r="AB17">
        <f>SQRT((ABS($E$18-$E$17)^2+(ABS($F$18-$F$17)^2)))</f>
        <v>18.610590952919956</v>
      </c>
      <c r="AC17">
        <f>SQRT((ABS($G$18-$G$17)^2+(ABS($H$18-$H$17)^2)))</f>
        <v>19.484948208968532</v>
      </c>
      <c r="AJ17">
        <f>1/0.14</f>
        <v>7.1428571428571423</v>
      </c>
      <c r="AK17">
        <f>1/0.135</f>
        <v>7.4074074074074066</v>
      </c>
      <c r="AL17">
        <f>1/0.125</f>
        <v>8</v>
      </c>
      <c r="AM17">
        <f>1/0.125</f>
        <v>8</v>
      </c>
      <c r="AO17">
        <f>$Z17/$U17</f>
        <v>156.68687124523944</v>
      </c>
      <c r="AP17">
        <f>$AA17/$V17</f>
        <v>164.8763985755289</v>
      </c>
      <c r="AQ17">
        <f>$AB17/$W17</f>
        <v>148.88472762335965</v>
      </c>
      <c r="AR17">
        <f>$AC17/$X17</f>
        <v>155.87958567174826</v>
      </c>
      <c r="AV17">
        <f>((0.09/0.14)*100)</f>
        <v>64.285714285714278</v>
      </c>
      <c r="AW17">
        <f>((0.085/0.135)*100)</f>
        <v>62.962962962962962</v>
      </c>
      <c r="AX17">
        <f>((0.06/0.125)*100)</f>
        <v>48</v>
      </c>
      <c r="AY17">
        <f>((0.06/0.125)*100)</f>
        <v>48</v>
      </c>
      <c r="BA17">
        <f>((0.05/0.14)*100)</f>
        <v>35.714285714285715</v>
      </c>
      <c r="BB17">
        <f>((0.05/0.135)*100)</f>
        <v>37.037037037037038</v>
      </c>
      <c r="BC17">
        <f>((0.065/0.125)*100)</f>
        <v>52</v>
      </c>
      <c r="BD17">
        <f>((0.065/0.125)*100)</f>
        <v>52</v>
      </c>
      <c r="BF17">
        <f>ABS($B$17-$D$17)</f>
        <v>2.0344670000000002</v>
      </c>
      <c r="BG17">
        <f>ABS($F$17-$H$17)</f>
        <v>3.1779219999999997</v>
      </c>
      <c r="BL17">
        <f>SQRT((ABS($A$17-$E$18)^2+(ABS($B$17-$F$18)^2)))</f>
        <v>0.98472578173063097</v>
      </c>
      <c r="BM17">
        <f>SQRT((ABS($C$17-$G$18)^2+(ABS($D$17-$H$18)^2)))</f>
        <v>0.59448613293835728</v>
      </c>
      <c r="BO17">
        <f>SQRT((ABS($A$17-$G$18)^2+(ABS($B$17-$H$18)^2)))</f>
        <v>3.1414893533725348</v>
      </c>
      <c r="BP17">
        <f>SQRT((ABS($C$17-$E$18)^2+(ABS($D$17-$F$18)^2)))</f>
        <v>2.4982702904673841</v>
      </c>
      <c r="BS17">
        <f>DEGREES(ACOS((15.8552258444325^2+18.3289255917505^2-4.61690796166363^2)/(2*15.8552258444325*18.3289255917505)))</f>
        <v>13.130844395081571</v>
      </c>
      <c r="BU17">
        <v>18</v>
      </c>
      <c r="BV17">
        <v>15</v>
      </c>
      <c r="BW17">
        <v>5</v>
      </c>
      <c r="BX17">
        <v>5</v>
      </c>
      <c r="BY17">
        <v>17</v>
      </c>
      <c r="BZ17">
        <v>15</v>
      </c>
      <c r="CA17">
        <v>6</v>
      </c>
      <c r="CB17">
        <v>6</v>
      </c>
      <c r="CC17">
        <v>12</v>
      </c>
      <c r="CD17">
        <v>2</v>
      </c>
      <c r="CE17">
        <v>4</v>
      </c>
      <c r="CF17">
        <v>12</v>
      </c>
      <c r="CG17">
        <v>12</v>
      </c>
      <c r="CH17">
        <v>2</v>
      </c>
      <c r="CI17">
        <v>4</v>
      </c>
      <c r="CJ17">
        <v>12</v>
      </c>
      <c r="CL17">
        <v>10</v>
      </c>
      <c r="CM17">
        <v>7</v>
      </c>
      <c r="CN17">
        <v>0</v>
      </c>
      <c r="CO17">
        <v>0</v>
      </c>
      <c r="CP17">
        <v>10</v>
      </c>
      <c r="CQ17">
        <v>7</v>
      </c>
      <c r="CR17">
        <v>2</v>
      </c>
      <c r="CS17">
        <v>2</v>
      </c>
      <c r="CT17">
        <v>13</v>
      </c>
      <c r="CU17">
        <v>0</v>
      </c>
      <c r="CV17">
        <v>1</v>
      </c>
      <c r="CW17">
        <v>13</v>
      </c>
      <c r="CX17">
        <v>13</v>
      </c>
      <c r="CY17">
        <v>0</v>
      </c>
      <c r="CZ17">
        <v>1</v>
      </c>
      <c r="DA17">
        <v>13</v>
      </c>
      <c r="DC17">
        <f>((15/18)*100)</f>
        <v>83.333333333333343</v>
      </c>
      <c r="DD17">
        <f>((5/18)*100)</f>
        <v>27.777777777777779</v>
      </c>
      <c r="DE17">
        <f>((5/18)*100)</f>
        <v>27.777777777777779</v>
      </c>
      <c r="DF17">
        <f>((15/17)*100)</f>
        <v>88.235294117647058</v>
      </c>
      <c r="DG17">
        <f>((6/17)*100)</f>
        <v>35.294117647058826</v>
      </c>
      <c r="DH17">
        <f>((6/17)*100)</f>
        <v>35.294117647058826</v>
      </c>
      <c r="DI17">
        <f>((2/12)*100)</f>
        <v>16.666666666666664</v>
      </c>
      <c r="DJ17">
        <f>((4/12)*100)</f>
        <v>33.333333333333329</v>
      </c>
      <c r="DK17">
        <f>((12/12)*100)</f>
        <v>100</v>
      </c>
      <c r="DL17">
        <f>((2/12)*100)</f>
        <v>16.666666666666664</v>
      </c>
      <c r="DM17">
        <f>((4/12)*100)</f>
        <v>33.333333333333329</v>
      </c>
      <c r="DN17">
        <f>((12/12)*100)</f>
        <v>100</v>
      </c>
      <c r="DP17">
        <f>((7/10)*100)</f>
        <v>70</v>
      </c>
      <c r="DQ17">
        <f>((0/10)*100)</f>
        <v>0</v>
      </c>
      <c r="DR17">
        <f>((0/10)*100)</f>
        <v>0</v>
      </c>
      <c r="DS17">
        <f>((7/10)*100)</f>
        <v>70</v>
      </c>
      <c r="DT17">
        <f>((2/10)*100)</f>
        <v>20</v>
      </c>
      <c r="DU17">
        <f>((2/10)*100)</f>
        <v>20</v>
      </c>
      <c r="DV17">
        <f>((0/13)*100)</f>
        <v>0</v>
      </c>
      <c r="DW17">
        <f>((1/13)*100)</f>
        <v>7.6923076923076925</v>
      </c>
      <c r="DX17">
        <f>((13/13)*100)</f>
        <v>100</v>
      </c>
      <c r="DY17">
        <f>((0/13)*100)</f>
        <v>0</v>
      </c>
      <c r="DZ17">
        <f>((1/13)*100)</f>
        <v>7.6923076923076925</v>
      </c>
      <c r="EA17">
        <f>((13/13)*100)</f>
        <v>100</v>
      </c>
    </row>
    <row r="18" spans="1:131" x14ac:dyDescent="0.25">
      <c r="A18">
        <v>99.099193000000014</v>
      </c>
      <c r="B18">
        <v>8.4260599999999997</v>
      </c>
      <c r="C18">
        <v>101.01182700000001</v>
      </c>
      <c r="D18">
        <v>6.2254449999999997</v>
      </c>
      <c r="E18">
        <v>78.088465000000014</v>
      </c>
      <c r="F18">
        <v>8.0299230000000001</v>
      </c>
      <c r="G18">
        <v>78.935155000000009</v>
      </c>
      <c r="H18">
        <v>5.0554569999999996</v>
      </c>
      <c r="K18">
        <f>(13/200)</f>
        <v>6.5000000000000002E-2</v>
      </c>
      <c r="L18">
        <f>(15/200)</f>
        <v>7.4999999999999997E-2</v>
      </c>
      <c r="M18">
        <f>(14/200)</f>
        <v>7.0000000000000007E-2</v>
      </c>
      <c r="N18">
        <f>(15/200)</f>
        <v>7.4999999999999997E-2</v>
      </c>
      <c r="P18">
        <f>(10/200)</f>
        <v>0.05</v>
      </c>
      <c r="Q18">
        <f>(9/200)</f>
        <v>4.4999999999999998E-2</v>
      </c>
      <c r="R18">
        <f>(13/200)</f>
        <v>6.5000000000000002E-2</v>
      </c>
      <c r="S18">
        <f>(13/200)</f>
        <v>6.5000000000000002E-2</v>
      </c>
      <c r="U18">
        <f>0.065+0.05</f>
        <v>0.115</v>
      </c>
      <c r="V18">
        <f>0.075+0.045</f>
        <v>0.12</v>
      </c>
      <c r="W18">
        <f>0.07+0.065</f>
        <v>0.13500000000000001</v>
      </c>
      <c r="X18">
        <f>0.075+0.065</f>
        <v>0.14000000000000001</v>
      </c>
      <c r="Z18">
        <f>SQRT((ABS($A$19-$A$18)^2+(ABS($B$19-$B$18)^2)))</f>
        <v>21.669469941833327</v>
      </c>
      <c r="AA18">
        <f>SQRT((ABS($C$19-$C$18)^2+(ABS($D$19-$D$18)^2)))</f>
        <v>21.939470941291592</v>
      </c>
      <c r="AB18">
        <f>SQRT((ABS($E$19-$E$18)^2+(ABS($F$19-$F$18)^2)))</f>
        <v>22.679652047785925</v>
      </c>
      <c r="AC18">
        <f>SQRT((ABS($G$19-$G$18)^2+(ABS($H$19-$H$18)^2)))</f>
        <v>22.61326058544563</v>
      </c>
      <c r="AJ18">
        <f>1/0.115</f>
        <v>8.695652173913043</v>
      </c>
      <c r="AK18">
        <f>1/0.12</f>
        <v>8.3333333333333339</v>
      </c>
      <c r="AL18">
        <f>1/0.135</f>
        <v>7.4074074074074066</v>
      </c>
      <c r="AM18">
        <f>1/0.14</f>
        <v>7.1428571428571423</v>
      </c>
      <c r="AO18">
        <f>$Z18/$U18</f>
        <v>188.43017340724631</v>
      </c>
      <c r="AP18">
        <f>$AA18/$V18</f>
        <v>182.82892451076327</v>
      </c>
      <c r="AQ18">
        <f>$AB18/$W18</f>
        <v>167.99742257619204</v>
      </c>
      <c r="AR18">
        <f>$AC18/$X18</f>
        <v>161.52328989604021</v>
      </c>
      <c r="AV18">
        <f>((0.065/0.115)*100)</f>
        <v>56.521739130434781</v>
      </c>
      <c r="AW18">
        <f>((0.075/0.12)*100)</f>
        <v>62.5</v>
      </c>
      <c r="AX18">
        <f>((0.07/0.135)*100)</f>
        <v>51.851851851851848</v>
      </c>
      <c r="AY18">
        <f>((0.075/0.14)*100)</f>
        <v>53.571428571428569</v>
      </c>
      <c r="BA18">
        <f>((0.05/0.115)*100)</f>
        <v>43.478260869565219</v>
      </c>
      <c r="BB18">
        <f>((0.045/0.12)*100)</f>
        <v>37.5</v>
      </c>
      <c r="BC18">
        <f>((0.065/0.135)*100)</f>
        <v>48.148148148148145</v>
      </c>
      <c r="BD18">
        <f>((0.065/0.14)*100)</f>
        <v>46.428571428571423</v>
      </c>
      <c r="BF18">
        <f>ABS($B$18-$D$18)</f>
        <v>2.200615</v>
      </c>
      <c r="BG18">
        <f>ABS($F$18-$H$18)</f>
        <v>2.9744660000000005</v>
      </c>
      <c r="BL18">
        <f>SQRT((ABS($A$18-$E$19)^2+(ABS($B$18-$F$19)^2)))</f>
        <v>1.7595979795078056</v>
      </c>
      <c r="BM18">
        <f>SQRT((ABS($C$18-$G$19)^2+(ABS($D$18-$H$19)^2)))</f>
        <v>0.70773292928123333</v>
      </c>
      <c r="BO18">
        <f>SQRT((ABS($A$18-$G$19)^2+(ABS($B$18-$H$19)^2)))</f>
        <v>3.6191177725420824</v>
      </c>
      <c r="BP18">
        <f>SQRT((ABS($C$18-$E$19)^2+(ABS($D$18-$F$19)^2)))</f>
        <v>2.8349830728392371</v>
      </c>
      <c r="BS18">
        <f>DEGREES(ACOS((13.6237764273867^2+18.1496410661132^2-5.74122411404626^2)/(2*13.6237764273867*18.1496410661132)))</f>
        <v>12.898325498107704</v>
      </c>
      <c r="BU18">
        <v>13</v>
      </c>
      <c r="BV18">
        <v>12</v>
      </c>
      <c r="BW18">
        <v>0</v>
      </c>
      <c r="BX18">
        <v>1</v>
      </c>
      <c r="BY18">
        <v>15</v>
      </c>
      <c r="BZ18">
        <v>12</v>
      </c>
      <c r="CA18">
        <v>3</v>
      </c>
      <c r="CB18">
        <v>3</v>
      </c>
      <c r="CC18">
        <v>14</v>
      </c>
      <c r="CD18">
        <v>4</v>
      </c>
      <c r="CE18">
        <v>6</v>
      </c>
      <c r="CF18">
        <v>14</v>
      </c>
      <c r="CG18">
        <v>15</v>
      </c>
      <c r="CH18">
        <v>5</v>
      </c>
      <c r="CI18">
        <v>6</v>
      </c>
      <c r="CJ18">
        <v>14</v>
      </c>
      <c r="CL18">
        <v>10</v>
      </c>
      <c r="CM18">
        <v>8</v>
      </c>
      <c r="CN18">
        <v>0</v>
      </c>
      <c r="CO18">
        <v>0</v>
      </c>
      <c r="CP18">
        <v>9</v>
      </c>
      <c r="CQ18">
        <v>8</v>
      </c>
      <c r="CR18">
        <v>1</v>
      </c>
      <c r="CS18">
        <v>0</v>
      </c>
      <c r="CT18">
        <v>13</v>
      </c>
      <c r="CU18">
        <v>0</v>
      </c>
      <c r="CV18">
        <v>2</v>
      </c>
      <c r="CW18">
        <v>13</v>
      </c>
      <c r="CX18">
        <v>13</v>
      </c>
      <c r="CY18">
        <v>0</v>
      </c>
      <c r="CZ18">
        <v>2</v>
      </c>
      <c r="DA18">
        <v>13</v>
      </c>
      <c r="DC18">
        <f>((12/13)*100)</f>
        <v>92.307692307692307</v>
      </c>
      <c r="DD18">
        <f>((0/13)*100)</f>
        <v>0</v>
      </c>
      <c r="DE18">
        <f>((1/13)*100)</f>
        <v>7.6923076923076925</v>
      </c>
      <c r="DF18">
        <f>((12/15)*100)</f>
        <v>80</v>
      </c>
      <c r="DG18">
        <f>((3/15)*100)</f>
        <v>20</v>
      </c>
      <c r="DH18">
        <f>((3/15)*100)</f>
        <v>20</v>
      </c>
      <c r="DI18">
        <f>((4/14)*100)</f>
        <v>28.571428571428569</v>
      </c>
      <c r="DJ18">
        <f>((6/14)*100)</f>
        <v>42.857142857142854</v>
      </c>
      <c r="DK18">
        <f>((14/14)*100)</f>
        <v>100</v>
      </c>
      <c r="DL18">
        <f>((5/15)*100)</f>
        <v>33.333333333333329</v>
      </c>
      <c r="DM18">
        <f>((6/15)*100)</f>
        <v>40</v>
      </c>
      <c r="DN18">
        <f>((14/15)*100)</f>
        <v>93.333333333333329</v>
      </c>
      <c r="DP18">
        <f>((8/10)*100)</f>
        <v>80</v>
      </c>
      <c r="DQ18">
        <f>((0/10)*100)</f>
        <v>0</v>
      </c>
      <c r="DR18">
        <f>((0/10)*100)</f>
        <v>0</v>
      </c>
      <c r="DS18">
        <f>((8/9)*100)</f>
        <v>88.888888888888886</v>
      </c>
      <c r="DT18">
        <f>((1/9)*100)</f>
        <v>11.111111111111111</v>
      </c>
      <c r="DU18">
        <f>((0/9)*100)</f>
        <v>0</v>
      </c>
      <c r="DV18">
        <f>((0/13)*100)</f>
        <v>0</v>
      </c>
      <c r="DW18">
        <f>((2/13)*100)</f>
        <v>15.384615384615385</v>
      </c>
      <c r="DX18">
        <f>((13/13)*100)</f>
        <v>100</v>
      </c>
      <c r="DY18">
        <f>((0/13)*100)</f>
        <v>0</v>
      </c>
      <c r="DZ18">
        <f>((2/13)*100)</f>
        <v>15.384615384615385</v>
      </c>
      <c r="EA18">
        <f>((13/13)*100)</f>
        <v>100</v>
      </c>
    </row>
    <row r="19" spans="1:131" x14ac:dyDescent="0.25">
      <c r="A19">
        <v>120.76831000000001</v>
      </c>
      <c r="B19">
        <v>8.5497370000000004</v>
      </c>
      <c r="C19">
        <v>122.95029400000001</v>
      </c>
      <c r="D19">
        <v>6.4353280000000002</v>
      </c>
      <c r="E19">
        <v>100.745261</v>
      </c>
      <c r="F19">
        <v>9.0478679999999994</v>
      </c>
      <c r="G19">
        <v>101.53769200000001</v>
      </c>
      <c r="H19">
        <v>5.7517870000000002</v>
      </c>
      <c r="K19">
        <f>(16/200)</f>
        <v>0.08</v>
      </c>
      <c r="L19">
        <f>(16/200)</f>
        <v>0.08</v>
      </c>
      <c r="M19">
        <f>(13/200)</f>
        <v>6.5000000000000002E-2</v>
      </c>
      <c r="N19">
        <f>(13/200)</f>
        <v>6.5000000000000002E-2</v>
      </c>
      <c r="P19">
        <f>(10/200)</f>
        <v>0.05</v>
      </c>
      <c r="Q19">
        <f>(10/200)</f>
        <v>0.05</v>
      </c>
      <c r="R19">
        <f>(13/200)</f>
        <v>6.5000000000000002E-2</v>
      </c>
      <c r="S19">
        <f>(12/200)</f>
        <v>0.06</v>
      </c>
      <c r="U19">
        <f>0.08+0.05</f>
        <v>0.13</v>
      </c>
      <c r="V19">
        <f>0.08+0.05</f>
        <v>0.13</v>
      </c>
      <c r="W19">
        <f>0.065+0.065</f>
        <v>0.13</v>
      </c>
      <c r="X19">
        <f>0.065+0.06</f>
        <v>0.125</v>
      </c>
      <c r="Z19">
        <f>SQRT((ABS($A$20-$A$19)^2+(ABS($B$20-$B$19)^2)))</f>
        <v>30.504948080123942</v>
      </c>
      <c r="AA19">
        <f>SQRT((ABS($C$20-$C$19)^2+(ABS($D$20-$D$19)^2)))</f>
        <v>29.747234781497035</v>
      </c>
      <c r="AB19">
        <f>SQRT((ABS($E$20-$E$19)^2+(ABS($F$20-$F$19)^2)))</f>
        <v>22.828050697754847</v>
      </c>
      <c r="AC19">
        <f>SQRT((ABS($G$20-$G$19)^2+(ABS($H$20-$H$19)^2)))</f>
        <v>22.738630856205923</v>
      </c>
      <c r="AJ19">
        <f>1/0.13</f>
        <v>7.6923076923076916</v>
      </c>
      <c r="AK19">
        <f>1/0.13</f>
        <v>7.6923076923076916</v>
      </c>
      <c r="AL19">
        <f>1/0.13</f>
        <v>7.6923076923076916</v>
      </c>
      <c r="AM19">
        <f>1/0.125</f>
        <v>8</v>
      </c>
      <c r="AO19">
        <f>$Z19/$U19</f>
        <v>234.65344677018416</v>
      </c>
      <c r="AP19">
        <f>$AA19/$V19</f>
        <v>228.82488293459258</v>
      </c>
      <c r="AQ19">
        <f>$AB19/$W19</f>
        <v>175.60038998272958</v>
      </c>
      <c r="AR19">
        <f>$AC19/$X19</f>
        <v>181.90904684964738</v>
      </c>
      <c r="AV19">
        <f>((0.08/0.13)*100)</f>
        <v>61.53846153846154</v>
      </c>
      <c r="AW19">
        <f>((0.08/0.13)*100)</f>
        <v>61.53846153846154</v>
      </c>
      <c r="AX19">
        <f>((0.065/0.13)*100)</f>
        <v>50</v>
      </c>
      <c r="AY19">
        <f>((0.065/0.125)*100)</f>
        <v>52</v>
      </c>
      <c r="BA19">
        <f>((0.05/0.13)*100)</f>
        <v>38.461538461538467</v>
      </c>
      <c r="BB19">
        <f>((0.05/0.13)*100)</f>
        <v>38.461538461538467</v>
      </c>
      <c r="BC19">
        <f>((0.065/0.13)*100)</f>
        <v>50</v>
      </c>
      <c r="BD19">
        <f>((0.06/0.125)*100)</f>
        <v>48</v>
      </c>
      <c r="BF19">
        <f>ABS($B$19-$D$19)</f>
        <v>2.1144090000000002</v>
      </c>
      <c r="BG19">
        <f>ABS($F$19-$H$19)</f>
        <v>3.2960809999999992</v>
      </c>
      <c r="BL19">
        <f>SQRT((ABS($A$19-$E$20)^2+(ABS($B$19-$F$20)^2)))</f>
        <v>2.8331435150484316</v>
      </c>
      <c r="BM19">
        <f>SQRT((ABS($C$19-$G$20)^2+(ABS($D$19-$H$20)^2)))</f>
        <v>1.5325078718456837</v>
      </c>
      <c r="BO19">
        <f>SQRT((ABS($A$19-$G$20)^2+(ABS($B$19-$H$20)^2)))</f>
        <v>4.5405305113204522</v>
      </c>
      <c r="BP19">
        <f>SQRT((ABS($C$19-$E$20)^2+(ABS($D$19-$F$20)^2)))</f>
        <v>2.5902180892002109</v>
      </c>
      <c r="BR19">
        <f>DEGREES(ACOS((7.16669912494559^2+16.7888851401863^2-10.3574072510247^2)/(2*7.16669912494559*16.7888851401863)))</f>
        <v>20.122818808442517</v>
      </c>
      <c r="BU19">
        <v>16</v>
      </c>
      <c r="BV19">
        <v>13</v>
      </c>
      <c r="BW19">
        <v>4</v>
      </c>
      <c r="BX19">
        <v>4</v>
      </c>
      <c r="BY19">
        <v>16</v>
      </c>
      <c r="BZ19">
        <v>13</v>
      </c>
      <c r="CA19">
        <v>4</v>
      </c>
      <c r="CB19">
        <v>4</v>
      </c>
      <c r="CC19">
        <v>13</v>
      </c>
      <c r="CD19">
        <v>3</v>
      </c>
      <c r="CE19">
        <v>3</v>
      </c>
      <c r="CF19">
        <v>13</v>
      </c>
      <c r="CG19">
        <v>13</v>
      </c>
      <c r="CH19">
        <v>3</v>
      </c>
      <c r="CI19">
        <v>3</v>
      </c>
      <c r="CJ19">
        <v>13</v>
      </c>
      <c r="CL19">
        <v>10</v>
      </c>
      <c r="CM19">
        <v>7</v>
      </c>
      <c r="CN19">
        <v>0</v>
      </c>
      <c r="CO19">
        <v>0</v>
      </c>
      <c r="CP19">
        <v>10</v>
      </c>
      <c r="CQ19">
        <v>7</v>
      </c>
      <c r="CR19">
        <v>0</v>
      </c>
      <c r="CS19">
        <v>0</v>
      </c>
      <c r="CT19">
        <v>13</v>
      </c>
      <c r="CU19">
        <v>0</v>
      </c>
      <c r="CV19">
        <v>1</v>
      </c>
      <c r="CW19">
        <v>12</v>
      </c>
      <c r="CX19">
        <v>12</v>
      </c>
      <c r="CY19">
        <v>0</v>
      </c>
      <c r="CZ19">
        <v>0</v>
      </c>
      <c r="DA19">
        <v>12</v>
      </c>
      <c r="DC19">
        <f>((13/16)*100)</f>
        <v>81.25</v>
      </c>
      <c r="DD19">
        <f>((4/16)*100)</f>
        <v>25</v>
      </c>
      <c r="DE19">
        <f>((4/16)*100)</f>
        <v>25</v>
      </c>
      <c r="DF19">
        <f>((13/16)*100)</f>
        <v>81.25</v>
      </c>
      <c r="DG19">
        <f>((4/16)*100)</f>
        <v>25</v>
      </c>
      <c r="DH19">
        <f>((4/16)*100)</f>
        <v>25</v>
      </c>
      <c r="DI19">
        <f>((3/13)*100)</f>
        <v>23.076923076923077</v>
      </c>
      <c r="DJ19">
        <f>((3/13)*100)</f>
        <v>23.076923076923077</v>
      </c>
      <c r="DK19">
        <f>((13/13)*100)</f>
        <v>100</v>
      </c>
      <c r="DL19">
        <f>((3/13)*100)</f>
        <v>23.076923076923077</v>
      </c>
      <c r="DM19">
        <f>((3/13)*100)</f>
        <v>23.076923076923077</v>
      </c>
      <c r="DN19">
        <f>((13/13)*100)</f>
        <v>100</v>
      </c>
      <c r="DP19">
        <f>((7/10)*100)</f>
        <v>70</v>
      </c>
      <c r="DQ19">
        <f>((0/10)*100)</f>
        <v>0</v>
      </c>
      <c r="DR19">
        <f>((0/10)*100)</f>
        <v>0</v>
      </c>
      <c r="DS19">
        <f>((7/10)*100)</f>
        <v>70</v>
      </c>
      <c r="DT19">
        <f>((0/10)*100)</f>
        <v>0</v>
      </c>
      <c r="DU19">
        <f>((0/10)*100)</f>
        <v>0</v>
      </c>
      <c r="DV19">
        <f>((0/13)*100)</f>
        <v>0</v>
      </c>
      <c r="DW19">
        <f>((1/13)*100)</f>
        <v>7.6923076923076925</v>
      </c>
      <c r="DX19">
        <f>((12/13)*100)</f>
        <v>92.307692307692307</v>
      </c>
      <c r="DY19">
        <f>((0/12)*100)</f>
        <v>0</v>
      </c>
      <c r="DZ19">
        <f>((0/12)*100)</f>
        <v>0</v>
      </c>
      <c r="EA19">
        <f>((12/12)*100)</f>
        <v>100</v>
      </c>
    </row>
    <row r="20" spans="1:131" x14ac:dyDescent="0.25">
      <c r="A20">
        <v>151.238663</v>
      </c>
      <c r="B20">
        <v>10.002129999999999</v>
      </c>
      <c r="C20">
        <v>152.652796</v>
      </c>
      <c r="D20">
        <v>8.0660799999999995</v>
      </c>
      <c r="E20">
        <v>123.57310000000001</v>
      </c>
      <c r="F20">
        <v>8.9495559999999994</v>
      </c>
      <c r="G20">
        <v>124.27616400000001</v>
      </c>
      <c r="H20">
        <v>5.6667909999999999</v>
      </c>
      <c r="K20">
        <f>(17/200)</f>
        <v>8.5000000000000006E-2</v>
      </c>
      <c r="L20">
        <f>(18/200)</f>
        <v>0.09</v>
      </c>
      <c r="M20">
        <f>(15/200)</f>
        <v>7.4999999999999997E-2</v>
      </c>
      <c r="N20">
        <f>(15/200)</f>
        <v>7.4999999999999997E-2</v>
      </c>
      <c r="P20">
        <f>(12/200)</f>
        <v>0.06</v>
      </c>
      <c r="Q20">
        <f>(11/200)</f>
        <v>5.5E-2</v>
      </c>
      <c r="R20">
        <f>(12/200)</f>
        <v>0.06</v>
      </c>
      <c r="S20">
        <f>(12/200)</f>
        <v>0.06</v>
      </c>
      <c r="U20">
        <f>0.085+0.06</f>
        <v>0.14500000000000002</v>
      </c>
      <c r="V20">
        <f>0.09+0.055</f>
        <v>0.14499999999999999</v>
      </c>
      <c r="W20">
        <f>0.075+0.06</f>
        <v>0.13500000000000001</v>
      </c>
      <c r="X20">
        <f>0.075+0.06</f>
        <v>0.13500000000000001</v>
      </c>
      <c r="Z20">
        <f>SQRT((ABS($A$21-$A$20)^2+(ABS($B$21-$B$20)^2)))</f>
        <v>18.537663019262844</v>
      </c>
      <c r="AA20">
        <f>SQRT((ABS($C$21-$C$20)^2+(ABS($D$21-$D$20)^2)))</f>
        <v>19.619171032693778</v>
      </c>
      <c r="AB20">
        <f>SQRT((ABS($E$21-$E$20)^2+(ABS($F$21-$F$20)^2)))</f>
        <v>28.931887266329362</v>
      </c>
      <c r="AC20">
        <f>SQRT((ABS($G$21-$G$20)^2+(ABS($H$21-$H$20)^2)))</f>
        <v>29.083449072146735</v>
      </c>
      <c r="AJ20">
        <f>1/0.145</f>
        <v>6.8965517241379315</v>
      </c>
      <c r="AK20">
        <f>1/0.145</f>
        <v>6.8965517241379315</v>
      </c>
      <c r="AL20">
        <f>1/0.135</f>
        <v>7.4074074074074066</v>
      </c>
      <c r="AM20">
        <f>1/0.135</f>
        <v>7.4074074074074066</v>
      </c>
      <c r="AO20">
        <f>$Z20/$U20</f>
        <v>127.84595185698511</v>
      </c>
      <c r="AP20">
        <f>$AA20/$V20</f>
        <v>135.30462781168123</v>
      </c>
      <c r="AQ20">
        <f>$AB20/$W20</f>
        <v>214.31027604688416</v>
      </c>
      <c r="AR20">
        <f>$AC20/$X20</f>
        <v>215.43295608997579</v>
      </c>
      <c r="AV20">
        <f>((0.085/0.145)*100)</f>
        <v>58.62068965517242</v>
      </c>
      <c r="AW20">
        <f>((0.09/0.145)*100)</f>
        <v>62.068965517241381</v>
      </c>
      <c r="AX20">
        <f>((0.075/0.135)*100)</f>
        <v>55.55555555555555</v>
      </c>
      <c r="AY20">
        <f>((0.075/0.135)*100)</f>
        <v>55.55555555555555</v>
      </c>
      <c r="BA20">
        <f>((0.06/0.145)*100)</f>
        <v>41.379310344827587</v>
      </c>
      <c r="BB20">
        <f>((0.055/0.145)*100)</f>
        <v>37.931034482758626</v>
      </c>
      <c r="BC20">
        <f>((0.06/0.135)*100)</f>
        <v>44.444444444444443</v>
      </c>
      <c r="BD20">
        <f>((0.06/0.135)*100)</f>
        <v>44.444444444444443</v>
      </c>
      <c r="BF20">
        <f>ABS($B$20-$D$20)</f>
        <v>1.9360499999999998</v>
      </c>
      <c r="BG20">
        <f>ABS($F$20-$H$20)</f>
        <v>3.2827649999999995</v>
      </c>
      <c r="BL20">
        <f>SQRT((ABS($A$20-$E$21)^2+(ABS($B$20-$F$21)^2)))</f>
        <v>1.2630990709686811</v>
      </c>
      <c r="BM20">
        <f>SQRT((ABS($C$20-$G$21)^2+(ABS($D$20-$H$21)^2)))</f>
        <v>0.9531004083904342</v>
      </c>
      <c r="BO20">
        <f>SQRT((ABS($A$20-$G$21)^2+(ABS($B$20-$H$21)^2)))</f>
        <v>3.3449297207315145</v>
      </c>
      <c r="BP20">
        <f>SQRT((ABS($C$20-$E$21)^2+(ABS($D$20-$F$21)^2)))</f>
        <v>2.2002574470313712</v>
      </c>
      <c r="BR20">
        <f>DEGREES(ACOS((8.64405732547789^2+18.0910433540078^2-10.2302884201878^2)/(2*8.64405732547789*18.0910433540078)))</f>
        <v>18.062551332776291</v>
      </c>
      <c r="BU20">
        <v>17</v>
      </c>
      <c r="BV20">
        <v>15</v>
      </c>
      <c r="BW20">
        <v>6</v>
      </c>
      <c r="BX20">
        <v>5</v>
      </c>
      <c r="BY20">
        <v>18</v>
      </c>
      <c r="BZ20">
        <v>15</v>
      </c>
      <c r="CA20">
        <v>7</v>
      </c>
      <c r="CB20">
        <v>6</v>
      </c>
      <c r="CC20">
        <v>15</v>
      </c>
      <c r="CD20">
        <v>3</v>
      </c>
      <c r="CE20">
        <v>4</v>
      </c>
      <c r="CF20">
        <v>15</v>
      </c>
      <c r="CG20">
        <v>15</v>
      </c>
      <c r="CH20">
        <v>3</v>
      </c>
      <c r="CI20">
        <v>4</v>
      </c>
      <c r="CJ20">
        <v>15</v>
      </c>
      <c r="CL20">
        <v>12</v>
      </c>
      <c r="CM20">
        <v>9</v>
      </c>
      <c r="CN20">
        <v>0</v>
      </c>
      <c r="CO20">
        <v>0</v>
      </c>
      <c r="CP20">
        <v>11</v>
      </c>
      <c r="CQ20">
        <v>9</v>
      </c>
      <c r="CR20">
        <v>0</v>
      </c>
      <c r="CS20">
        <v>0</v>
      </c>
      <c r="CT20">
        <v>12</v>
      </c>
      <c r="CU20">
        <v>0</v>
      </c>
      <c r="CV20">
        <v>0</v>
      </c>
      <c r="CW20">
        <v>12</v>
      </c>
      <c r="CX20">
        <v>12</v>
      </c>
      <c r="CY20">
        <v>0</v>
      </c>
      <c r="CZ20">
        <v>0</v>
      </c>
      <c r="DA20">
        <v>12</v>
      </c>
      <c r="DC20">
        <f>((15/17)*100)</f>
        <v>88.235294117647058</v>
      </c>
      <c r="DD20">
        <f>((6/17)*100)</f>
        <v>35.294117647058826</v>
      </c>
      <c r="DE20">
        <f>((5/17)*100)</f>
        <v>29.411764705882355</v>
      </c>
      <c r="DF20">
        <f>((15/18)*100)</f>
        <v>83.333333333333343</v>
      </c>
      <c r="DG20">
        <f>((7/18)*100)</f>
        <v>38.888888888888893</v>
      </c>
      <c r="DH20">
        <f>((6/18)*100)</f>
        <v>33.333333333333329</v>
      </c>
      <c r="DI20">
        <f>((3/15)*100)</f>
        <v>20</v>
      </c>
      <c r="DJ20">
        <f>((4/15)*100)</f>
        <v>26.666666666666668</v>
      </c>
      <c r="DK20">
        <f>((15/15)*100)</f>
        <v>100</v>
      </c>
      <c r="DL20">
        <f>((3/15)*100)</f>
        <v>20</v>
      </c>
      <c r="DM20">
        <f>((4/15)*100)</f>
        <v>26.666666666666668</v>
      </c>
      <c r="DN20">
        <f>((15/15)*100)</f>
        <v>100</v>
      </c>
      <c r="DP20">
        <f>((9/12)*100)</f>
        <v>75</v>
      </c>
      <c r="DQ20">
        <f>((0/12)*100)</f>
        <v>0</v>
      </c>
      <c r="DR20">
        <f>((0/12)*100)</f>
        <v>0</v>
      </c>
      <c r="DS20">
        <f>((9/11)*100)</f>
        <v>81.818181818181827</v>
      </c>
      <c r="DT20">
        <f>((0/11)*100)</f>
        <v>0</v>
      </c>
      <c r="DU20">
        <f>((0/11)*100)</f>
        <v>0</v>
      </c>
      <c r="DV20">
        <f>((0/12)*100)</f>
        <v>0</v>
      </c>
      <c r="DW20">
        <f>((0/12)*100)</f>
        <v>0</v>
      </c>
      <c r="DX20">
        <f>((12/12)*100)</f>
        <v>100</v>
      </c>
      <c r="DY20">
        <f>((0/12)*100)</f>
        <v>0</v>
      </c>
      <c r="DZ20">
        <f>((0/12)*100)</f>
        <v>0</v>
      </c>
      <c r="EA20">
        <f>((12/12)*100)</f>
        <v>100</v>
      </c>
    </row>
    <row r="21" spans="1:131" x14ac:dyDescent="0.25">
      <c r="A21">
        <v>169.77395200000001</v>
      </c>
      <c r="B21">
        <v>9.7054620000000007</v>
      </c>
      <c r="C21">
        <v>172.26728700000001</v>
      </c>
      <c r="D21">
        <v>7.6375770000000003</v>
      </c>
      <c r="E21">
        <v>152.47533199999998</v>
      </c>
      <c r="F21">
        <v>10.259169</v>
      </c>
      <c r="G21">
        <v>153.30939100000001</v>
      </c>
      <c r="H21">
        <v>7.3752230000000001</v>
      </c>
      <c r="K21">
        <f>(14/200)</f>
        <v>7.0000000000000007E-2</v>
      </c>
      <c r="L21">
        <f>(15/200)</f>
        <v>7.4999999999999997E-2</v>
      </c>
      <c r="M21">
        <f>(15/200)</f>
        <v>7.4999999999999997E-2</v>
      </c>
      <c r="N21">
        <f>(15/200)</f>
        <v>7.4999999999999997E-2</v>
      </c>
      <c r="P21">
        <f>(10/200)</f>
        <v>0.05</v>
      </c>
      <c r="Q21">
        <f>(9/200)</f>
        <v>4.4999999999999998E-2</v>
      </c>
      <c r="R21">
        <f>(11/200)</f>
        <v>5.5E-2</v>
      </c>
      <c r="S21">
        <f>(12/200)</f>
        <v>0.06</v>
      </c>
      <c r="U21">
        <f>0.07+0.05</f>
        <v>0.12000000000000001</v>
      </c>
      <c r="V21">
        <f>0.075+0.045</f>
        <v>0.12</v>
      </c>
      <c r="W21">
        <f>0.075+0.055</f>
        <v>0.13</v>
      </c>
      <c r="X21">
        <f>0.075+0.06</f>
        <v>0.13500000000000001</v>
      </c>
      <c r="Z21">
        <f>SQRT((ABS($A$22-$A$21)^2+(ABS($B$22-$B$21)^2)))</f>
        <v>23.487790341524594</v>
      </c>
      <c r="AA21">
        <f>SQRT((ABS($C$22-$C$21)^2+(ABS($D$22-$D$21)^2)))</f>
        <v>23.723079070101527</v>
      </c>
      <c r="AB21">
        <f>SQRT((ABS($E$22-$E$21)^2+(ABS($F$22-$F$21)^2)))</f>
        <v>20.011523341376353</v>
      </c>
      <c r="AC21">
        <f>SQRT((ABS($G$22-$G$21)^2+(ABS($H$22-$H$21)^2)))</f>
        <v>20.193554919133813</v>
      </c>
      <c r="AJ21">
        <f>1/0.12</f>
        <v>8.3333333333333339</v>
      </c>
      <c r="AK21">
        <f>1/0.12</f>
        <v>8.3333333333333339</v>
      </c>
      <c r="AL21">
        <f>1/0.13</f>
        <v>7.6923076923076916</v>
      </c>
      <c r="AM21">
        <f>1/0.135</f>
        <v>7.4074074074074066</v>
      </c>
      <c r="AO21">
        <f>$Z21/$U21</f>
        <v>195.73158617937159</v>
      </c>
      <c r="AP21">
        <f>$AA21/$V21</f>
        <v>197.6923255841794</v>
      </c>
      <c r="AQ21">
        <f>$AB21/$W21</f>
        <v>153.93479493366425</v>
      </c>
      <c r="AR21">
        <f>$AC21/$X21</f>
        <v>149.58188828988008</v>
      </c>
      <c r="AV21">
        <f>((0.07/0.12)*100)</f>
        <v>58.333333333333336</v>
      </c>
      <c r="AW21">
        <f>((0.075/0.12)*100)</f>
        <v>62.5</v>
      </c>
      <c r="AX21">
        <f>((0.075/0.13)*100)</f>
        <v>57.692307692307686</v>
      </c>
      <c r="AY21">
        <f>((0.075/0.135)*100)</f>
        <v>55.55555555555555</v>
      </c>
      <c r="BA21">
        <f>((0.05/0.12)*100)</f>
        <v>41.666666666666671</v>
      </c>
      <c r="BB21">
        <f>((0.045/0.12)*100)</f>
        <v>37.5</v>
      </c>
      <c r="BC21">
        <f>((0.055/0.13)*100)</f>
        <v>42.307692307692307</v>
      </c>
      <c r="BD21">
        <f>((0.06/0.135)*100)</f>
        <v>44.444444444444443</v>
      </c>
      <c r="BF21">
        <f>ABS($B$21-$D$21)</f>
        <v>2.0678850000000004</v>
      </c>
      <c r="BG21">
        <f>ABS($F$21-$H$21)</f>
        <v>2.8839459999999999</v>
      </c>
      <c r="BL21">
        <f>SQRT((ABS($A$21-$E$22)^2+(ABS($B$21-$F$22)^2)))</f>
        <v>2.720264706800597</v>
      </c>
      <c r="BM21">
        <f>SQRT((ABS($C$21-$G$22)^2+(ABS($D$21-$H$22)^2)))</f>
        <v>1.4709745065941682</v>
      </c>
      <c r="BO21">
        <f>SQRT((ABS($A$21-$G$22)^2+(ABS($B$21-$H$22)^2)))</f>
        <v>4.7041586322444404</v>
      </c>
      <c r="BP21">
        <f>SQRT((ABS($C$21-$E$22)^2+(ABS($D$21-$F$22)^2)))</f>
        <v>2.3104528669126738</v>
      </c>
      <c r="BR21">
        <f>DEGREES(ACOS((17.1911177967583^2+25.2992750711672^2-8.36617992512765^2)/(2*17.1911177967583*25.2992750711672)))</f>
        <v>5.6666507263925725</v>
      </c>
      <c r="BS21">
        <f>DEGREES(ACOS((8.85963602932091^2+15.0610567676148^2-7.16669912494559^2)/(2*8.85963602932091*15.0610567676148)))</f>
        <v>17.890154645668929</v>
      </c>
      <c r="BU21">
        <v>14</v>
      </c>
      <c r="BV21">
        <v>12</v>
      </c>
      <c r="BW21">
        <v>2</v>
      </c>
      <c r="BX21">
        <v>3</v>
      </c>
      <c r="BY21">
        <v>15</v>
      </c>
      <c r="BZ21">
        <v>12</v>
      </c>
      <c r="CA21">
        <v>4</v>
      </c>
      <c r="CB21">
        <v>4</v>
      </c>
      <c r="CC21">
        <v>15</v>
      </c>
      <c r="CD21">
        <v>5</v>
      </c>
      <c r="CE21">
        <v>7</v>
      </c>
      <c r="CF21">
        <v>14</v>
      </c>
      <c r="CG21">
        <v>15</v>
      </c>
      <c r="CH21">
        <v>5</v>
      </c>
      <c r="CI21">
        <v>6</v>
      </c>
      <c r="CJ21">
        <v>14</v>
      </c>
      <c r="CL21">
        <v>10</v>
      </c>
      <c r="CM21">
        <v>7</v>
      </c>
      <c r="CN21">
        <v>0</v>
      </c>
      <c r="CO21">
        <v>0</v>
      </c>
      <c r="CP21">
        <v>9</v>
      </c>
      <c r="CQ21">
        <v>7</v>
      </c>
      <c r="CR21">
        <v>1</v>
      </c>
      <c r="CS21">
        <v>0</v>
      </c>
      <c r="CT21">
        <v>11</v>
      </c>
      <c r="CU21">
        <v>0</v>
      </c>
      <c r="CV21">
        <v>0</v>
      </c>
      <c r="CW21">
        <v>11</v>
      </c>
      <c r="CX21">
        <v>12</v>
      </c>
      <c r="CY21">
        <v>0</v>
      </c>
      <c r="CZ21">
        <v>0</v>
      </c>
      <c r="DA21">
        <v>11</v>
      </c>
      <c r="DC21">
        <f>((12/14)*100)</f>
        <v>85.714285714285708</v>
      </c>
      <c r="DD21">
        <f>((2/14)*100)</f>
        <v>14.285714285714285</v>
      </c>
      <c r="DE21">
        <f>((3/14)*100)</f>
        <v>21.428571428571427</v>
      </c>
      <c r="DF21">
        <f>((12/15)*100)</f>
        <v>80</v>
      </c>
      <c r="DG21">
        <f>((4/15)*100)</f>
        <v>26.666666666666668</v>
      </c>
      <c r="DH21">
        <f>((4/15)*100)</f>
        <v>26.666666666666668</v>
      </c>
      <c r="DI21">
        <f>((5/15)*100)</f>
        <v>33.333333333333329</v>
      </c>
      <c r="DJ21">
        <f>((7/15)*100)</f>
        <v>46.666666666666664</v>
      </c>
      <c r="DK21">
        <f>((14/15)*100)</f>
        <v>93.333333333333329</v>
      </c>
      <c r="DL21">
        <f>((5/15)*100)</f>
        <v>33.333333333333329</v>
      </c>
      <c r="DM21">
        <f>((6/15)*100)</f>
        <v>40</v>
      </c>
      <c r="DN21">
        <f>((14/15)*100)</f>
        <v>93.333333333333329</v>
      </c>
      <c r="DP21">
        <f>((7/10)*100)</f>
        <v>70</v>
      </c>
      <c r="DQ21">
        <f>((0/10)*100)</f>
        <v>0</v>
      </c>
      <c r="DR21">
        <f>((0/10)*100)</f>
        <v>0</v>
      </c>
      <c r="DS21">
        <f>((7/9)*100)</f>
        <v>77.777777777777786</v>
      </c>
      <c r="DT21">
        <f>((1/9)*100)</f>
        <v>11.111111111111111</v>
      </c>
      <c r="DU21">
        <f>((0/9)*100)</f>
        <v>0</v>
      </c>
      <c r="DV21">
        <f>((0/11)*100)</f>
        <v>0</v>
      </c>
      <c r="DW21">
        <f>((0/11)*100)</f>
        <v>0</v>
      </c>
      <c r="DX21">
        <f>((11/11)*100)</f>
        <v>100</v>
      </c>
      <c r="DY21">
        <f>((0/12)*100)</f>
        <v>0</v>
      </c>
      <c r="DZ21">
        <f>((0/12)*100)</f>
        <v>0</v>
      </c>
      <c r="EA21">
        <f>((11/12)*100)</f>
        <v>91.666666666666657</v>
      </c>
    </row>
    <row r="22" spans="1:131" x14ac:dyDescent="0.25">
      <c r="A22">
        <v>193.26075599999999</v>
      </c>
      <c r="B22">
        <v>9.4902110000000004</v>
      </c>
      <c r="C22">
        <v>195.98970700000001</v>
      </c>
      <c r="D22">
        <v>7.460744</v>
      </c>
      <c r="E22">
        <v>172.484275</v>
      </c>
      <c r="F22">
        <v>9.937818</v>
      </c>
      <c r="G22">
        <v>173.49553399999999</v>
      </c>
      <c r="H22">
        <v>6.8281479999999997</v>
      </c>
      <c r="K22">
        <f>(13/200)</f>
        <v>6.5000000000000002E-2</v>
      </c>
      <c r="L22">
        <f>(17/200)</f>
        <v>8.5000000000000006E-2</v>
      </c>
      <c r="M22">
        <f>(13/200)</f>
        <v>6.5000000000000002E-2</v>
      </c>
      <c r="N22">
        <f>(14/200)</f>
        <v>7.0000000000000007E-2</v>
      </c>
      <c r="P22">
        <f>(10/200)</f>
        <v>0.05</v>
      </c>
      <c r="Q22">
        <f>(10/200)</f>
        <v>0.05</v>
      </c>
      <c r="R22">
        <f>(12/200)</f>
        <v>0.06</v>
      </c>
      <c r="S22">
        <f>(11/200)</f>
        <v>5.5E-2</v>
      </c>
      <c r="U22">
        <f>0.065+0.05</f>
        <v>0.115</v>
      </c>
      <c r="V22">
        <f>0.085+0.05</f>
        <v>0.13500000000000001</v>
      </c>
      <c r="W22">
        <f>0.065+0.06</f>
        <v>0.125</v>
      </c>
      <c r="X22">
        <f>0.07+0.055</f>
        <v>0.125</v>
      </c>
      <c r="Z22">
        <f>SQRT((ABS($A$23-$A$22)^2+(ABS($B$23-$B$22)^2)))</f>
        <v>22.398883097548815</v>
      </c>
      <c r="AA22">
        <f>SQRT((ABS($C$23-$C$22)^2+(ABS($D$23-$D$22)^2)))</f>
        <v>23.413315153174036</v>
      </c>
      <c r="AB22">
        <f>SQRT((ABS($E$23-$E$22)^2+(ABS($F$23-$F$22)^2)))</f>
        <v>25.268711932489005</v>
      </c>
      <c r="AC22">
        <f>SQRT((ABS($G$23-$G$22)^2+(ABS($H$23-$H$22)^2)))</f>
        <v>24.660335941236248</v>
      </c>
      <c r="AJ22">
        <f>1/0.115</f>
        <v>8.695652173913043</v>
      </c>
      <c r="AK22">
        <f>1/0.135</f>
        <v>7.4074074074074066</v>
      </c>
      <c r="AL22">
        <f>1/0.125</f>
        <v>8</v>
      </c>
      <c r="AM22">
        <f>1/0.125</f>
        <v>8</v>
      </c>
      <c r="AO22">
        <f>$Z22/$U22</f>
        <v>194.77289650042448</v>
      </c>
      <c r="AP22">
        <f>$AA22/$V22</f>
        <v>173.43196409758545</v>
      </c>
      <c r="AQ22">
        <f>$AB22/$W22</f>
        <v>202.14969545991204</v>
      </c>
      <c r="AR22">
        <f>$AC22/$X22</f>
        <v>197.28268752988998</v>
      </c>
      <c r="AV22">
        <f>((0.065/0.115)*100)</f>
        <v>56.521739130434781</v>
      </c>
      <c r="AW22">
        <f>((0.085/0.135)*100)</f>
        <v>62.962962962962962</v>
      </c>
      <c r="AX22">
        <f>((0.065/0.125)*100)</f>
        <v>52</v>
      </c>
      <c r="AY22">
        <f>((0.07/0.125)*100)</f>
        <v>56.000000000000007</v>
      </c>
      <c r="BA22">
        <f>((0.05/0.115)*100)</f>
        <v>43.478260869565219</v>
      </c>
      <c r="BB22">
        <f>((0.05/0.135)*100)</f>
        <v>37.037037037037038</v>
      </c>
      <c r="BC22">
        <f>((0.06/0.125)*100)</f>
        <v>48</v>
      </c>
      <c r="BD22">
        <f>((0.055/0.125)*100)</f>
        <v>44</v>
      </c>
      <c r="BF22">
        <f>ABS($B$22-$D$22)</f>
        <v>2.0294670000000004</v>
      </c>
      <c r="BG22">
        <f>ABS($F$22-$H$22)</f>
        <v>3.1096700000000004</v>
      </c>
      <c r="BL22">
        <f>SQRT((ABS($A$22-$E$23)^2+(ABS($B$22-$F$23)^2)))</f>
        <v>4.5827939626417997</v>
      </c>
      <c r="BM22">
        <f>SQRT((ABS($C$22-$G$23)^2+(ABS($D$22-$H$23)^2)))</f>
        <v>2.2140621225812391</v>
      </c>
      <c r="BO22">
        <f>SQRT((ABS($A$22-$G$23)^2+(ABS($B$22-$H$23)^2)))</f>
        <v>5.4916350285212054</v>
      </c>
      <c r="BP22">
        <f>SQRT((ABS($C$22-$E$23)^2+(ABS($D$22-$F$23)^2)))</f>
        <v>3.4417346633144117</v>
      </c>
      <c r="BR22">
        <f>DEGREES(ACOS((10.8794610647681^2+20.2994640906482^2-9.82253969004402^2)/(2*10.8794610647681*20.2994640906482)))</f>
        <v>10.74601217297729</v>
      </c>
      <c r="BS22">
        <f>DEGREES(ACOS((10.3574072510247^2+18.0690692885667^2-8.64405732547789^2)/(2*10.3574072510247*18.0690692885667)))</f>
        <v>16.411555729624919</v>
      </c>
      <c r="BU22">
        <v>13</v>
      </c>
      <c r="BV22">
        <v>10</v>
      </c>
      <c r="BW22">
        <v>2</v>
      </c>
      <c r="BX22">
        <v>3</v>
      </c>
      <c r="BY22">
        <v>17</v>
      </c>
      <c r="BZ22">
        <v>10</v>
      </c>
      <c r="CA22">
        <v>5</v>
      </c>
      <c r="CB22">
        <v>5</v>
      </c>
      <c r="CC22">
        <v>13</v>
      </c>
      <c r="CD22">
        <v>3</v>
      </c>
      <c r="CE22">
        <v>4</v>
      </c>
      <c r="CF22">
        <v>13</v>
      </c>
      <c r="CG22">
        <v>14</v>
      </c>
      <c r="CH22">
        <v>4</v>
      </c>
      <c r="CI22">
        <v>4</v>
      </c>
      <c r="CJ22">
        <v>13</v>
      </c>
      <c r="CL22">
        <v>10</v>
      </c>
      <c r="CM22">
        <v>7</v>
      </c>
      <c r="CN22">
        <v>0</v>
      </c>
      <c r="CO22">
        <v>0</v>
      </c>
      <c r="CP22">
        <v>10</v>
      </c>
      <c r="CQ22">
        <v>7</v>
      </c>
      <c r="CR22">
        <v>1</v>
      </c>
      <c r="CS22">
        <v>0</v>
      </c>
      <c r="CT22">
        <v>12</v>
      </c>
      <c r="CU22">
        <v>0</v>
      </c>
      <c r="CV22">
        <v>1</v>
      </c>
      <c r="CW22">
        <v>11</v>
      </c>
      <c r="CX22">
        <v>11</v>
      </c>
      <c r="CY22">
        <v>0</v>
      </c>
      <c r="CZ22">
        <v>0</v>
      </c>
      <c r="DA22">
        <v>11</v>
      </c>
      <c r="DC22">
        <f>((10/13)*100)</f>
        <v>76.923076923076934</v>
      </c>
      <c r="DD22">
        <f>((2/13)*100)</f>
        <v>15.384615384615385</v>
      </c>
      <c r="DE22">
        <f>((3/13)*100)</f>
        <v>23.076923076923077</v>
      </c>
      <c r="DF22">
        <f>((10/17)*100)</f>
        <v>58.82352941176471</v>
      </c>
      <c r="DG22">
        <f>((5/17)*100)</f>
        <v>29.411764705882355</v>
      </c>
      <c r="DH22">
        <f>((5/17)*100)</f>
        <v>29.411764705882355</v>
      </c>
      <c r="DI22">
        <f>((3/13)*100)</f>
        <v>23.076923076923077</v>
      </c>
      <c r="DJ22">
        <f>((4/13)*100)</f>
        <v>30.76923076923077</v>
      </c>
      <c r="DK22">
        <f>((13/13)*100)</f>
        <v>100</v>
      </c>
      <c r="DL22">
        <f>((4/14)*100)</f>
        <v>28.571428571428569</v>
      </c>
      <c r="DM22">
        <f>((4/14)*100)</f>
        <v>28.571428571428569</v>
      </c>
      <c r="DN22">
        <f>((13/14)*100)</f>
        <v>92.857142857142861</v>
      </c>
      <c r="DP22">
        <f>((7/10)*100)</f>
        <v>70</v>
      </c>
      <c r="DQ22">
        <f>((0/10)*100)</f>
        <v>0</v>
      </c>
      <c r="DR22">
        <f>((0/10)*100)</f>
        <v>0</v>
      </c>
      <c r="DS22">
        <f>((7/10)*100)</f>
        <v>70</v>
      </c>
      <c r="DT22">
        <f>((1/10)*100)</f>
        <v>10</v>
      </c>
      <c r="DU22">
        <f>((0/10)*100)</f>
        <v>0</v>
      </c>
      <c r="DV22">
        <f>((0/12)*100)</f>
        <v>0</v>
      </c>
      <c r="DW22">
        <f>((1/12)*100)</f>
        <v>8.3333333333333321</v>
      </c>
      <c r="DX22">
        <f>((11/12)*100)</f>
        <v>91.666666666666657</v>
      </c>
      <c r="DY22">
        <f>((0/11)*100)</f>
        <v>0</v>
      </c>
      <c r="DZ22">
        <f>((0/11)*100)</f>
        <v>0</v>
      </c>
      <c r="EA22">
        <f>((11/11)*100)</f>
        <v>100</v>
      </c>
    </row>
    <row r="23" spans="1:131" x14ac:dyDescent="0.25">
      <c r="A23">
        <v>215.64804000000001</v>
      </c>
      <c r="B23">
        <v>10.21096</v>
      </c>
      <c r="C23">
        <v>219.39667399999999</v>
      </c>
      <c r="D23">
        <v>8.0059249999999995</v>
      </c>
      <c r="E23">
        <v>197.748401</v>
      </c>
      <c r="F23">
        <v>10.419212</v>
      </c>
      <c r="G23">
        <v>198.155272</v>
      </c>
      <c r="H23">
        <v>6.9998760000000004</v>
      </c>
      <c r="K23">
        <f>(11/200)</f>
        <v>5.5E-2</v>
      </c>
      <c r="L23">
        <f>(13/200)</f>
        <v>6.5000000000000002E-2</v>
      </c>
      <c r="M23">
        <f>(13/200)</f>
        <v>6.5000000000000002E-2</v>
      </c>
      <c r="N23">
        <f>(15/200)</f>
        <v>7.4999999999999997E-2</v>
      </c>
      <c r="P23">
        <f>(12/200)</f>
        <v>0.06</v>
      </c>
      <c r="Q23">
        <f>(10/200)</f>
        <v>0.05</v>
      </c>
      <c r="R23">
        <f>(13/200)</f>
        <v>6.5000000000000002E-2</v>
      </c>
      <c r="S23">
        <f>(12/200)</f>
        <v>0.06</v>
      </c>
      <c r="U23">
        <f>0.055+0.06</f>
        <v>0.11499999999999999</v>
      </c>
      <c r="V23">
        <f>0.065+0.05</f>
        <v>0.115</v>
      </c>
      <c r="W23">
        <f>0.065+0.065</f>
        <v>0.13</v>
      </c>
      <c r="X23">
        <f>0.075+0.06</f>
        <v>0.13500000000000001</v>
      </c>
      <c r="Z23">
        <f>SQRT((ABS($A$24-$A$23)^2+(ABS($B$24-$B$23)^2)))</f>
        <v>17.190643536715527</v>
      </c>
      <c r="AA23">
        <f>SQRT((ABS($C$24-$C$23)^2+(ABS($D$24-$D$23)^2)))</f>
        <v>18.51990377053481</v>
      </c>
      <c r="AB23">
        <f>SQRT((ABS($E$24-$E$23)^2+(ABS($F$24-$F$23)^2)))</f>
        <v>21.044625542094689</v>
      </c>
      <c r="AC23">
        <f>SQRT((ABS($G$24-$G$23)^2+(ABS($H$24-$H$23)^2)))</f>
        <v>22.299558380712746</v>
      </c>
      <c r="AJ23">
        <f>1/0.115</f>
        <v>8.695652173913043</v>
      </c>
      <c r="AK23">
        <f>1/0.115</f>
        <v>8.695652173913043</v>
      </c>
      <c r="AL23">
        <f>1/0.13</f>
        <v>7.6923076923076916</v>
      </c>
      <c r="AM23">
        <f>1/0.135</f>
        <v>7.4074074074074066</v>
      </c>
      <c r="AO23">
        <f>$Z23/$U23</f>
        <v>149.48385684100458</v>
      </c>
      <c r="AP23">
        <f>$AA23/$V23</f>
        <v>161.04264148291139</v>
      </c>
      <c r="AQ23">
        <f>$AB23/$W23</f>
        <v>161.8817349391899</v>
      </c>
      <c r="AR23">
        <f>$AC23/$X23</f>
        <v>165.18191393120551</v>
      </c>
      <c r="AV23">
        <f>((0.055/0.115)*100)</f>
        <v>47.826086956521735</v>
      </c>
      <c r="AW23">
        <f>((0.065/0.115)*100)</f>
        <v>56.521739130434781</v>
      </c>
      <c r="AX23">
        <f>((0.065/0.13)*100)</f>
        <v>50</v>
      </c>
      <c r="AY23">
        <f>((0.075/0.135)*100)</f>
        <v>55.55555555555555</v>
      </c>
      <c r="BA23">
        <f>((0.06/0.115)*100)</f>
        <v>52.173913043478258</v>
      </c>
      <c r="BB23">
        <f>((0.05/0.115)*100)</f>
        <v>43.478260869565219</v>
      </c>
      <c r="BC23">
        <f>((0.065/0.13)*100)</f>
        <v>50</v>
      </c>
      <c r="BD23">
        <f>((0.06/0.135)*100)</f>
        <v>44.444444444444443</v>
      </c>
      <c r="BF23">
        <f>ABS($B$23-$D$23)</f>
        <v>2.2050350000000005</v>
      </c>
      <c r="BG23">
        <f>ABS($F$23-$H$23)</f>
        <v>3.4193359999999995</v>
      </c>
      <c r="BL23">
        <f>SQRT((ABS($A$23-$E$24)^2+(ABS($B$23-$F$24)^2)))</f>
        <v>3.1510871990557447</v>
      </c>
      <c r="BM23">
        <f>SQRT((ABS($C$23-$G$24)^2+(ABS($D$23-$H$24)^2)))</f>
        <v>1.4026754309664853</v>
      </c>
      <c r="BO23">
        <f>SQRT((ABS($A$23-$G$24)^2+(ABS($B$23-$H$24)^2)))</f>
        <v>5.7337115988371696</v>
      </c>
      <c r="BP23">
        <f>SQRT((ABS($C$23-$E$24)^2+(ABS($D$23-$F$24)^2)))</f>
        <v>2.4757958901593615</v>
      </c>
      <c r="BR23">
        <f>DEGREES(ACOS((11.6204760311251^2+20.7171029728803^2-9.74780600093379^2)/(2*11.6204760311251*20.7171029728803)))</f>
        <v>12.963271504710661</v>
      </c>
      <c r="BS23">
        <f>DEGREES(ACOS((8.5975057372981^2+25.6503734997181^2-17.1911177967583^2)/(2*8.5975057372981*25.6503734997181)))</f>
        <v>8.402404032999133</v>
      </c>
      <c r="BU23">
        <v>11</v>
      </c>
      <c r="BV23">
        <v>6</v>
      </c>
      <c r="BW23">
        <v>3</v>
      </c>
      <c r="BX23">
        <v>5</v>
      </c>
      <c r="BY23">
        <v>13</v>
      </c>
      <c r="BZ23">
        <v>6</v>
      </c>
      <c r="CA23">
        <v>4</v>
      </c>
      <c r="CB23">
        <v>0</v>
      </c>
      <c r="CC23">
        <v>13</v>
      </c>
      <c r="CD23">
        <v>3</v>
      </c>
      <c r="CE23">
        <v>5</v>
      </c>
      <c r="CF23">
        <v>13</v>
      </c>
      <c r="CG23">
        <v>15</v>
      </c>
      <c r="CH23">
        <v>5</v>
      </c>
      <c r="CI23">
        <v>5</v>
      </c>
      <c r="CJ23">
        <v>13</v>
      </c>
      <c r="CL23">
        <v>12</v>
      </c>
      <c r="CM23">
        <v>5</v>
      </c>
      <c r="CN23">
        <v>2</v>
      </c>
      <c r="CO23">
        <v>2</v>
      </c>
      <c r="CP23">
        <v>10</v>
      </c>
      <c r="CQ23">
        <v>5</v>
      </c>
      <c r="CR23">
        <v>2</v>
      </c>
      <c r="CS23">
        <v>0</v>
      </c>
      <c r="CT23">
        <v>13</v>
      </c>
      <c r="CU23">
        <v>2</v>
      </c>
      <c r="CV23">
        <v>1</v>
      </c>
      <c r="CW23">
        <v>12</v>
      </c>
      <c r="CX23">
        <v>12</v>
      </c>
      <c r="CY23">
        <v>2</v>
      </c>
      <c r="CZ23">
        <v>0</v>
      </c>
      <c r="DA23">
        <v>12</v>
      </c>
      <c r="DC23">
        <f>((6/11)*100)</f>
        <v>54.54545454545454</v>
      </c>
      <c r="DD23">
        <f>((3/11)*100)</f>
        <v>27.27272727272727</v>
      </c>
      <c r="DE23">
        <f>((5/11)*100)</f>
        <v>45.454545454545453</v>
      </c>
      <c r="DF23">
        <f>((6/13)*100)</f>
        <v>46.153846153846153</v>
      </c>
      <c r="DG23">
        <f>((4/13)*100)</f>
        <v>30.76923076923077</v>
      </c>
      <c r="DH23">
        <f>((0/13)*100)</f>
        <v>0</v>
      </c>
      <c r="DI23">
        <f>((3/13)*100)</f>
        <v>23.076923076923077</v>
      </c>
      <c r="DJ23">
        <f>((5/13)*100)</f>
        <v>38.461538461538467</v>
      </c>
      <c r="DK23">
        <f>((13/13)*100)</f>
        <v>100</v>
      </c>
      <c r="DL23">
        <f>((5/15)*100)</f>
        <v>33.333333333333329</v>
      </c>
      <c r="DM23">
        <f>((5/15)*100)</f>
        <v>33.333333333333329</v>
      </c>
      <c r="DN23">
        <f>((13/15)*100)</f>
        <v>86.666666666666671</v>
      </c>
      <c r="DP23">
        <f>((5/12)*100)</f>
        <v>41.666666666666671</v>
      </c>
      <c r="DQ23">
        <f>((2/12)*100)</f>
        <v>16.666666666666664</v>
      </c>
      <c r="DR23">
        <f>((2/12)*100)</f>
        <v>16.666666666666664</v>
      </c>
      <c r="DS23">
        <f>((5/10)*100)</f>
        <v>50</v>
      </c>
      <c r="DT23">
        <f>((2/10)*100)</f>
        <v>20</v>
      </c>
      <c r="DU23">
        <f>((0/10)*100)</f>
        <v>0</v>
      </c>
      <c r="DV23">
        <f>((2/13)*100)</f>
        <v>15.384615384615385</v>
      </c>
      <c r="DW23">
        <f>((1/13)*100)</f>
        <v>7.6923076923076925</v>
      </c>
      <c r="DX23">
        <f>((12/13)*100)</f>
        <v>92.307692307692307</v>
      </c>
      <c r="DY23">
        <f>((2/12)*100)</f>
        <v>16.666666666666664</v>
      </c>
      <c r="DZ23">
        <f>((0/12)*100)</f>
        <v>0</v>
      </c>
      <c r="EA23">
        <f>((12/12)*100)</f>
        <v>100</v>
      </c>
    </row>
    <row r="24" spans="1:131" x14ac:dyDescent="0.25">
      <c r="A24">
        <v>232.83540199999999</v>
      </c>
      <c r="B24">
        <v>9.8750839999999993</v>
      </c>
      <c r="C24">
        <v>237.906384</v>
      </c>
      <c r="D24">
        <v>7.3915379999999997</v>
      </c>
      <c r="E24">
        <v>218.79302300000001</v>
      </c>
      <c r="F24">
        <v>10.407002</v>
      </c>
      <c r="G24">
        <v>220.454668</v>
      </c>
      <c r="H24">
        <v>7.0849760000000002</v>
      </c>
      <c r="K24">
        <f>(12/200)</f>
        <v>0.06</v>
      </c>
      <c r="L24">
        <f>(16/200)</f>
        <v>0.08</v>
      </c>
      <c r="M24">
        <f>(14/200)</f>
        <v>7.0000000000000007E-2</v>
      </c>
      <c r="N24">
        <f>(13/200)</f>
        <v>6.5000000000000002E-2</v>
      </c>
      <c r="P24">
        <f>(13/200)</f>
        <v>6.5000000000000002E-2</v>
      </c>
      <c r="Q24">
        <f>(13/200)</f>
        <v>6.5000000000000002E-2</v>
      </c>
      <c r="R24">
        <f>(11/200)</f>
        <v>5.5E-2</v>
      </c>
      <c r="S24">
        <f>(13/200)</f>
        <v>6.5000000000000002E-2</v>
      </c>
      <c r="U24">
        <f>0.06+0.065</f>
        <v>0.125</v>
      </c>
      <c r="V24">
        <f>0.08+0.065</f>
        <v>0.14500000000000002</v>
      </c>
      <c r="W24">
        <f>0.07+0.055</f>
        <v>0.125</v>
      </c>
      <c r="X24">
        <f>0.065+0.065</f>
        <v>0.13</v>
      </c>
      <c r="Z24">
        <f>SQRT((ABS($A$25-$A$24)^2+(ABS($B$25-$B$24)^2)))</f>
        <v>18.460985788344132</v>
      </c>
      <c r="AA24">
        <f>SQRT((ABS($C$25-$C$24)^2+(ABS($D$25-$D$24)^2)))</f>
        <v>20.347665984359825</v>
      </c>
      <c r="AB24">
        <f>SQRT((ABS($E$25-$E$24)^2+(ABS($F$25-$F$24)^2)))</f>
        <v>17.249179592097494</v>
      </c>
      <c r="AC24">
        <f>SQRT((ABS($G$25-$G$24)^2+(ABS($H$25-$H$24)^2)))</f>
        <v>18.328925591750458</v>
      </c>
      <c r="AJ24">
        <f>1/0.125</f>
        <v>8</v>
      </c>
      <c r="AK24">
        <f>1/0.145</f>
        <v>6.8965517241379315</v>
      </c>
      <c r="AL24">
        <f>1/0.125</f>
        <v>8</v>
      </c>
      <c r="AM24">
        <f>1/0.13</f>
        <v>7.6923076923076916</v>
      </c>
      <c r="AO24">
        <f>$Z24/$U24</f>
        <v>147.68788630675306</v>
      </c>
      <c r="AP24">
        <f>$AA24/$V24</f>
        <v>140.32873092661947</v>
      </c>
      <c r="AQ24">
        <f>$AB24/$W24</f>
        <v>137.99343673677996</v>
      </c>
      <c r="AR24">
        <f>$AC24/$X24</f>
        <v>140.99173532115736</v>
      </c>
      <c r="AV24">
        <f>((0.06/0.125)*100)</f>
        <v>48</v>
      </c>
      <c r="AW24">
        <f>((0.08/0.145)*100)</f>
        <v>55.172413793103459</v>
      </c>
      <c r="AX24">
        <f>((0.07/0.125)*100)</f>
        <v>56.000000000000007</v>
      </c>
      <c r="AY24">
        <f>((0.065/0.13)*100)</f>
        <v>50</v>
      </c>
      <c r="BA24">
        <f>((0.065/0.125)*100)</f>
        <v>52</v>
      </c>
      <c r="BB24">
        <f>((0.065/0.145)*100)</f>
        <v>44.827586206896555</v>
      </c>
      <c r="BC24">
        <f>((0.055/0.125)*100)</f>
        <v>44</v>
      </c>
      <c r="BD24">
        <f>((0.065/0.13)*100)</f>
        <v>50</v>
      </c>
      <c r="BF24">
        <f>ABS($B$24-$D$24)</f>
        <v>2.4835459999999996</v>
      </c>
      <c r="BG24">
        <f>ABS($F$24-$H$24)</f>
        <v>3.3220260000000001</v>
      </c>
      <c r="BL24">
        <f>SQRT((ABS($A$24-$E$25)^2+(ABS($B$24-$F$25)^2)))</f>
        <v>3.2051080594407497</v>
      </c>
      <c r="BM24">
        <f>SQRT((ABS($C$24-$G$25)^2+(ABS($D$24-$H$25)^2)))</f>
        <v>1.400381437903611</v>
      </c>
      <c r="BO24">
        <f>SQRT((ABS($A$24-$G$25)^2+(ABS($B$24-$H$25)^2)))</f>
        <v>6.9321253667663187</v>
      </c>
      <c r="BP24">
        <f>SQRT((ABS($C$24-$E$25)^2+(ABS($D$24-$F$25)^2)))</f>
        <v>3.2173600309551977</v>
      </c>
      <c r="BR24">
        <f>DEGREES(ACOS((10.6072324620567^2+17.6348983086273^2-7.7053802629224^2)/(2*10.6072324620567*17.6348983086273)))</f>
        <v>13.267082139721223</v>
      </c>
      <c r="BS24">
        <f>DEGREES(ACOS((8.36617992512765^2+18.712210889951^2-10.8794610647681^2)/(2*8.36617992512765*18.712210889951)))</f>
        <v>15.455449304987765</v>
      </c>
      <c r="BU24">
        <v>12</v>
      </c>
      <c r="BV24">
        <v>5</v>
      </c>
      <c r="BW24">
        <v>4</v>
      </c>
      <c r="BX24">
        <v>7</v>
      </c>
      <c r="BY24">
        <v>16</v>
      </c>
      <c r="BZ24">
        <v>5</v>
      </c>
      <c r="CA24">
        <v>5</v>
      </c>
      <c r="CB24">
        <v>0</v>
      </c>
      <c r="CC24">
        <v>14</v>
      </c>
      <c r="CD24">
        <v>4</v>
      </c>
      <c r="CE24">
        <v>4</v>
      </c>
      <c r="CF24">
        <v>10</v>
      </c>
      <c r="CG24">
        <v>13</v>
      </c>
      <c r="CH24">
        <v>7</v>
      </c>
      <c r="CI24">
        <v>0</v>
      </c>
      <c r="CJ24">
        <v>10</v>
      </c>
      <c r="CL24">
        <v>13</v>
      </c>
      <c r="CM24">
        <v>6</v>
      </c>
      <c r="CN24">
        <v>3</v>
      </c>
      <c r="CO24">
        <v>7</v>
      </c>
      <c r="CP24">
        <v>13</v>
      </c>
      <c r="CQ24">
        <v>6</v>
      </c>
      <c r="CR24">
        <v>3</v>
      </c>
      <c r="CS24">
        <v>0</v>
      </c>
      <c r="CT24">
        <v>11</v>
      </c>
      <c r="CU24">
        <v>3</v>
      </c>
      <c r="CV24">
        <v>2</v>
      </c>
      <c r="CW24">
        <v>9</v>
      </c>
      <c r="CX24">
        <v>13</v>
      </c>
      <c r="CY24">
        <v>7</v>
      </c>
      <c r="CZ24">
        <v>0</v>
      </c>
      <c r="DA24">
        <v>9</v>
      </c>
      <c r="DC24">
        <f>((5/12)*100)</f>
        <v>41.666666666666671</v>
      </c>
      <c r="DD24">
        <f>((4/12)*100)</f>
        <v>33.333333333333329</v>
      </c>
      <c r="DE24">
        <f>((7/12)*100)</f>
        <v>58.333333333333336</v>
      </c>
      <c r="DF24">
        <f>((5/16)*100)</f>
        <v>31.25</v>
      </c>
      <c r="DG24">
        <f>((5/16)*100)</f>
        <v>31.25</v>
      </c>
      <c r="DH24">
        <f>((0/16)*100)</f>
        <v>0</v>
      </c>
      <c r="DI24">
        <f>((4/14)*100)</f>
        <v>28.571428571428569</v>
      </c>
      <c r="DJ24">
        <f>((4/14)*100)</f>
        <v>28.571428571428569</v>
      </c>
      <c r="DK24">
        <f>((10/14)*100)</f>
        <v>71.428571428571431</v>
      </c>
      <c r="DL24">
        <f>((7/13)*100)</f>
        <v>53.846153846153847</v>
      </c>
      <c r="DM24">
        <f>((0/13)*100)</f>
        <v>0</v>
      </c>
      <c r="DN24">
        <f>((10/13)*100)</f>
        <v>76.923076923076934</v>
      </c>
      <c r="DP24">
        <f>((6/13)*100)</f>
        <v>46.153846153846153</v>
      </c>
      <c r="DQ24">
        <f>((3/13)*100)</f>
        <v>23.076923076923077</v>
      </c>
      <c r="DR24">
        <f>((7/13)*100)</f>
        <v>53.846153846153847</v>
      </c>
      <c r="DS24">
        <f>((6/13)*100)</f>
        <v>46.153846153846153</v>
      </c>
      <c r="DT24">
        <f>((3/13)*100)</f>
        <v>23.076923076923077</v>
      </c>
      <c r="DU24">
        <f>((0/13)*100)</f>
        <v>0</v>
      </c>
      <c r="DV24">
        <f>((3/11)*100)</f>
        <v>27.27272727272727</v>
      </c>
      <c r="DW24">
        <f>((2/11)*100)</f>
        <v>18.181818181818183</v>
      </c>
      <c r="DX24">
        <f>((9/11)*100)</f>
        <v>81.818181818181827</v>
      </c>
      <c r="DY24">
        <f>((7/13)*100)</f>
        <v>53.846153846153847</v>
      </c>
      <c r="DZ24">
        <f>((0/13)*100)</f>
        <v>0</v>
      </c>
      <c r="EA24">
        <f>((9/13)*100)</f>
        <v>69.230769230769226</v>
      </c>
    </row>
    <row r="25" spans="1:131" x14ac:dyDescent="0.25">
      <c r="A25">
        <v>251.29564199999999</v>
      </c>
      <c r="B25">
        <v>9.7091460000000005</v>
      </c>
      <c r="C25">
        <v>258.251891</v>
      </c>
      <c r="D25">
        <v>7.0951329999999997</v>
      </c>
      <c r="E25">
        <v>236.037646</v>
      </c>
      <c r="F25">
        <v>10.01055</v>
      </c>
      <c r="G25">
        <v>238.76617899999999</v>
      </c>
      <c r="H25">
        <v>6.2861779999999996</v>
      </c>
      <c r="K25">
        <f>(14/200)</f>
        <v>7.0000000000000007E-2</v>
      </c>
      <c r="L25">
        <f>(15/200)</f>
        <v>7.4999999999999997E-2</v>
      </c>
      <c r="M25">
        <f>(14/200)</f>
        <v>7.0000000000000007E-2</v>
      </c>
      <c r="N25">
        <f>(13/200)</f>
        <v>6.5000000000000002E-2</v>
      </c>
      <c r="P25">
        <f>(17/200)</f>
        <v>8.5000000000000006E-2</v>
      </c>
      <c r="Q25">
        <f>(20/200)</f>
        <v>0.1</v>
      </c>
      <c r="R25">
        <f>(14/200)</f>
        <v>7.0000000000000007E-2</v>
      </c>
      <c r="S25">
        <f>(18/200)</f>
        <v>0.09</v>
      </c>
      <c r="U25">
        <f>0.07+0.085</f>
        <v>0.15500000000000003</v>
      </c>
      <c r="V25">
        <f>0.075+0.1</f>
        <v>0.17499999999999999</v>
      </c>
      <c r="W25">
        <f>0.07+0.07</f>
        <v>0.14000000000000001</v>
      </c>
      <c r="X25">
        <f>0.065+0.09</f>
        <v>0.155</v>
      </c>
      <c r="Z25">
        <f>SQRT((ABS($A$26-$A$25)^2+(ABS($B$26-$B$25)^2)))</f>
        <v>17.208920361824571</v>
      </c>
      <c r="AA25">
        <f>SQRT((ABS($C$26-$C$25)^2+(ABS($D$26-$D$25)^2)))</f>
        <v>16.286842681440518</v>
      </c>
      <c r="AB25">
        <f>SQRT((ABS($E$26-$E$25)^2+(ABS($F$26-$F$25)^2)))</f>
        <v>16.080592240325984</v>
      </c>
      <c r="AC25">
        <f>SQRT((ABS($G$26-$G$25)^2+(ABS($H$26-$H$25)^2)))</f>
        <v>18.149641066113187</v>
      </c>
      <c r="AJ25">
        <f>1/0.155</f>
        <v>6.4516129032258069</v>
      </c>
      <c r="AK25">
        <f>1/0.175</f>
        <v>5.7142857142857144</v>
      </c>
      <c r="AL25">
        <f>1/0.14</f>
        <v>7.1428571428571423</v>
      </c>
      <c r="AM25">
        <f>1/0.155</f>
        <v>6.4516129032258069</v>
      </c>
      <c r="AO25">
        <f>$Z25/$U25</f>
        <v>111.02529265693269</v>
      </c>
      <c r="AP25">
        <f>$AA25/$V25</f>
        <v>93.0676724653744</v>
      </c>
      <c r="AQ25">
        <f>$AB25/$W25</f>
        <v>114.8613731451856</v>
      </c>
      <c r="AR25">
        <f>$AC25/$X25</f>
        <v>117.09445849105282</v>
      </c>
      <c r="AV25">
        <f>((0.07/0.155)*100)</f>
        <v>45.161290322580648</v>
      </c>
      <c r="AW25">
        <f>((0.075/0.175)*100)</f>
        <v>42.857142857142861</v>
      </c>
      <c r="AX25">
        <f>((0.07/0.14)*100)</f>
        <v>50</v>
      </c>
      <c r="AY25">
        <f>((0.065/0.155)*100)</f>
        <v>41.935483870967744</v>
      </c>
      <c r="BA25">
        <f>((0.085/0.155)*100)</f>
        <v>54.838709677419359</v>
      </c>
      <c r="BB25">
        <f>((0.1/0.175)*100)</f>
        <v>57.142857142857153</v>
      </c>
      <c r="BC25">
        <f>((0.07/0.14)*100)</f>
        <v>50</v>
      </c>
      <c r="BD25">
        <f>((0.09/0.155)*100)</f>
        <v>58.064516129032249</v>
      </c>
      <c r="BF25">
        <f>ABS($B$25-$D$25)</f>
        <v>2.6140130000000008</v>
      </c>
      <c r="BG25">
        <f>ABS($F$25-$H$25)</f>
        <v>3.7243720000000007</v>
      </c>
      <c r="BL25">
        <f>SQRT((ABS($A$25-$E$26)^2+(ABS($B$25-$F$26)^2)))</f>
        <v>0.99511672829273157</v>
      </c>
      <c r="BM25">
        <f>SQRT((ABS($C$25-$G$26)^2+(ABS($D$25-$H$26)^2)))</f>
        <v>1.732326395677191</v>
      </c>
      <c r="BO25">
        <f>SQRT((ABS($A$25-$G$26)^2+(ABS($B$25-$H$26)^2)))</f>
        <v>6.7344535379508308</v>
      </c>
      <c r="BP25">
        <f>SQRT((ABS($C$25-$E$26)^2+(ABS($D$25-$F$26)^2)))</f>
        <v>6.4811440405534837</v>
      </c>
      <c r="BR25">
        <f>DEGREES(ACOS((9.52835422371906^2+17.1993282178405^2-8.29434680825368^2)/(2*9.52835422371906*17.1993282178405)))</f>
        <v>14.155518913337367</v>
      </c>
      <c r="BS25">
        <f>DEGREES(ACOS((9.82253969004402^2+20.828849172086^2-11.6204760311251^2)/(2*9.82253969004402*20.828849172086)))</f>
        <v>14.975090296118964</v>
      </c>
      <c r="BU25">
        <v>14</v>
      </c>
      <c r="BV25">
        <v>0</v>
      </c>
      <c r="BW25">
        <v>3</v>
      </c>
      <c r="BX25">
        <v>9</v>
      </c>
      <c r="BY25">
        <v>15</v>
      </c>
      <c r="BZ25">
        <v>0</v>
      </c>
      <c r="CA25">
        <v>10</v>
      </c>
      <c r="CB25">
        <v>0</v>
      </c>
      <c r="CC25">
        <v>14</v>
      </c>
      <c r="CD25">
        <v>3</v>
      </c>
      <c r="CE25">
        <v>5</v>
      </c>
      <c r="CF25">
        <v>7</v>
      </c>
      <c r="CG25">
        <v>13</v>
      </c>
      <c r="CH25">
        <v>9</v>
      </c>
      <c r="CI25">
        <v>0</v>
      </c>
      <c r="CJ25">
        <v>7</v>
      </c>
      <c r="CL25">
        <v>17</v>
      </c>
      <c r="CM25">
        <v>6</v>
      </c>
      <c r="CN25">
        <v>6</v>
      </c>
      <c r="CO25">
        <v>13</v>
      </c>
      <c r="CP25">
        <v>20</v>
      </c>
      <c r="CQ25">
        <v>6</v>
      </c>
      <c r="CR25">
        <v>11</v>
      </c>
      <c r="CS25">
        <v>7</v>
      </c>
      <c r="CT25">
        <v>14</v>
      </c>
      <c r="CU25">
        <v>6</v>
      </c>
      <c r="CV25">
        <v>3</v>
      </c>
      <c r="CW25">
        <v>11</v>
      </c>
      <c r="CX25">
        <v>18</v>
      </c>
      <c r="CY25">
        <v>13</v>
      </c>
      <c r="CZ25">
        <v>2</v>
      </c>
      <c r="DA25">
        <v>11</v>
      </c>
      <c r="DC25">
        <f>((0/14)*100)</f>
        <v>0</v>
      </c>
      <c r="DD25">
        <f>((3/14)*100)</f>
        <v>21.428571428571427</v>
      </c>
      <c r="DE25">
        <f>((9/14)*100)</f>
        <v>64.285714285714292</v>
      </c>
      <c r="DF25">
        <f>((0/15)*100)</f>
        <v>0</v>
      </c>
      <c r="DG25">
        <f>((10/15)*100)</f>
        <v>66.666666666666657</v>
      </c>
      <c r="DH25">
        <f>((0/15)*100)</f>
        <v>0</v>
      </c>
      <c r="DI25">
        <f>((3/14)*100)</f>
        <v>21.428571428571427</v>
      </c>
      <c r="DJ25">
        <f>((5/14)*100)</f>
        <v>35.714285714285715</v>
      </c>
      <c r="DK25">
        <f>((7/14)*100)</f>
        <v>50</v>
      </c>
      <c r="DL25">
        <f>((9/13)*100)</f>
        <v>69.230769230769226</v>
      </c>
      <c r="DM25">
        <f>((0/13)*100)</f>
        <v>0</v>
      </c>
      <c r="DN25">
        <f>((7/13)*100)</f>
        <v>53.846153846153847</v>
      </c>
      <c r="DP25">
        <f>((6/17)*100)</f>
        <v>35.294117647058826</v>
      </c>
      <c r="DQ25">
        <f>((6/17)*100)</f>
        <v>35.294117647058826</v>
      </c>
      <c r="DR25">
        <f>((13/17)*100)</f>
        <v>76.470588235294116</v>
      </c>
      <c r="DS25">
        <f>((6/20)*100)</f>
        <v>30</v>
      </c>
      <c r="DT25">
        <f>((11/20)*100)</f>
        <v>55.000000000000007</v>
      </c>
      <c r="DU25">
        <f>((7/20)*100)</f>
        <v>35</v>
      </c>
      <c r="DV25">
        <f>((6/14)*100)</f>
        <v>42.857142857142854</v>
      </c>
      <c r="DW25">
        <f>((3/14)*100)</f>
        <v>21.428571428571427</v>
      </c>
      <c r="DX25">
        <f>((11/14)*100)</f>
        <v>78.571428571428569</v>
      </c>
      <c r="DY25">
        <f>((13/18)*100)</f>
        <v>72.222222222222214</v>
      </c>
      <c r="DZ25">
        <f>((2/18)*100)</f>
        <v>11.111111111111111</v>
      </c>
      <c r="EA25">
        <f>((11/18)*100)</f>
        <v>61.111111111111114</v>
      </c>
    </row>
    <row r="26" spans="1:131" x14ac:dyDescent="0.25">
      <c r="A26">
        <v>268.503424</v>
      </c>
      <c r="B26">
        <v>9.5112100000000002</v>
      </c>
      <c r="C26">
        <v>274.53387700000002</v>
      </c>
      <c r="D26">
        <v>6.697419</v>
      </c>
      <c r="E26">
        <v>252.09323000000001</v>
      </c>
      <c r="F26">
        <v>9.1140740000000005</v>
      </c>
      <c r="G26">
        <v>256.91348900000003</v>
      </c>
      <c r="H26">
        <v>5.9952990000000002</v>
      </c>
      <c r="P26">
        <f>(21/200)</f>
        <v>0.105</v>
      </c>
      <c r="R26">
        <f>(16/200)</f>
        <v>0.08</v>
      </c>
      <c r="S26">
        <f>(22/200)</f>
        <v>0.11</v>
      </c>
      <c r="BF26">
        <f>ABS($B$26-$D$26)</f>
        <v>2.8137910000000002</v>
      </c>
      <c r="BG26">
        <f>ABS($F$26-$H$26)</f>
        <v>3.1187750000000003</v>
      </c>
      <c r="BI26">
        <v>2.5839354999999999</v>
      </c>
      <c r="BJ26">
        <v>2.4434695</v>
      </c>
      <c r="BS26">
        <f>DEGREES(ACOS((9.74780600093379^2+19.6543731443982^2-10.6072324620567^2)/(2*9.74780600093379*19.6543731443982)))</f>
        <v>15.742908408877019</v>
      </c>
      <c r="CL26">
        <v>21</v>
      </c>
      <c r="CM26">
        <v>6</v>
      </c>
      <c r="CN26">
        <v>5</v>
      </c>
      <c r="CO26">
        <v>17</v>
      </c>
      <c r="CT26">
        <v>16</v>
      </c>
      <c r="CU26">
        <v>5</v>
      </c>
      <c r="CV26">
        <v>11</v>
      </c>
      <c r="CW26">
        <v>10</v>
      </c>
      <c r="CX26">
        <v>22</v>
      </c>
      <c r="CY26">
        <v>17</v>
      </c>
      <c r="CZ26">
        <v>7</v>
      </c>
      <c r="DA26">
        <v>10</v>
      </c>
      <c r="DP26">
        <f>((6/21)*100)</f>
        <v>28.571428571428569</v>
      </c>
      <c r="DQ26">
        <f>((5/21)*100)</f>
        <v>23.809523809523807</v>
      </c>
      <c r="DR26">
        <f>((17/21)*100)</f>
        <v>80.952380952380949</v>
      </c>
      <c r="DV26">
        <f>((5/16)*100)</f>
        <v>31.25</v>
      </c>
      <c r="DW26">
        <f>((11/16)*100)</f>
        <v>68.75</v>
      </c>
      <c r="DX26">
        <f>((10/16)*100)</f>
        <v>62.5</v>
      </c>
      <c r="DY26">
        <f>((17/22)*100)</f>
        <v>77.272727272727266</v>
      </c>
      <c r="DZ26">
        <f>((7/22)*100)</f>
        <v>31.818181818181817</v>
      </c>
      <c r="EA26">
        <f>((10/22)*100)</f>
        <v>45.454545454545453</v>
      </c>
    </row>
    <row r="27" spans="1:131" x14ac:dyDescent="0.25">
      <c r="A27" t="s">
        <v>22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BS27">
        <f>DEGREES(ACOS((7.7053802629224^2+16.8289807927434^2-9.52835422371906^2)/(2*7.7053802629224*16.8289807927434)))</f>
        <v>13.858411292282014</v>
      </c>
    </row>
    <row r="28" spans="1:131" x14ac:dyDescent="0.25">
      <c r="A28">
        <v>83.58089600000001</v>
      </c>
      <c r="B28">
        <v>8.4122179999999993</v>
      </c>
      <c r="C28">
        <v>90.431991000000011</v>
      </c>
      <c r="D28">
        <v>6.8882500000000002</v>
      </c>
      <c r="E28">
        <v>83.615790000000004</v>
      </c>
      <c r="F28">
        <v>8.9748190000000001</v>
      </c>
      <c r="G28">
        <v>75.37319500000001</v>
      </c>
      <c r="H28">
        <v>5.7263149999999996</v>
      </c>
      <c r="K28">
        <f>(13/200)</f>
        <v>6.5000000000000002E-2</v>
      </c>
      <c r="L28">
        <f>(15/200)</f>
        <v>7.4999999999999997E-2</v>
      </c>
      <c r="M28">
        <f>(14/200)</f>
        <v>7.0000000000000007E-2</v>
      </c>
      <c r="N28">
        <f>(14/200)</f>
        <v>7.0000000000000007E-2</v>
      </c>
      <c r="P28">
        <f>(16/200)</f>
        <v>0.08</v>
      </c>
      <c r="Q28">
        <f>(16/200)</f>
        <v>0.08</v>
      </c>
      <c r="R28">
        <f>(16/200)</f>
        <v>0.08</v>
      </c>
      <c r="S28">
        <f>(14/200)</f>
        <v>7.0000000000000007E-2</v>
      </c>
      <c r="U28">
        <f>0.065+0.08</f>
        <v>0.14500000000000002</v>
      </c>
      <c r="V28">
        <f>0.075+0.08</f>
        <v>0.155</v>
      </c>
      <c r="W28">
        <f>0.07+0.08</f>
        <v>0.15000000000000002</v>
      </c>
      <c r="X28">
        <f>0.07+0.07</f>
        <v>0.14000000000000001</v>
      </c>
      <c r="Z28">
        <f>SQRT((ABS($A$29-$A$28)^2+(ABS($B$29-$B$28)^2)))</f>
        <v>17.496240254616641</v>
      </c>
      <c r="AA28">
        <f>SQRT((ABS($C$29-$C$28)^2+(ABS($D$29-$D$28)^2)))</f>
        <v>18.222161696620411</v>
      </c>
      <c r="AB28">
        <f>SQRT((ABS($E$29-$E$28)^2+(ABS($F$29-$F$28)^2)))</f>
        <v>16.788885140186355</v>
      </c>
      <c r="AC28">
        <f>SQRT((ABS($G$29-$G$28)^2+(ABS($H$29-$H$28)^2)))</f>
        <v>15.061056767614845</v>
      </c>
      <c r="AJ28">
        <f>1/0.145</f>
        <v>6.8965517241379315</v>
      </c>
      <c r="AK28">
        <f>1/0.155</f>
        <v>6.4516129032258069</v>
      </c>
      <c r="AL28">
        <f>1/0.15</f>
        <v>6.666666666666667</v>
      </c>
      <c r="AM28">
        <f>1/0.14</f>
        <v>7.1428571428571423</v>
      </c>
      <c r="AO28">
        <f>$Z28/$U28</f>
        <v>120.66372589390785</v>
      </c>
      <c r="AP28">
        <f>$AA28/$V28</f>
        <v>117.5623335265833</v>
      </c>
      <c r="AQ28">
        <f>$AB28/$W28</f>
        <v>111.92590093457569</v>
      </c>
      <c r="AR28">
        <f>$AC28/$X28</f>
        <v>107.5789769115346</v>
      </c>
      <c r="AV28">
        <f>((0.065/0.145)*100)</f>
        <v>44.827586206896555</v>
      </c>
      <c r="AW28">
        <f>((0.075/0.155)*100)</f>
        <v>48.387096774193544</v>
      </c>
      <c r="AX28">
        <f>((0.07/0.15)*100)</f>
        <v>46.666666666666671</v>
      </c>
      <c r="AY28">
        <f>((0.07/0.14)*100)</f>
        <v>50</v>
      </c>
      <c r="BA28">
        <f>((0.08/0.145)*100)</f>
        <v>55.172413793103459</v>
      </c>
      <c r="BB28">
        <f>((0.08/0.155)*100)</f>
        <v>51.612903225806448</v>
      </c>
      <c r="BC28">
        <f>((0.08/0.15)*100)</f>
        <v>53.333333333333336</v>
      </c>
      <c r="BD28">
        <f>((0.07/0.14)*100)</f>
        <v>50</v>
      </c>
      <c r="BF28">
        <f>ABS($B$28-$D$28)</f>
        <v>1.5239679999999991</v>
      </c>
      <c r="BG28">
        <f>ABS($F$28-$H$28)</f>
        <v>3.2485040000000005</v>
      </c>
      <c r="BL28">
        <f>SQRT((ABS($A$28-$E$28)^2+(ABS($B$28-$F$28)^2)))</f>
        <v>0.5636820703526062</v>
      </c>
      <c r="BM28">
        <f>SQRT((ABS($C$28-$G$29)^2+(ABS($D$28-$H$29)^2)))</f>
        <v>0.21286244631216686</v>
      </c>
      <c r="BO28">
        <f>SQRT((ABS($A$28-$G$28)^2+(ABS($B$28-$H$28)^2)))</f>
        <v>8.6359962153077632</v>
      </c>
      <c r="BP28">
        <f>SQRT((ABS($C$28-$E$28)^2+(ABS($D$28-$F$28)^2)))</f>
        <v>7.1284196189732043</v>
      </c>
      <c r="BR28">
        <f>DEGREES(ACOS((12.9276641925544^2+29.4610697732637^2-16.8960285076117^2)/(2*12.9276641925544*29.4610697732637)))</f>
        <v>10.235478016045333</v>
      </c>
      <c r="BS28">
        <f>DEGREES(ACOS((8.29434680825368^2+17.7804491351484^2-10.5416431651879^2)/(2*8.29434680825368*17.7804491351484)))</f>
        <v>21.82440494989034</v>
      </c>
      <c r="BU28">
        <v>13</v>
      </c>
      <c r="BV28">
        <v>1</v>
      </c>
      <c r="BW28">
        <v>1</v>
      </c>
      <c r="BX28">
        <v>12</v>
      </c>
      <c r="BY28">
        <v>15</v>
      </c>
      <c r="BZ28">
        <v>1</v>
      </c>
      <c r="CA28">
        <v>10</v>
      </c>
      <c r="CB28">
        <v>0</v>
      </c>
      <c r="CC28">
        <v>14</v>
      </c>
      <c r="CD28">
        <v>0</v>
      </c>
      <c r="CE28">
        <v>10</v>
      </c>
      <c r="CF28">
        <v>2</v>
      </c>
      <c r="CG28">
        <v>14</v>
      </c>
      <c r="CH28">
        <v>12</v>
      </c>
      <c r="CI28">
        <v>0</v>
      </c>
      <c r="CJ28">
        <v>3</v>
      </c>
      <c r="CL28">
        <v>16</v>
      </c>
      <c r="CM28">
        <v>4</v>
      </c>
      <c r="CN28">
        <v>0</v>
      </c>
      <c r="CO28">
        <v>14</v>
      </c>
      <c r="CP28">
        <v>16</v>
      </c>
      <c r="CQ28">
        <v>4</v>
      </c>
      <c r="CR28">
        <v>11</v>
      </c>
      <c r="CS28">
        <v>2</v>
      </c>
      <c r="CT28">
        <v>16</v>
      </c>
      <c r="CU28">
        <v>4</v>
      </c>
      <c r="CV28">
        <v>11</v>
      </c>
      <c r="CW28">
        <v>5</v>
      </c>
      <c r="CX28">
        <v>14</v>
      </c>
      <c r="CY28">
        <v>14</v>
      </c>
      <c r="CZ28">
        <v>2</v>
      </c>
      <c r="DA28">
        <v>0</v>
      </c>
      <c r="DC28">
        <f>((1/13)*100)</f>
        <v>7.6923076923076925</v>
      </c>
      <c r="DD28">
        <f>((1/13)*100)</f>
        <v>7.6923076923076925</v>
      </c>
      <c r="DE28">
        <f>((12/13)*100)</f>
        <v>92.307692307692307</v>
      </c>
      <c r="DF28">
        <f>((1/15)*100)</f>
        <v>6.666666666666667</v>
      </c>
      <c r="DG28">
        <f>((10/15)*100)</f>
        <v>66.666666666666657</v>
      </c>
      <c r="DH28">
        <f>((0/15)*100)</f>
        <v>0</v>
      </c>
      <c r="DI28">
        <f>((0/14)*100)</f>
        <v>0</v>
      </c>
      <c r="DJ28">
        <f>((10/14)*100)</f>
        <v>71.428571428571431</v>
      </c>
      <c r="DK28">
        <f>((2/14)*100)</f>
        <v>14.285714285714285</v>
      </c>
      <c r="DL28">
        <f>((12/14)*100)</f>
        <v>85.714285714285708</v>
      </c>
      <c r="DM28">
        <f>((0/14)*100)</f>
        <v>0</v>
      </c>
      <c r="DN28">
        <f>((3/14)*100)</f>
        <v>21.428571428571427</v>
      </c>
      <c r="DP28">
        <f>((4/16)*100)</f>
        <v>25</v>
      </c>
      <c r="DQ28">
        <f>((0/16)*100)</f>
        <v>0</v>
      </c>
      <c r="DR28">
        <f>((14/16)*100)</f>
        <v>87.5</v>
      </c>
      <c r="DS28">
        <f>((4/16)*100)</f>
        <v>25</v>
      </c>
      <c r="DT28">
        <f>((11/16)*100)</f>
        <v>68.75</v>
      </c>
      <c r="DU28">
        <f>((2/16)*100)</f>
        <v>12.5</v>
      </c>
      <c r="DV28">
        <f>((4/16)*100)</f>
        <v>25</v>
      </c>
      <c r="DW28">
        <f>((11/16)*100)</f>
        <v>68.75</v>
      </c>
      <c r="DX28">
        <f>((5/16)*100)</f>
        <v>31.25</v>
      </c>
      <c r="DY28">
        <f>((14/14)*100)</f>
        <v>100</v>
      </c>
      <c r="DZ28">
        <f>((2/14)*100)</f>
        <v>14.285714285714285</v>
      </c>
      <c r="EA28">
        <f>((0/14)*100)</f>
        <v>0</v>
      </c>
    </row>
    <row r="29" spans="1:131" x14ac:dyDescent="0.25">
      <c r="A29">
        <v>101.074454</v>
      </c>
      <c r="B29">
        <v>8.7185699999999997</v>
      </c>
      <c r="C29">
        <v>108.64303500000001</v>
      </c>
      <c r="D29">
        <v>6.2518120000000001</v>
      </c>
      <c r="E29">
        <v>100.39949100000001</v>
      </c>
      <c r="F29">
        <v>9.3920060000000003</v>
      </c>
      <c r="G29">
        <v>90.404204000000007</v>
      </c>
      <c r="H29">
        <v>6.6772090000000004</v>
      </c>
      <c r="K29">
        <f>(13/200)</f>
        <v>6.5000000000000002E-2</v>
      </c>
      <c r="L29">
        <f>(16/200)</f>
        <v>0.08</v>
      </c>
      <c r="M29">
        <f>(14/200)</f>
        <v>7.0000000000000007E-2</v>
      </c>
      <c r="N29">
        <f>(15/200)</f>
        <v>7.4999999999999997E-2</v>
      </c>
      <c r="P29">
        <f>(18/200)</f>
        <v>0.09</v>
      </c>
      <c r="Q29">
        <f>(17/200)</f>
        <v>8.5000000000000006E-2</v>
      </c>
      <c r="R29">
        <f>(17/200)</f>
        <v>8.5000000000000006E-2</v>
      </c>
      <c r="S29">
        <f>(17/200)</f>
        <v>8.5000000000000006E-2</v>
      </c>
      <c r="U29">
        <f>0.065+0.09</f>
        <v>0.155</v>
      </c>
      <c r="V29">
        <f>0.08+0.085</f>
        <v>0.16500000000000001</v>
      </c>
      <c r="W29">
        <f>0.07+0.085</f>
        <v>0.15500000000000003</v>
      </c>
      <c r="X29">
        <f>0.075+0.085</f>
        <v>0.16</v>
      </c>
      <c r="Z29">
        <f>SQRT((ABS($A$30-$A$29)^2+(ABS($B$30-$B$29)^2)))</f>
        <v>18.374600161118625</v>
      </c>
      <c r="AA29">
        <f>SQRT((ABS($C$30-$C$29)^2+(ABS($D$30-$D$29)^2)))</f>
        <v>19.503672447792653</v>
      </c>
      <c r="AB29">
        <f>SQRT((ABS($E$30-$E$29)^2+(ABS($F$30-$F$29)^2)))</f>
        <v>18.091043354007766</v>
      </c>
      <c r="AC29">
        <f>SQRT((ABS($G$30-$G$29)^2+(ABS($H$30-$H$29)^2)))</f>
        <v>18.069069288566748</v>
      </c>
      <c r="AJ29">
        <f>1/0.155</f>
        <v>6.4516129032258069</v>
      </c>
      <c r="AK29">
        <f>1/0.165</f>
        <v>6.0606060606060606</v>
      </c>
      <c r="AL29">
        <f>1/0.155</f>
        <v>6.4516129032258069</v>
      </c>
      <c r="AM29">
        <f>1/0.16</f>
        <v>6.25</v>
      </c>
      <c r="AO29">
        <f>$Z29/$U29</f>
        <v>118.5458074910879</v>
      </c>
      <c r="AP29">
        <f>$AA29/$V29</f>
        <v>118.20407544116759</v>
      </c>
      <c r="AQ29">
        <f>$AB29/$W29</f>
        <v>116.71640873553396</v>
      </c>
      <c r="AR29">
        <f>$AC29/$X29</f>
        <v>112.93168305354217</v>
      </c>
      <c r="AV29">
        <f>((0.065/0.155)*100)</f>
        <v>41.935483870967744</v>
      </c>
      <c r="AW29">
        <f>((0.08/0.165)*100)</f>
        <v>48.484848484848484</v>
      </c>
      <c r="AX29">
        <f>((0.07/0.155)*100)</f>
        <v>45.161290322580648</v>
      </c>
      <c r="AY29">
        <f>((0.075/0.16)*100)</f>
        <v>46.875</v>
      </c>
      <c r="BA29">
        <f>((0.09/0.155)*100)</f>
        <v>58.064516129032249</v>
      </c>
      <c r="BB29">
        <f>((0.085/0.165)*100)</f>
        <v>51.515151515151516</v>
      </c>
      <c r="BC29">
        <f>((0.085/0.155)*100)</f>
        <v>54.838709677419359</v>
      </c>
      <c r="BD29">
        <f>((0.085/0.16)*100)</f>
        <v>53.125</v>
      </c>
      <c r="BF29">
        <f>ABS($B$29-$D$29)</f>
        <v>2.4667579999999996</v>
      </c>
      <c r="BG29">
        <f>ABS($F$29-$H$29)</f>
        <v>2.7147969999999999</v>
      </c>
      <c r="BL29">
        <f>SQRT((ABS($A$29-$E$29)^2+(ABS($B$29-$F$29)^2)))</f>
        <v>0.95346268802978795</v>
      </c>
      <c r="BM29">
        <f>SQRT((ABS($C$29-$G$30)^2+(ABS($D$29-$H$30)^2)))</f>
        <v>0.17880856771419407</v>
      </c>
      <c r="BO29">
        <f>SQRT((ABS($A$29-$G$30)^2+(ABS($B$29-$H$30)^2)))</f>
        <v>7.7821775802764268</v>
      </c>
      <c r="BP29">
        <f>SQRT((ABS($C$29-$E$29)^2+(ABS($D$29-$F$29)^2)))</f>
        <v>8.8213851541337878</v>
      </c>
      <c r="BR29">
        <f>DEGREES(ACOS((3.57646865491899^2+22.2594405055375^2-21.6312365744813^2)/(2*3.57646865491899*22.2594405055375)))</f>
        <v>75.31488553430799</v>
      </c>
      <c r="BU29">
        <v>13</v>
      </c>
      <c r="BV29">
        <v>0</v>
      </c>
      <c r="BW29">
        <v>0</v>
      </c>
      <c r="BX29">
        <v>13</v>
      </c>
      <c r="BY29">
        <v>16</v>
      </c>
      <c r="BZ29">
        <v>0</v>
      </c>
      <c r="CA29">
        <v>12</v>
      </c>
      <c r="CB29">
        <v>0</v>
      </c>
      <c r="CC29">
        <v>14</v>
      </c>
      <c r="CD29">
        <v>0</v>
      </c>
      <c r="CE29">
        <v>12</v>
      </c>
      <c r="CF29">
        <v>0</v>
      </c>
      <c r="CG29">
        <v>15</v>
      </c>
      <c r="CH29">
        <v>13</v>
      </c>
      <c r="CI29">
        <v>0</v>
      </c>
      <c r="CJ29">
        <v>2</v>
      </c>
      <c r="CL29">
        <v>18</v>
      </c>
      <c r="CM29">
        <v>4</v>
      </c>
      <c r="CN29">
        <v>4</v>
      </c>
      <c r="CO29">
        <v>16</v>
      </c>
      <c r="CP29">
        <v>17</v>
      </c>
      <c r="CQ29">
        <v>4</v>
      </c>
      <c r="CR29">
        <v>13</v>
      </c>
      <c r="CS29">
        <v>2</v>
      </c>
      <c r="CT29">
        <v>17</v>
      </c>
      <c r="CU29">
        <v>4</v>
      </c>
      <c r="CV29">
        <v>13</v>
      </c>
      <c r="CW29">
        <v>4</v>
      </c>
      <c r="CX29">
        <v>17</v>
      </c>
      <c r="CY29">
        <v>16</v>
      </c>
      <c r="CZ29">
        <v>2</v>
      </c>
      <c r="DA29">
        <v>5</v>
      </c>
      <c r="DC29">
        <f>((0/13)*100)</f>
        <v>0</v>
      </c>
      <c r="DD29">
        <f>((0/13)*100)</f>
        <v>0</v>
      </c>
      <c r="DE29">
        <f>((13/13)*100)</f>
        <v>100</v>
      </c>
      <c r="DF29">
        <f>((0/16)*100)</f>
        <v>0</v>
      </c>
      <c r="DG29">
        <f>((12/16)*100)</f>
        <v>75</v>
      </c>
      <c r="DH29">
        <f>((0/16)*100)</f>
        <v>0</v>
      </c>
      <c r="DI29">
        <f>((0/14)*100)</f>
        <v>0</v>
      </c>
      <c r="DJ29">
        <f>((12/14)*100)</f>
        <v>85.714285714285708</v>
      </c>
      <c r="DK29">
        <f>((0/14)*100)</f>
        <v>0</v>
      </c>
      <c r="DL29">
        <f>((13/15)*100)</f>
        <v>86.666666666666671</v>
      </c>
      <c r="DM29">
        <f>((0/15)*100)</f>
        <v>0</v>
      </c>
      <c r="DN29">
        <f>((2/15)*100)</f>
        <v>13.333333333333334</v>
      </c>
      <c r="DP29">
        <f>((4/18)*100)</f>
        <v>22.222222222222221</v>
      </c>
      <c r="DQ29">
        <f>((4/18)*100)</f>
        <v>22.222222222222221</v>
      </c>
      <c r="DR29">
        <f>((16/18)*100)</f>
        <v>88.888888888888886</v>
      </c>
      <c r="DS29">
        <f>((4/17)*100)</f>
        <v>23.52941176470588</v>
      </c>
      <c r="DT29">
        <f>((13/17)*100)</f>
        <v>76.470588235294116</v>
      </c>
      <c r="DU29">
        <f>((2/17)*100)</f>
        <v>11.76470588235294</v>
      </c>
      <c r="DV29">
        <f>((4/17)*100)</f>
        <v>23.52941176470588</v>
      </c>
      <c r="DW29">
        <f>((13/17)*100)</f>
        <v>76.470588235294116</v>
      </c>
      <c r="DX29">
        <f>((4/17)*100)</f>
        <v>23.52941176470588</v>
      </c>
      <c r="DY29">
        <f>((16/17)*100)</f>
        <v>94.117647058823522</v>
      </c>
      <c r="DZ29">
        <f>((2/17)*100)</f>
        <v>11.76470588235294</v>
      </c>
      <c r="EA29">
        <f>((5/17)*100)</f>
        <v>29.411764705882355</v>
      </c>
    </row>
    <row r="30" spans="1:131" x14ac:dyDescent="0.25">
      <c r="A30">
        <v>119.44101600000002</v>
      </c>
      <c r="B30">
        <v>8.1751260000000006</v>
      </c>
      <c r="C30">
        <v>128.14511000000002</v>
      </c>
      <c r="D30">
        <v>6.0021930000000001</v>
      </c>
      <c r="E30">
        <v>118.466701</v>
      </c>
      <c r="F30">
        <v>8.4636890000000005</v>
      </c>
      <c r="G30">
        <v>108.46920300000001</v>
      </c>
      <c r="H30">
        <v>6.293704</v>
      </c>
      <c r="K30">
        <f>(15/200)</f>
        <v>7.4999999999999997E-2</v>
      </c>
      <c r="L30">
        <f>(15/200)</f>
        <v>7.4999999999999997E-2</v>
      </c>
      <c r="M30">
        <f>(16/200)</f>
        <v>0.08</v>
      </c>
      <c r="N30">
        <f>(16/200)</f>
        <v>0.08</v>
      </c>
      <c r="P30">
        <f>(18/200)</f>
        <v>0.09</v>
      </c>
      <c r="Q30">
        <f>(16/200)</f>
        <v>0.08</v>
      </c>
      <c r="R30">
        <f>(16/200)</f>
        <v>0.08</v>
      </c>
      <c r="S30">
        <f>(18/200)</f>
        <v>0.09</v>
      </c>
      <c r="U30">
        <f>0.075+0.09</f>
        <v>0.16499999999999998</v>
      </c>
      <c r="V30">
        <f>0.075+0.08</f>
        <v>0.155</v>
      </c>
      <c r="W30">
        <f>0.08+0.08</f>
        <v>0.16</v>
      </c>
      <c r="X30">
        <f>0.08+0.09</f>
        <v>0.16999999999999998</v>
      </c>
      <c r="Z30">
        <f>SQRT((ABS($A$31-$A$30)^2+(ABS($B$31-$B$30)^2)))</f>
        <v>17.792489340030919</v>
      </c>
      <c r="AA30">
        <f>SQRT((ABS($C$31-$C$30)^2+(ABS($D$31-$D$30)^2)))</f>
        <v>25.050765934120545</v>
      </c>
      <c r="AB30">
        <f>SQRT((ABS($E$31-$E$30)^2+(ABS($F$31-$F$30)^2)))</f>
        <v>18.316336404768744</v>
      </c>
      <c r="AC30">
        <f>SQRT((ABS($G$31-$G$30)^2+(ABS($H$31-$H$30)^2)))</f>
        <v>19.918894914937077</v>
      </c>
      <c r="AJ30">
        <f>1/0.165</f>
        <v>6.0606060606060606</v>
      </c>
      <c r="AK30">
        <f>1/0.155</f>
        <v>6.4516129032258069</v>
      </c>
      <c r="AL30">
        <f>1/0.16</f>
        <v>6.25</v>
      </c>
      <c r="AM30">
        <f>1/0.17</f>
        <v>5.8823529411764701</v>
      </c>
      <c r="AO30">
        <f>$Z30/$U30</f>
        <v>107.83326872746012</v>
      </c>
      <c r="AP30">
        <f>$AA30/$V30</f>
        <v>161.61784473626159</v>
      </c>
      <c r="AQ30">
        <f>$AB30/$W30</f>
        <v>114.47710252980465</v>
      </c>
      <c r="AR30">
        <f>$AC30/$X30</f>
        <v>117.16997008786517</v>
      </c>
      <c r="AV30">
        <f>((0.075/0.165)*100)</f>
        <v>45.454545454545453</v>
      </c>
      <c r="AW30">
        <f>((0.075/0.155)*100)</f>
        <v>48.387096774193544</v>
      </c>
      <c r="AX30">
        <f>((0.08/0.16)*100)</f>
        <v>50</v>
      </c>
      <c r="AY30">
        <f>((0.08/0.17)*100)</f>
        <v>47.058823529411761</v>
      </c>
      <c r="BA30">
        <f>((0.09/0.165)*100)</f>
        <v>54.54545454545454</v>
      </c>
      <c r="BB30">
        <f>((0.08/0.155)*100)</f>
        <v>51.612903225806448</v>
      </c>
      <c r="BC30">
        <f>((0.08/0.16)*100)</f>
        <v>50</v>
      </c>
      <c r="BD30">
        <f>((0.09/0.17)*100)</f>
        <v>52.941176470588225</v>
      </c>
      <c r="BF30">
        <f>ABS($B$30-$D$30)</f>
        <v>2.1729330000000004</v>
      </c>
      <c r="BG30">
        <f>ABS($F$30-$H$30)</f>
        <v>2.1699850000000005</v>
      </c>
      <c r="BL30">
        <f>SQRT((ABS($A$30-$E$30)^2+(ABS($B$30-$F$30)^2)))</f>
        <v>1.0161487706994661</v>
      </c>
      <c r="BM30">
        <f>SQRT((ABS($C$30-$G$31)^2+(ABS($D$30-$H$31)^2)))</f>
        <v>0.31783025206546434</v>
      </c>
      <c r="BO30">
        <f>SQRT((ABS($A$30-$G$30)^2+(ABS($B$30-$H$30)^2)))</f>
        <v>11.131955320115745</v>
      </c>
      <c r="BP30">
        <f>SQRT((ABS($C$30-$E$30)^2+(ABS($D$30-$F$30)^2)))</f>
        <v>9.9865190797042658</v>
      </c>
      <c r="BR30">
        <f>DEGREES(ACOS((3.2605324033409^2+23.1201749257758^2-22.2189476328239^2)/(2*3.2605324033409*23.1201749257758)))</f>
        <v>70.029851534220128</v>
      </c>
      <c r="BU30">
        <v>15</v>
      </c>
      <c r="BV30">
        <v>1</v>
      </c>
      <c r="BW30">
        <v>0</v>
      </c>
      <c r="BX30">
        <v>15</v>
      </c>
      <c r="BY30">
        <v>15</v>
      </c>
      <c r="BZ30">
        <v>1</v>
      </c>
      <c r="CA30">
        <v>13</v>
      </c>
      <c r="CB30">
        <v>2</v>
      </c>
      <c r="CC30">
        <v>16</v>
      </c>
      <c r="CD30">
        <v>2</v>
      </c>
      <c r="CE30">
        <v>13</v>
      </c>
      <c r="CF30">
        <v>1</v>
      </c>
      <c r="CG30">
        <v>16</v>
      </c>
      <c r="CH30">
        <v>15</v>
      </c>
      <c r="CI30">
        <v>2</v>
      </c>
      <c r="CJ30">
        <v>0</v>
      </c>
      <c r="CL30">
        <v>18</v>
      </c>
      <c r="CM30">
        <v>2</v>
      </c>
      <c r="CN30">
        <v>4</v>
      </c>
      <c r="CO30">
        <v>18</v>
      </c>
      <c r="CP30">
        <v>16</v>
      </c>
      <c r="CQ30">
        <v>2</v>
      </c>
      <c r="CR30">
        <v>14</v>
      </c>
      <c r="CS30">
        <v>2</v>
      </c>
      <c r="CT30">
        <v>16</v>
      </c>
      <c r="CU30">
        <v>1</v>
      </c>
      <c r="CV30">
        <v>14</v>
      </c>
      <c r="CW30">
        <v>0</v>
      </c>
      <c r="CX30">
        <v>18</v>
      </c>
      <c r="CY30">
        <v>18</v>
      </c>
      <c r="CZ30">
        <v>2</v>
      </c>
      <c r="DA30">
        <v>4</v>
      </c>
      <c r="DC30">
        <f>((1/15)*100)</f>
        <v>6.666666666666667</v>
      </c>
      <c r="DD30">
        <f>((0/15)*100)</f>
        <v>0</v>
      </c>
      <c r="DE30">
        <f>((15/15)*100)</f>
        <v>100</v>
      </c>
      <c r="DF30">
        <f>((1/15)*100)</f>
        <v>6.666666666666667</v>
      </c>
      <c r="DG30">
        <f>((13/15)*100)</f>
        <v>86.666666666666671</v>
      </c>
      <c r="DH30">
        <f>((2/15)*100)</f>
        <v>13.333333333333334</v>
      </c>
      <c r="DI30">
        <f>((2/16)*100)</f>
        <v>12.5</v>
      </c>
      <c r="DJ30">
        <f>((13/16)*100)</f>
        <v>81.25</v>
      </c>
      <c r="DK30">
        <f>((1/16)*100)</f>
        <v>6.25</v>
      </c>
      <c r="DL30">
        <f>((15/16)*100)</f>
        <v>93.75</v>
      </c>
      <c r="DM30">
        <f>((2/16)*100)</f>
        <v>12.5</v>
      </c>
      <c r="DN30">
        <f>((0/16)*100)</f>
        <v>0</v>
      </c>
      <c r="DP30">
        <f>((2/18)*100)</f>
        <v>11.111111111111111</v>
      </c>
      <c r="DQ30">
        <f>((4/18)*100)</f>
        <v>22.222222222222221</v>
      </c>
      <c r="DR30">
        <f>((18/18)*100)</f>
        <v>100</v>
      </c>
      <c r="DS30">
        <f>((2/16)*100)</f>
        <v>12.5</v>
      </c>
      <c r="DT30">
        <f>((14/16)*100)</f>
        <v>87.5</v>
      </c>
      <c r="DU30">
        <f>((2/16)*100)</f>
        <v>12.5</v>
      </c>
      <c r="DV30">
        <f>((1/16)*100)</f>
        <v>6.25</v>
      </c>
      <c r="DW30">
        <f>((14/16)*100)</f>
        <v>87.5</v>
      </c>
      <c r="DX30">
        <f>((0/16)*100)</f>
        <v>0</v>
      </c>
      <c r="DY30">
        <f>((18/18)*100)</f>
        <v>100</v>
      </c>
      <c r="DZ30">
        <f>((2/18)*100)</f>
        <v>11.111111111111111</v>
      </c>
      <c r="EA30">
        <f>((4/18)*100)</f>
        <v>22.222222222222221</v>
      </c>
    </row>
    <row r="31" spans="1:131" x14ac:dyDescent="0.25">
      <c r="A31">
        <v>137.22344900000002</v>
      </c>
      <c r="B31">
        <v>7.5770010000000001</v>
      </c>
      <c r="C31">
        <v>153.14387399999998</v>
      </c>
      <c r="D31">
        <v>7.6154729999999997</v>
      </c>
      <c r="E31">
        <v>136.766685</v>
      </c>
      <c r="F31">
        <v>7.6898900000000001</v>
      </c>
      <c r="G31">
        <v>128.38172800000001</v>
      </c>
      <c r="H31">
        <v>5.7899950000000002</v>
      </c>
      <c r="K31">
        <f>(16/200)</f>
        <v>0.08</v>
      </c>
      <c r="L31">
        <f>(17/200)</f>
        <v>8.5000000000000006E-2</v>
      </c>
      <c r="M31">
        <f>(14/200)</f>
        <v>7.0000000000000007E-2</v>
      </c>
      <c r="N31">
        <f>(14/200)</f>
        <v>7.0000000000000007E-2</v>
      </c>
      <c r="P31">
        <f>(15/200)</f>
        <v>7.4999999999999997E-2</v>
      </c>
      <c r="Q31">
        <f>(14/200)</f>
        <v>7.0000000000000007E-2</v>
      </c>
      <c r="R31">
        <f>(13/200)</f>
        <v>6.5000000000000002E-2</v>
      </c>
      <c r="S31">
        <f>(15/200)</f>
        <v>7.4999999999999997E-2</v>
      </c>
      <c r="U31">
        <f>0.08+0.075</f>
        <v>0.155</v>
      </c>
      <c r="V31">
        <f>0.085+0.07</f>
        <v>0.15500000000000003</v>
      </c>
      <c r="W31">
        <f>0.07+0.065</f>
        <v>0.13500000000000001</v>
      </c>
      <c r="X31">
        <f>0.07+0.075</f>
        <v>0.14500000000000002</v>
      </c>
      <c r="Z31">
        <f>SQRT((ABS($A$32-$A$31)^2+(ABS($B$32-$B$31)^2)))</f>
        <v>24.618647269145431</v>
      </c>
      <c r="AA31">
        <f>SQRT((ABS($C$32-$C$31)^2+(ABS($D$32-$D$31)^2)))</f>
        <v>18.266558021783595</v>
      </c>
      <c r="AB31">
        <f>SQRT((ABS($E$32-$E$31)^2+(ABS($F$32-$F$31)^2)))</f>
        <v>25.299275071167141</v>
      </c>
      <c r="AC31">
        <f>SQRT((ABS($G$32-$G$31)^2+(ABS($H$32-$H$31)^2)))</f>
        <v>25.650373499718086</v>
      </c>
      <c r="AJ31">
        <f>1/0.155</f>
        <v>6.4516129032258069</v>
      </c>
      <c r="AK31">
        <f>1/0.155</f>
        <v>6.4516129032258069</v>
      </c>
      <c r="AL31">
        <f>1/0.135</f>
        <v>7.4074074074074066</v>
      </c>
      <c r="AM31">
        <f>1/0.145</f>
        <v>6.8965517241379315</v>
      </c>
      <c r="AO31">
        <f>$Z31/$U31</f>
        <v>158.82998238158342</v>
      </c>
      <c r="AP31">
        <f>$AA31/$V31</f>
        <v>117.84876143086188</v>
      </c>
      <c r="AQ31">
        <f>$AB31/$W31</f>
        <v>187.40203756420104</v>
      </c>
      <c r="AR31">
        <f>$AC31/$X31</f>
        <v>176.89912758426263</v>
      </c>
      <c r="AV31">
        <f>((0.08/0.155)*100)</f>
        <v>51.612903225806448</v>
      </c>
      <c r="AW31">
        <f>((0.085/0.155)*100)</f>
        <v>54.838709677419359</v>
      </c>
      <c r="AX31">
        <f>((0.07/0.135)*100)</f>
        <v>51.851851851851848</v>
      </c>
      <c r="AY31">
        <f>((0.07/0.145)*100)</f>
        <v>48.275862068965523</v>
      </c>
      <c r="BA31">
        <f>((0.075/0.155)*100)</f>
        <v>48.387096774193544</v>
      </c>
      <c r="BB31">
        <f>((0.07/0.155)*100)</f>
        <v>45.161290322580648</v>
      </c>
      <c r="BC31">
        <f>((0.065/0.135)*100)</f>
        <v>48.148148148148145</v>
      </c>
      <c r="BD31">
        <f>((0.075/0.145)*100)</f>
        <v>51.724137931034484</v>
      </c>
      <c r="BF31">
        <f>ABS($B$31-$D$31)</f>
        <v>3.8471999999999618E-2</v>
      </c>
      <c r="BG31">
        <f>ABS($F$31-$H$31)</f>
        <v>1.8998949999999999</v>
      </c>
      <c r="BL31">
        <f>SQRT((ABS($A$31-$E$31)^2+(ABS($B$31-$F$31)^2)))</f>
        <v>0.47050746860918075</v>
      </c>
      <c r="BM31">
        <f>SQRT((ABS($C$31-$G$32)^2+(ABS($D$31-$H$32)^2)))</f>
        <v>0.82361746253282142</v>
      </c>
      <c r="BO31">
        <f>SQRT((ABS($A$31-$G$31)^2+(ABS($B$31-$H$31)^2)))</f>
        <v>9.0205000241603628</v>
      </c>
      <c r="BP31">
        <f>SQRT((ABS($C$31-$E$31)^2+(ABS($D$31-$F$31)^2)))</f>
        <v>16.377358072400128</v>
      </c>
      <c r="BR31">
        <f>DEGREES(ACOS((3.26192298515002^2+22.7788866197937^2-21.5694183291019^2)/(2*3.26192298515002*22.7788866197937)))</f>
        <v>64.371139514513885</v>
      </c>
      <c r="BS31">
        <f>DEGREES(ACOS((16.8960285076117^2+17.707770074193^2-3.57646865491899^2)/(2*16.8960285076117*17.707770074193)))</f>
        <v>11.557256306899083</v>
      </c>
      <c r="BU31">
        <v>16</v>
      </c>
      <c r="BV31">
        <v>3</v>
      </c>
      <c r="BW31">
        <v>3</v>
      </c>
      <c r="BX31">
        <v>14</v>
      </c>
      <c r="BY31">
        <v>17</v>
      </c>
      <c r="BZ31">
        <v>5</v>
      </c>
      <c r="CA31">
        <v>14</v>
      </c>
      <c r="CB31">
        <v>5</v>
      </c>
      <c r="CC31">
        <v>14</v>
      </c>
      <c r="CD31">
        <v>2</v>
      </c>
      <c r="CE31">
        <v>14</v>
      </c>
      <c r="CF31">
        <v>2</v>
      </c>
      <c r="CG31">
        <v>14</v>
      </c>
      <c r="CH31">
        <v>14</v>
      </c>
      <c r="CI31">
        <v>2</v>
      </c>
      <c r="CJ31">
        <v>1</v>
      </c>
      <c r="CL31">
        <v>15</v>
      </c>
      <c r="CM31">
        <v>1</v>
      </c>
      <c r="CN31">
        <v>1</v>
      </c>
      <c r="CO31">
        <v>14</v>
      </c>
      <c r="CP31">
        <v>14</v>
      </c>
      <c r="CQ31">
        <v>1</v>
      </c>
      <c r="CR31">
        <v>11</v>
      </c>
      <c r="CS31">
        <v>2</v>
      </c>
      <c r="CT31">
        <v>13</v>
      </c>
      <c r="CU31">
        <v>0</v>
      </c>
      <c r="CV31">
        <v>11</v>
      </c>
      <c r="CW31">
        <v>0</v>
      </c>
      <c r="CX31">
        <v>15</v>
      </c>
      <c r="CY31">
        <v>14</v>
      </c>
      <c r="CZ31">
        <v>2</v>
      </c>
      <c r="DA31">
        <v>0</v>
      </c>
      <c r="DC31">
        <f>((3/16)*100)</f>
        <v>18.75</v>
      </c>
      <c r="DD31">
        <f>((3/16)*100)</f>
        <v>18.75</v>
      </c>
      <c r="DE31">
        <f>((14/16)*100)</f>
        <v>87.5</v>
      </c>
      <c r="DF31">
        <f>((5/17)*100)</f>
        <v>29.411764705882355</v>
      </c>
      <c r="DG31">
        <f>((14/17)*100)</f>
        <v>82.35294117647058</v>
      </c>
      <c r="DH31">
        <f>((5/17)*100)</f>
        <v>29.411764705882355</v>
      </c>
      <c r="DI31">
        <f>((2/14)*100)</f>
        <v>14.285714285714285</v>
      </c>
      <c r="DJ31">
        <f>((14/14)*100)</f>
        <v>100</v>
      </c>
      <c r="DK31">
        <f>((2/14)*100)</f>
        <v>14.285714285714285</v>
      </c>
      <c r="DL31">
        <f>((14/14)*100)</f>
        <v>100</v>
      </c>
      <c r="DM31">
        <f>((2/14)*100)</f>
        <v>14.285714285714285</v>
      </c>
      <c r="DN31">
        <f>((1/14)*100)</f>
        <v>7.1428571428571423</v>
      </c>
      <c r="DP31">
        <f>((1/15)*100)</f>
        <v>6.666666666666667</v>
      </c>
      <c r="DQ31">
        <f>((1/15)*100)</f>
        <v>6.666666666666667</v>
      </c>
      <c r="DR31">
        <f>((14/15)*100)</f>
        <v>93.333333333333329</v>
      </c>
      <c r="DS31">
        <f>((1/14)*100)</f>
        <v>7.1428571428571423</v>
      </c>
      <c r="DT31">
        <f>((11/14)*100)</f>
        <v>78.571428571428569</v>
      </c>
      <c r="DU31">
        <f>((2/14)*100)</f>
        <v>14.285714285714285</v>
      </c>
      <c r="DV31">
        <f>((0/13)*100)</f>
        <v>0</v>
      </c>
      <c r="DW31">
        <f>((11/13)*100)</f>
        <v>84.615384615384613</v>
      </c>
      <c r="DX31">
        <f>((0/13)*100)</f>
        <v>0</v>
      </c>
      <c r="DY31">
        <f>((14/15)*100)</f>
        <v>93.333333333333329</v>
      </c>
      <c r="DZ31">
        <f>((2/15)*100)</f>
        <v>13.333333333333334</v>
      </c>
      <c r="EA31">
        <f>((0/15)*100)</f>
        <v>0</v>
      </c>
    </row>
    <row r="32" spans="1:131" x14ac:dyDescent="0.25">
      <c r="A32">
        <v>161.73124000000001</v>
      </c>
      <c r="B32">
        <v>9.9106620000000003</v>
      </c>
      <c r="C32">
        <v>171.370599</v>
      </c>
      <c r="D32">
        <v>8.821142</v>
      </c>
      <c r="E32">
        <v>161.93464899999998</v>
      </c>
      <c r="F32">
        <v>10.264168</v>
      </c>
      <c r="G32">
        <v>153.95772399999998</v>
      </c>
      <c r="H32">
        <v>7.7419399999999996</v>
      </c>
      <c r="K32">
        <f>(14/200)</f>
        <v>7.0000000000000007E-2</v>
      </c>
      <c r="L32">
        <f>(14/200)</f>
        <v>7.0000000000000007E-2</v>
      </c>
      <c r="M32">
        <f>(15/200)</f>
        <v>7.4999999999999997E-2</v>
      </c>
      <c r="N32">
        <f>(17/200)</f>
        <v>8.5000000000000006E-2</v>
      </c>
      <c r="P32">
        <f>(12/200)</f>
        <v>0.06</v>
      </c>
      <c r="Q32">
        <f>(11/200)</f>
        <v>5.5E-2</v>
      </c>
      <c r="R32">
        <f>(12/200)</f>
        <v>0.06</v>
      </c>
      <c r="S32">
        <f>(12/200)</f>
        <v>0.06</v>
      </c>
      <c r="U32">
        <f>0.07+0.06</f>
        <v>0.13</v>
      </c>
      <c r="V32">
        <f>0.07+0.055</f>
        <v>0.125</v>
      </c>
      <c r="W32">
        <f>0.075+0.06</f>
        <v>0.13500000000000001</v>
      </c>
      <c r="X32">
        <f>0.085+0.06</f>
        <v>0.14500000000000002</v>
      </c>
      <c r="Z32">
        <f>SQRT((ABS($A$33-$A$32)^2+(ABS($B$33-$B$32)^2)))</f>
        <v>19.685316626881441</v>
      </c>
      <c r="AA32">
        <f>SQRT((ABS($C$33-$C$32)^2+(ABS($D$33-$D$32)^2)))</f>
        <v>20.799590815872431</v>
      </c>
      <c r="AB32">
        <f>SQRT((ABS($E$33-$E$32)^2+(ABS($F$33-$F$32)^2)))</f>
        <v>20.299464090648264</v>
      </c>
      <c r="AC32">
        <f>SQRT((ABS($G$33-$G$32)^2+(ABS($H$33-$H$32)^2)))</f>
        <v>18.712210889951024</v>
      </c>
      <c r="AJ32">
        <f>1/0.13</f>
        <v>7.6923076923076916</v>
      </c>
      <c r="AK32">
        <f>1/0.125</f>
        <v>8</v>
      </c>
      <c r="AL32">
        <f>1/0.135</f>
        <v>7.4074074074074066</v>
      </c>
      <c r="AM32">
        <f>1/0.145</f>
        <v>6.8965517241379315</v>
      </c>
      <c r="AO32">
        <f>$Z32/$U32</f>
        <v>151.42551251447262</v>
      </c>
      <c r="AP32">
        <f>$AA32/$V32</f>
        <v>166.39672652697945</v>
      </c>
      <c r="AQ32">
        <f>$AB32/$W32</f>
        <v>150.36640067146863</v>
      </c>
      <c r="AR32">
        <f>$AC32/$X32</f>
        <v>129.0497302755243</v>
      </c>
      <c r="AV32">
        <f>((0.07/0.13)*100)</f>
        <v>53.846153846153854</v>
      </c>
      <c r="AW32">
        <f>((0.07/0.125)*100)</f>
        <v>56.000000000000007</v>
      </c>
      <c r="AX32">
        <f>((0.075/0.135)*100)</f>
        <v>55.55555555555555</v>
      </c>
      <c r="AY32">
        <f>((0.085/0.145)*100)</f>
        <v>58.62068965517242</v>
      </c>
      <c r="BA32">
        <f>((0.06/0.13)*100)</f>
        <v>46.153846153846153</v>
      </c>
      <c r="BB32">
        <f>((0.055/0.125)*100)</f>
        <v>44</v>
      </c>
      <c r="BC32">
        <f>((0.06/0.135)*100)</f>
        <v>44.444444444444443</v>
      </c>
      <c r="BD32">
        <f>((0.06/0.145)*100)</f>
        <v>41.379310344827587</v>
      </c>
      <c r="BF32">
        <f>ABS($B$32-$D$32)</f>
        <v>1.0895200000000003</v>
      </c>
      <c r="BG32">
        <f>ABS($F$32-$H$32)</f>
        <v>2.5222280000000001</v>
      </c>
      <c r="BL32">
        <f>SQRT((ABS($A$32-$E$32)^2+(ABS($B$32-$F$32)^2)))</f>
        <v>0.40785011133624249</v>
      </c>
      <c r="BM32">
        <f>SQRT((ABS($C$32-$G$33)^2+(ABS($D$32-$H$33)^2)))</f>
        <v>1.3465597776470766</v>
      </c>
      <c r="BO32">
        <f>SQRT((ABS($A$32-$G$33)^2+(ABS($B$32-$H$33)^2)))</f>
        <v>11.026818266756063</v>
      </c>
      <c r="BP32">
        <f>SQRT((ABS($C$32-$E$33)^2+(ABS($D$32-$F$33)^2)))</f>
        <v>11.008747003733045</v>
      </c>
      <c r="BR32">
        <f>DEGREES(ACOS((26.4839438859046^2+24.8026912427846^2-3.63980463940044^2)/(2*26.4839438859046*24.8026912427846)))</f>
        <v>7.2216416172857638</v>
      </c>
      <c r="BS32">
        <f>DEGREES(ACOS((21.6312365744813^2+22.6348055426703^2-3.2605324033409^2)/(2*21.6312365744813*22.6348055426703)))</f>
        <v>8.0394423582234733</v>
      </c>
      <c r="BU32">
        <v>14</v>
      </c>
      <c r="BV32">
        <v>3</v>
      </c>
      <c r="BW32">
        <v>2</v>
      </c>
      <c r="BX32">
        <v>14</v>
      </c>
      <c r="BY32">
        <v>14</v>
      </c>
      <c r="BZ32">
        <v>2</v>
      </c>
      <c r="CA32">
        <v>14</v>
      </c>
      <c r="CB32">
        <v>3</v>
      </c>
      <c r="CC32">
        <v>15</v>
      </c>
      <c r="CD32">
        <v>3</v>
      </c>
      <c r="CE32">
        <v>14</v>
      </c>
      <c r="CF32">
        <v>4</v>
      </c>
      <c r="CG32">
        <v>17</v>
      </c>
      <c r="CH32">
        <v>14</v>
      </c>
      <c r="CI32">
        <v>6</v>
      </c>
      <c r="CJ32">
        <v>5</v>
      </c>
      <c r="CL32">
        <v>12</v>
      </c>
      <c r="CM32">
        <v>0</v>
      </c>
      <c r="CN32">
        <v>0</v>
      </c>
      <c r="CO32">
        <v>11</v>
      </c>
      <c r="CP32">
        <v>11</v>
      </c>
      <c r="CQ32">
        <v>0</v>
      </c>
      <c r="CR32">
        <v>11</v>
      </c>
      <c r="CS32">
        <v>0</v>
      </c>
      <c r="CT32">
        <v>12</v>
      </c>
      <c r="CU32">
        <v>0</v>
      </c>
      <c r="CV32">
        <v>11</v>
      </c>
      <c r="CW32">
        <v>0</v>
      </c>
      <c r="CX32">
        <v>12</v>
      </c>
      <c r="CY32">
        <v>11</v>
      </c>
      <c r="CZ32">
        <v>0</v>
      </c>
      <c r="DA32">
        <v>0</v>
      </c>
      <c r="DC32">
        <f>((3/14)*100)</f>
        <v>21.428571428571427</v>
      </c>
      <c r="DD32">
        <f>((2/14)*100)</f>
        <v>14.285714285714285</v>
      </c>
      <c r="DE32">
        <f>((14/14)*100)</f>
        <v>100</v>
      </c>
      <c r="DF32">
        <f>((2/14)*100)</f>
        <v>14.285714285714285</v>
      </c>
      <c r="DG32">
        <f>((14/14)*100)</f>
        <v>100</v>
      </c>
      <c r="DH32">
        <f>((3/14)*100)</f>
        <v>21.428571428571427</v>
      </c>
      <c r="DI32">
        <f>((3/15)*100)</f>
        <v>20</v>
      </c>
      <c r="DJ32">
        <f>((14/15)*100)</f>
        <v>93.333333333333329</v>
      </c>
      <c r="DK32">
        <f>((4/15)*100)</f>
        <v>26.666666666666668</v>
      </c>
      <c r="DL32">
        <f>((14/17)*100)</f>
        <v>82.35294117647058</v>
      </c>
      <c r="DM32">
        <f>((6/17)*100)</f>
        <v>35.294117647058826</v>
      </c>
      <c r="DN32">
        <f>((5/17)*100)</f>
        <v>29.411764705882355</v>
      </c>
      <c r="DP32">
        <f>((0/12)*100)</f>
        <v>0</v>
      </c>
      <c r="DQ32">
        <f>((0/12)*100)</f>
        <v>0</v>
      </c>
      <c r="DR32">
        <f>((11/12)*100)</f>
        <v>91.666666666666657</v>
      </c>
      <c r="DS32">
        <f>((0/11)*100)</f>
        <v>0</v>
      </c>
      <c r="DT32">
        <f>((11/11)*100)</f>
        <v>100</v>
      </c>
      <c r="DU32">
        <f>((0/11)*100)</f>
        <v>0</v>
      </c>
      <c r="DV32">
        <f>((0/12)*100)</f>
        <v>0</v>
      </c>
      <c r="DW32">
        <f>((11/12)*100)</f>
        <v>91.666666666666657</v>
      </c>
      <c r="DX32">
        <f>((0/12)*100)</f>
        <v>0</v>
      </c>
      <c r="DY32">
        <f>((11/12)*100)</f>
        <v>91.666666666666657</v>
      </c>
      <c r="DZ32">
        <f>((0/12)*100)</f>
        <v>0</v>
      </c>
      <c r="EA32">
        <f>((0/12)*100)</f>
        <v>0</v>
      </c>
    </row>
    <row r="33" spans="1:131" x14ac:dyDescent="0.25">
      <c r="A33">
        <v>181.41351599999999</v>
      </c>
      <c r="B33">
        <v>10.256641999999999</v>
      </c>
      <c r="C33">
        <v>192.15713</v>
      </c>
      <c r="D33">
        <v>8.0841840000000005</v>
      </c>
      <c r="E33">
        <v>182.23094800000001</v>
      </c>
      <c r="F33">
        <v>10.622622</v>
      </c>
      <c r="G33">
        <v>172.65747499999998</v>
      </c>
      <c r="H33">
        <v>8.4246909999999993</v>
      </c>
      <c r="K33">
        <f>(15/200)</f>
        <v>7.4999999999999997E-2</v>
      </c>
      <c r="L33">
        <f>(15/200)</f>
        <v>7.4999999999999997E-2</v>
      </c>
      <c r="M33">
        <f>(15/200)</f>
        <v>7.4999999999999997E-2</v>
      </c>
      <c r="N33">
        <f>(15/200)</f>
        <v>7.4999999999999997E-2</v>
      </c>
      <c r="P33">
        <f>(12/200)</f>
        <v>0.06</v>
      </c>
      <c r="Q33">
        <f>(12/200)</f>
        <v>0.06</v>
      </c>
      <c r="R33">
        <f>(13/200)</f>
        <v>6.5000000000000002E-2</v>
      </c>
      <c r="S33">
        <f>(11/200)</f>
        <v>5.5E-2</v>
      </c>
      <c r="U33">
        <f>0.075+0.06</f>
        <v>0.13500000000000001</v>
      </c>
      <c r="V33">
        <f>0.075+0.06</f>
        <v>0.13500000000000001</v>
      </c>
      <c r="W33">
        <f>0.075+0.065</f>
        <v>0.14000000000000001</v>
      </c>
      <c r="X33">
        <f>0.075+0.055</f>
        <v>0.13</v>
      </c>
      <c r="Z33">
        <f>SQRT((ABS($A$34-$A$33)^2+(ABS($B$34-$B$33)^2)))</f>
        <v>21.679273980275447</v>
      </c>
      <c r="AA33">
        <f>SQRT((ABS($C$34-$C$33)^2+(ABS($D$34-$D$33)^2)))</f>
        <v>20.671884429702814</v>
      </c>
      <c r="AB33">
        <f>SQRT((ABS($E$34-$E$33)^2+(ABS($F$34-$F$33)^2)))</f>
        <v>20.717102972880333</v>
      </c>
      <c r="AC33">
        <f>SQRT((ABS($G$34-$G$33)^2+(ABS($H$34-$H$33)^2)))</f>
        <v>20.828849172086059</v>
      </c>
      <c r="AJ33">
        <f>1/0.135</f>
        <v>7.4074074074074066</v>
      </c>
      <c r="AK33">
        <f>1/0.135</f>
        <v>7.4074074074074066</v>
      </c>
      <c r="AL33">
        <f>1/0.14</f>
        <v>7.1428571428571423</v>
      </c>
      <c r="AM33">
        <f>1/0.13</f>
        <v>7.6923076923076916</v>
      </c>
      <c r="AO33">
        <f>$Z33/$U33</f>
        <v>160.58721466870699</v>
      </c>
      <c r="AP33">
        <f>$AA33/$V33</f>
        <v>153.12506984965046</v>
      </c>
      <c r="AQ33">
        <f>$AB33/$W33</f>
        <v>147.97930694914521</v>
      </c>
      <c r="AR33">
        <f>$AC33/$X33</f>
        <v>160.22191670835429</v>
      </c>
      <c r="AV33">
        <f>((0.075/0.135)*100)</f>
        <v>55.55555555555555</v>
      </c>
      <c r="AW33">
        <f>((0.075/0.135)*100)</f>
        <v>55.55555555555555</v>
      </c>
      <c r="AX33">
        <f>((0.075/0.14)*100)</f>
        <v>53.571428571428569</v>
      </c>
      <c r="AY33">
        <f>((0.075/0.13)*100)</f>
        <v>57.692307692307686</v>
      </c>
      <c r="BA33">
        <f>((0.06/0.135)*100)</f>
        <v>44.444444444444443</v>
      </c>
      <c r="BB33">
        <f>((0.06/0.135)*100)</f>
        <v>44.444444444444443</v>
      </c>
      <c r="BC33">
        <f>((0.065/0.14)*100)</f>
        <v>46.428571428571423</v>
      </c>
      <c r="BD33">
        <f>((0.055/0.13)*100)</f>
        <v>42.307692307692307</v>
      </c>
      <c r="BF33">
        <f>ABS($B$33-$D$33)</f>
        <v>2.1724579999999989</v>
      </c>
      <c r="BG33">
        <f>ABS($F$33-$H$33)</f>
        <v>2.1979310000000005</v>
      </c>
      <c r="BL33">
        <f>SQRT((ABS($A$33-$E$33)^2+(ABS($B$33-$F$33)^2)))</f>
        <v>0.89562069818871493</v>
      </c>
      <c r="BM33">
        <f>SQRT((ABS($C$33-$G$34)^2+(ABS($D$33-$H$34)^2)))</f>
        <v>1.3761726403780246</v>
      </c>
      <c r="BO33">
        <f>SQRT((ABS($A$33-$G$33)^2+(ABS($B$33-$H$33)^2)))</f>
        <v>8.9456301320858422</v>
      </c>
      <c r="BP33">
        <f>SQRT((ABS($C$33-$E$33)^2+(ABS($D$33-$F$33)^2)))</f>
        <v>10.24562133679396</v>
      </c>
      <c r="BR33">
        <f>DEGREES(ACOS((5.34421760878054^2+23.6509873894506^2-19.7724253513187^2)/(2*5.34421760878054*23.6509873894506)))</f>
        <v>38.8106248798412</v>
      </c>
      <c r="BS33">
        <f>DEGREES(ACOS((22.2189476328239^2+23.1833508266442^2-3.26192298515002^2)/(2*22.2189476328239*23.1833508266442)))</f>
        <v>7.8727348440735172</v>
      </c>
      <c r="BU33">
        <v>15</v>
      </c>
      <c r="BV33">
        <v>3</v>
      </c>
      <c r="BW33">
        <v>2</v>
      </c>
      <c r="BX33">
        <v>14</v>
      </c>
      <c r="BY33">
        <v>15</v>
      </c>
      <c r="BZ33">
        <v>2</v>
      </c>
      <c r="CA33">
        <v>13</v>
      </c>
      <c r="CB33">
        <v>3</v>
      </c>
      <c r="CC33">
        <v>15</v>
      </c>
      <c r="CD33">
        <v>1</v>
      </c>
      <c r="CE33">
        <v>13</v>
      </c>
      <c r="CF33">
        <v>1</v>
      </c>
      <c r="CG33">
        <v>15</v>
      </c>
      <c r="CH33">
        <v>14</v>
      </c>
      <c r="CI33">
        <v>3</v>
      </c>
      <c r="CJ33">
        <v>2</v>
      </c>
      <c r="CL33">
        <v>12</v>
      </c>
      <c r="CM33">
        <v>0</v>
      </c>
      <c r="CN33">
        <v>0</v>
      </c>
      <c r="CO33">
        <v>10</v>
      </c>
      <c r="CP33">
        <v>12</v>
      </c>
      <c r="CQ33">
        <v>0</v>
      </c>
      <c r="CR33">
        <v>11</v>
      </c>
      <c r="CS33">
        <v>0</v>
      </c>
      <c r="CT33">
        <v>13</v>
      </c>
      <c r="CU33">
        <v>0</v>
      </c>
      <c r="CV33">
        <v>11</v>
      </c>
      <c r="CW33">
        <v>0</v>
      </c>
      <c r="CX33">
        <v>11</v>
      </c>
      <c r="CY33">
        <v>10</v>
      </c>
      <c r="CZ33">
        <v>0</v>
      </c>
      <c r="DA33">
        <v>0</v>
      </c>
      <c r="DC33">
        <f>((3/15)*100)</f>
        <v>20</v>
      </c>
      <c r="DD33">
        <f>((2/15)*100)</f>
        <v>13.333333333333334</v>
      </c>
      <c r="DE33">
        <f>((14/15)*100)</f>
        <v>93.333333333333329</v>
      </c>
      <c r="DF33">
        <f>((2/15)*100)</f>
        <v>13.333333333333334</v>
      </c>
      <c r="DG33">
        <f>((13/15)*100)</f>
        <v>86.666666666666671</v>
      </c>
      <c r="DH33">
        <f>((3/15)*100)</f>
        <v>20</v>
      </c>
      <c r="DI33">
        <f>((1/15)*100)</f>
        <v>6.666666666666667</v>
      </c>
      <c r="DJ33">
        <f>((13/15)*100)</f>
        <v>86.666666666666671</v>
      </c>
      <c r="DK33">
        <f>((1/15)*100)</f>
        <v>6.666666666666667</v>
      </c>
      <c r="DL33">
        <f>((14/15)*100)</f>
        <v>93.333333333333329</v>
      </c>
      <c r="DM33">
        <f>((3/15)*100)</f>
        <v>20</v>
      </c>
      <c r="DN33">
        <f>((2/15)*100)</f>
        <v>13.333333333333334</v>
      </c>
      <c r="DP33">
        <f>((0/12)*100)</f>
        <v>0</v>
      </c>
      <c r="DQ33">
        <f>((0/12)*100)</f>
        <v>0</v>
      </c>
      <c r="DR33">
        <f>((10/12)*100)</f>
        <v>83.333333333333343</v>
      </c>
      <c r="DS33">
        <f>((0/12)*100)</f>
        <v>0</v>
      </c>
      <c r="DT33">
        <f>((11/12)*100)</f>
        <v>91.666666666666657</v>
      </c>
      <c r="DU33">
        <f>((0/12)*100)</f>
        <v>0</v>
      </c>
      <c r="DV33">
        <f>((0/13)*100)</f>
        <v>0</v>
      </c>
      <c r="DW33">
        <f>((11/13)*100)</f>
        <v>84.615384615384613</v>
      </c>
      <c r="DX33">
        <f>((0/13)*100)</f>
        <v>0</v>
      </c>
      <c r="DY33">
        <f>((10/11)*100)</f>
        <v>90.909090909090907</v>
      </c>
      <c r="DZ33">
        <f>((0/11)*100)</f>
        <v>0</v>
      </c>
      <c r="EA33">
        <f>((0/11)*100)</f>
        <v>0</v>
      </c>
    </row>
    <row r="34" spans="1:131" x14ac:dyDescent="0.25">
      <c r="A34">
        <v>203.07915399999999</v>
      </c>
      <c r="B34">
        <v>9.4878440000000008</v>
      </c>
      <c r="C34">
        <v>212.80919700000001</v>
      </c>
      <c r="D34">
        <v>7.1792340000000001</v>
      </c>
      <c r="E34">
        <v>202.93895599999999</v>
      </c>
      <c r="F34">
        <v>10.008813999999999</v>
      </c>
      <c r="G34">
        <v>193.47306</v>
      </c>
      <c r="H34">
        <v>7.6814689999999999</v>
      </c>
      <c r="K34">
        <f>(15/200)</f>
        <v>7.4999999999999997E-2</v>
      </c>
      <c r="L34">
        <f>(16/200)</f>
        <v>0.08</v>
      </c>
      <c r="M34">
        <f>(14/200)</f>
        <v>7.0000000000000007E-2</v>
      </c>
      <c r="N34">
        <f>(13/200)</f>
        <v>6.5000000000000002E-2</v>
      </c>
      <c r="P34">
        <f>(14/200)</f>
        <v>7.0000000000000007E-2</v>
      </c>
      <c r="Q34">
        <f>(15/200)</f>
        <v>7.4999999999999997E-2</v>
      </c>
      <c r="R34">
        <f>(15/200)</f>
        <v>7.4999999999999997E-2</v>
      </c>
      <c r="S34">
        <f>(14/200)</f>
        <v>7.0000000000000007E-2</v>
      </c>
      <c r="U34">
        <f>0.075+0.07</f>
        <v>0.14500000000000002</v>
      </c>
      <c r="V34">
        <f>0.08+0.075</f>
        <v>0.155</v>
      </c>
      <c r="W34">
        <f>0.07+0.075</f>
        <v>0.14500000000000002</v>
      </c>
      <c r="X34">
        <f>0.065+0.07</f>
        <v>0.13500000000000001</v>
      </c>
      <c r="Z34">
        <f>SQRT((ABS($A$35-$A$34)^2+(ABS($B$35-$B$34)^2)))</f>
        <v>17.786221439605963</v>
      </c>
      <c r="AA34">
        <f>SQRT((ABS($C$35-$C$34)^2+(ABS($D$35-$D$34)^2)))</f>
        <v>16.349245348381416</v>
      </c>
      <c r="AB34">
        <f>SQRT((ABS($E$35-$E$34)^2+(ABS($F$35-$F$34)^2)))</f>
        <v>17.634898308627292</v>
      </c>
      <c r="AC34">
        <f>SQRT((ABS($G$35-$G$34)^2+(ABS($H$35-$H$34)^2)))</f>
        <v>19.654373144398168</v>
      </c>
      <c r="AJ34">
        <f>1/0.145</f>
        <v>6.8965517241379315</v>
      </c>
      <c r="AK34">
        <f>1/0.155</f>
        <v>6.4516129032258069</v>
      </c>
      <c r="AL34">
        <f>1/0.145</f>
        <v>6.8965517241379315</v>
      </c>
      <c r="AM34">
        <f>1/0.135</f>
        <v>7.4074074074074066</v>
      </c>
      <c r="AO34">
        <f>$Z34/$U34</f>
        <v>122.66359613521352</v>
      </c>
      <c r="AP34">
        <f>$AA34/$V34</f>
        <v>105.47900224762203</v>
      </c>
      <c r="AQ34">
        <f>$AB34/$W34</f>
        <v>121.61998833536062</v>
      </c>
      <c r="AR34">
        <f>$AC34/$X34</f>
        <v>145.58794921776419</v>
      </c>
      <c r="AV34">
        <f>((0.075/0.145)*100)</f>
        <v>51.724137931034484</v>
      </c>
      <c r="AW34">
        <f>((0.08/0.155)*100)</f>
        <v>51.612903225806448</v>
      </c>
      <c r="AX34">
        <f>((0.07/0.145)*100)</f>
        <v>48.275862068965523</v>
      </c>
      <c r="AY34">
        <f>((0.065/0.135)*100)</f>
        <v>48.148148148148145</v>
      </c>
      <c r="BA34">
        <f>((0.07/0.145)*100)</f>
        <v>48.275862068965523</v>
      </c>
      <c r="BB34">
        <f>((0.075/0.155)*100)</f>
        <v>48.387096774193544</v>
      </c>
      <c r="BC34">
        <f>((0.075/0.145)*100)</f>
        <v>51.724137931034484</v>
      </c>
      <c r="BD34">
        <f>((0.07/0.135)*100)</f>
        <v>51.851851851851848</v>
      </c>
      <c r="BF34">
        <f>ABS($B$34-$D$34)</f>
        <v>2.3086100000000007</v>
      </c>
      <c r="BG34">
        <f>ABS($F$34-$H$34)</f>
        <v>2.3273449999999993</v>
      </c>
      <c r="BL34">
        <f>SQRT((ABS($A$34-$E$34)^2+(ABS($B$34-$F$34)^2)))</f>
        <v>0.53950460619349472</v>
      </c>
      <c r="BM34">
        <f>SQRT((ABS($C$34-$G$35)^2+(ABS($D$34-$H$35)^2)))</f>
        <v>0.34609703270902831</v>
      </c>
      <c r="BO34">
        <f>SQRT((ABS($A$34-$G$34)^2+(ABS($B$34-$H$34)^2)))</f>
        <v>9.7744581730887106</v>
      </c>
      <c r="BP34">
        <f>SQRT((ABS($C$34-$E$34)^2+(ABS($D$34-$F$34)^2)))</f>
        <v>10.267822572214687</v>
      </c>
      <c r="BS34">
        <f>DEGREES(ACOS((21.5694183291019^2+22.0541092975544^2-2.64960623920046^2)/(2*21.5694183291019*22.0541092975544)))</f>
        <v>6.8471155203187193</v>
      </c>
      <c r="BU34">
        <v>15</v>
      </c>
      <c r="BV34">
        <v>1</v>
      </c>
      <c r="BW34">
        <v>1</v>
      </c>
      <c r="BX34">
        <v>13</v>
      </c>
      <c r="BY34">
        <v>16</v>
      </c>
      <c r="BZ34">
        <v>1</v>
      </c>
      <c r="CA34">
        <v>14</v>
      </c>
      <c r="CB34">
        <v>0</v>
      </c>
      <c r="CC34">
        <v>14</v>
      </c>
      <c r="CD34">
        <v>0</v>
      </c>
      <c r="CE34">
        <v>14</v>
      </c>
      <c r="CF34">
        <v>0</v>
      </c>
      <c r="CG34">
        <v>13</v>
      </c>
      <c r="CH34">
        <v>13</v>
      </c>
      <c r="CI34">
        <v>0</v>
      </c>
      <c r="CJ34">
        <v>0</v>
      </c>
      <c r="CL34">
        <v>14</v>
      </c>
      <c r="CM34">
        <v>1</v>
      </c>
      <c r="CN34">
        <v>0</v>
      </c>
      <c r="CO34">
        <v>13</v>
      </c>
      <c r="CP34">
        <v>15</v>
      </c>
      <c r="CQ34">
        <v>1</v>
      </c>
      <c r="CR34">
        <v>13</v>
      </c>
      <c r="CS34">
        <v>2</v>
      </c>
      <c r="CT34">
        <v>15</v>
      </c>
      <c r="CU34">
        <v>1</v>
      </c>
      <c r="CV34">
        <v>13</v>
      </c>
      <c r="CW34">
        <v>2</v>
      </c>
      <c r="CX34">
        <v>14</v>
      </c>
      <c r="CY34">
        <v>13</v>
      </c>
      <c r="CZ34">
        <v>2</v>
      </c>
      <c r="DA34">
        <v>0</v>
      </c>
      <c r="DC34">
        <f>((1/15)*100)</f>
        <v>6.666666666666667</v>
      </c>
      <c r="DD34">
        <f>((1/15)*100)</f>
        <v>6.666666666666667</v>
      </c>
      <c r="DE34">
        <f>((13/15)*100)</f>
        <v>86.666666666666671</v>
      </c>
      <c r="DF34">
        <f>((1/16)*100)</f>
        <v>6.25</v>
      </c>
      <c r="DG34">
        <f>((14/16)*100)</f>
        <v>87.5</v>
      </c>
      <c r="DH34">
        <f>((0/16)*100)</f>
        <v>0</v>
      </c>
      <c r="DI34">
        <f>((0/14)*100)</f>
        <v>0</v>
      </c>
      <c r="DJ34">
        <f>((14/14)*100)</f>
        <v>100</v>
      </c>
      <c r="DK34">
        <f>((0/14)*100)</f>
        <v>0</v>
      </c>
      <c r="DL34">
        <f>((13/13)*100)</f>
        <v>100</v>
      </c>
      <c r="DM34">
        <f>((0/13)*100)</f>
        <v>0</v>
      </c>
      <c r="DN34">
        <f>((0/13)*100)</f>
        <v>0</v>
      </c>
      <c r="DP34">
        <f>((1/14)*100)</f>
        <v>7.1428571428571423</v>
      </c>
      <c r="DQ34">
        <f>((0/14)*100)</f>
        <v>0</v>
      </c>
      <c r="DR34">
        <f>((13/14)*100)</f>
        <v>92.857142857142861</v>
      </c>
      <c r="DS34">
        <f>((1/15)*100)</f>
        <v>6.666666666666667</v>
      </c>
      <c r="DT34">
        <f>((13/15)*100)</f>
        <v>86.666666666666671</v>
      </c>
      <c r="DU34">
        <f>((2/15)*100)</f>
        <v>13.333333333333334</v>
      </c>
      <c r="DV34">
        <f>((1/15)*100)</f>
        <v>6.666666666666667</v>
      </c>
      <c r="DW34">
        <f>((13/15)*100)</f>
        <v>86.666666666666671</v>
      </c>
      <c r="DX34">
        <f>((2/15)*100)</f>
        <v>13.333333333333334</v>
      </c>
      <c r="DY34">
        <f>((13/14)*100)</f>
        <v>92.857142857142861</v>
      </c>
      <c r="DZ34">
        <f>((2/14)*100)</f>
        <v>14.285714285714285</v>
      </c>
      <c r="EA34">
        <f>((0/14)*100)</f>
        <v>0</v>
      </c>
    </row>
    <row r="35" spans="1:131" x14ac:dyDescent="0.25">
      <c r="A35">
        <v>220.85275100000001</v>
      </c>
      <c r="B35">
        <v>8.8178269999999994</v>
      </c>
      <c r="C35">
        <v>229.15813299999999</v>
      </c>
      <c r="D35">
        <v>7.2798080000000001</v>
      </c>
      <c r="E35">
        <v>220.54803100000001</v>
      </c>
      <c r="F35">
        <v>9.0548140000000004</v>
      </c>
      <c r="G35">
        <v>213.116286</v>
      </c>
      <c r="H35">
        <v>7.0196110000000003</v>
      </c>
      <c r="K35">
        <f>(14/200)</f>
        <v>7.0000000000000007E-2</v>
      </c>
      <c r="L35">
        <f>(15/200)</f>
        <v>7.4999999999999997E-2</v>
      </c>
      <c r="M35">
        <f>(15/200)</f>
        <v>7.4999999999999997E-2</v>
      </c>
      <c r="N35">
        <f>(17/200)</f>
        <v>8.5000000000000006E-2</v>
      </c>
      <c r="P35">
        <f>(15/200)</f>
        <v>7.4999999999999997E-2</v>
      </c>
      <c r="Q35">
        <f>(15/200)</f>
        <v>7.4999999999999997E-2</v>
      </c>
      <c r="R35">
        <f>(15/200)</f>
        <v>7.4999999999999997E-2</v>
      </c>
      <c r="S35">
        <f>(16/200)</f>
        <v>0.08</v>
      </c>
      <c r="U35">
        <f>0.07+0.075</f>
        <v>0.14500000000000002</v>
      </c>
      <c r="V35">
        <f>0.075+0.075</f>
        <v>0.15</v>
      </c>
      <c r="W35">
        <f>0.075+0.075</f>
        <v>0.15</v>
      </c>
      <c r="X35">
        <f>0.085+0.08</f>
        <v>0.16500000000000001</v>
      </c>
      <c r="Z35">
        <f>SQRT((ABS($A$36-$A$35)^2+(ABS($B$36-$B$35)^2)))</f>
        <v>17.683454649737541</v>
      </c>
      <c r="AA35">
        <f>SQRT((ABS($C$36-$C$35)^2+(ABS($D$36-$D$35)^2)))</f>
        <v>18.55946353710755</v>
      </c>
      <c r="AB35">
        <f>SQRT((ABS($E$36-$E$35)^2+(ABS($F$36-$F$35)^2)))</f>
        <v>17.19932821784051</v>
      </c>
      <c r="AC35">
        <f>SQRT((ABS($G$36-$G$35)^2+(ABS($H$36-$H$35)^2)))</f>
        <v>16.828980792743366</v>
      </c>
      <c r="AJ35">
        <f>1/0.145</f>
        <v>6.8965517241379315</v>
      </c>
      <c r="AK35">
        <f>1/0.15</f>
        <v>6.666666666666667</v>
      </c>
      <c r="AL35">
        <f>1/0.15</f>
        <v>6.666666666666667</v>
      </c>
      <c r="AM35">
        <f>1/0.165</f>
        <v>6.0606060606060606</v>
      </c>
      <c r="AO35">
        <f>$Z35/$U35</f>
        <v>121.95485965336233</v>
      </c>
      <c r="AP35">
        <f>$AA35/$V35</f>
        <v>123.72975691405034</v>
      </c>
      <c r="AQ35">
        <f>$AB35/$W35</f>
        <v>114.66218811893674</v>
      </c>
      <c r="AR35">
        <f>$AC35/$X35</f>
        <v>101.99382298632342</v>
      </c>
      <c r="AV35">
        <f>((0.07/0.145)*100)</f>
        <v>48.275862068965523</v>
      </c>
      <c r="AW35">
        <f>((0.075/0.15)*100)</f>
        <v>50</v>
      </c>
      <c r="AX35">
        <f>((0.075/0.15)*100)</f>
        <v>50</v>
      </c>
      <c r="AY35">
        <f>((0.085/0.165)*100)</f>
        <v>51.515151515151516</v>
      </c>
      <c r="BA35">
        <f>((0.075/0.145)*100)</f>
        <v>51.724137931034484</v>
      </c>
      <c r="BB35">
        <f>((0.075/0.15)*100)</f>
        <v>50</v>
      </c>
      <c r="BC35">
        <f>((0.075/0.15)*100)</f>
        <v>50</v>
      </c>
      <c r="BD35">
        <f>((0.08/0.165)*100)</f>
        <v>48.484848484848484</v>
      </c>
      <c r="BF35">
        <f>ABS($B$35-$D$35)</f>
        <v>1.5380189999999994</v>
      </c>
      <c r="BG35">
        <f>ABS($F$35-$H$35)</f>
        <v>2.0352030000000001</v>
      </c>
      <c r="BL35">
        <f>SQRT((ABS($A$35-$E$35)^2+(ABS($B$35-$F$35)^2)))</f>
        <v>0.38602735209956612</v>
      </c>
      <c r="BM35">
        <f>SQRT((ABS($C$35-$G$36)^2+(ABS($D$35-$H$36)^2)))</f>
        <v>0.79946495101975601</v>
      </c>
      <c r="BO35">
        <f>SQRT((ABS($A$35-$G$36)^2+(ABS($B$35-$H$36)^2)))</f>
        <v>9.189828961495305</v>
      </c>
      <c r="BP35">
        <f>SQRT((ABS($C$35-$E$35)^2+(ABS($D$35-$F$35)^2)))</f>
        <v>8.7911604894029605</v>
      </c>
      <c r="BS35">
        <f>DEGREES(ACOS((17.2910865733675^2+20.8106079742589^2-5.34421760878054^2)/(2*17.2910865733675*20.8106079742589)))</f>
        <v>12.169972168796042</v>
      </c>
      <c r="BU35">
        <v>14</v>
      </c>
      <c r="BV35">
        <v>0</v>
      </c>
      <c r="BW35">
        <v>0</v>
      </c>
      <c r="BX35">
        <v>14</v>
      </c>
      <c r="BY35">
        <v>15</v>
      </c>
      <c r="BZ35">
        <v>0</v>
      </c>
      <c r="CA35">
        <v>15</v>
      </c>
      <c r="CB35">
        <v>2</v>
      </c>
      <c r="CC35">
        <v>15</v>
      </c>
      <c r="CD35">
        <v>0</v>
      </c>
      <c r="CE35">
        <v>15</v>
      </c>
      <c r="CF35">
        <v>2</v>
      </c>
      <c r="CG35">
        <v>17</v>
      </c>
      <c r="CH35">
        <v>14</v>
      </c>
      <c r="CI35">
        <v>2</v>
      </c>
      <c r="CJ35">
        <v>2</v>
      </c>
      <c r="CL35">
        <v>15</v>
      </c>
      <c r="CM35">
        <v>0</v>
      </c>
      <c r="CN35">
        <v>1</v>
      </c>
      <c r="CO35">
        <v>15</v>
      </c>
      <c r="CP35">
        <v>15</v>
      </c>
      <c r="CQ35">
        <v>1</v>
      </c>
      <c r="CR35">
        <v>15</v>
      </c>
      <c r="CS35">
        <v>0</v>
      </c>
      <c r="CT35">
        <v>15</v>
      </c>
      <c r="CU35">
        <v>1</v>
      </c>
      <c r="CV35">
        <v>15</v>
      </c>
      <c r="CW35">
        <v>0</v>
      </c>
      <c r="CX35">
        <v>16</v>
      </c>
      <c r="CY35">
        <v>15</v>
      </c>
      <c r="CZ35">
        <v>0</v>
      </c>
      <c r="DA35">
        <v>2</v>
      </c>
      <c r="DC35">
        <f>((0/14)*100)</f>
        <v>0</v>
      </c>
      <c r="DD35">
        <f>((0/14)*100)</f>
        <v>0</v>
      </c>
      <c r="DE35">
        <f>((14/14)*100)</f>
        <v>100</v>
      </c>
      <c r="DF35">
        <f>((0/15)*100)</f>
        <v>0</v>
      </c>
      <c r="DG35">
        <f>((15/15)*100)</f>
        <v>100</v>
      </c>
      <c r="DH35">
        <f>((2/15)*100)</f>
        <v>13.333333333333334</v>
      </c>
      <c r="DI35">
        <f>((0/15)*100)</f>
        <v>0</v>
      </c>
      <c r="DJ35">
        <f>((15/15)*100)</f>
        <v>100</v>
      </c>
      <c r="DK35">
        <f>((2/15)*100)</f>
        <v>13.333333333333334</v>
      </c>
      <c r="DL35">
        <f>((14/17)*100)</f>
        <v>82.35294117647058</v>
      </c>
      <c r="DM35">
        <f>((2/17)*100)</f>
        <v>11.76470588235294</v>
      </c>
      <c r="DN35">
        <f>((2/17)*100)</f>
        <v>11.76470588235294</v>
      </c>
      <c r="DP35">
        <f>((0/15)*100)</f>
        <v>0</v>
      </c>
      <c r="DQ35">
        <f>((1/15)*100)</f>
        <v>6.666666666666667</v>
      </c>
      <c r="DR35">
        <f>((15/15)*100)</f>
        <v>100</v>
      </c>
      <c r="DS35">
        <f>((1/15)*100)</f>
        <v>6.666666666666667</v>
      </c>
      <c r="DT35">
        <f>((15/15)*100)</f>
        <v>100</v>
      </c>
      <c r="DU35">
        <f>((0/15)*100)</f>
        <v>0</v>
      </c>
      <c r="DV35">
        <f>((1/15)*100)</f>
        <v>6.666666666666667</v>
      </c>
      <c r="DW35">
        <f>((15/15)*100)</f>
        <v>100</v>
      </c>
      <c r="DX35">
        <f>((0/15)*100)</f>
        <v>0</v>
      </c>
      <c r="DY35">
        <f>((15/16)*100)</f>
        <v>93.75</v>
      </c>
      <c r="DZ35">
        <f>((0/16)*100)</f>
        <v>0</v>
      </c>
      <c r="EA35">
        <f>((2/16)*100)</f>
        <v>12.5</v>
      </c>
    </row>
    <row r="36" spans="1:131" x14ac:dyDescent="0.25">
      <c r="A36">
        <v>238.50792899999999</v>
      </c>
      <c r="B36">
        <v>9.817456</v>
      </c>
      <c r="C36">
        <v>247.70936799999998</v>
      </c>
      <c r="D36">
        <v>7.832408</v>
      </c>
      <c r="E36">
        <v>237.69566</v>
      </c>
      <c r="F36">
        <v>10.387371999999999</v>
      </c>
      <c r="G36">
        <v>229.93982800000001</v>
      </c>
      <c r="H36">
        <v>7.4474299999999998</v>
      </c>
      <c r="K36">
        <f>(16/200)</f>
        <v>0.08</v>
      </c>
      <c r="L36">
        <f>(11/200)</f>
        <v>5.5E-2</v>
      </c>
      <c r="M36">
        <f>(21/200)</f>
        <v>0.105</v>
      </c>
      <c r="N36">
        <f>(17/200)</f>
        <v>8.5000000000000006E-2</v>
      </c>
      <c r="P36">
        <f>(17/200)</f>
        <v>8.5000000000000006E-2</v>
      </c>
      <c r="Q36">
        <f>(20/200)</f>
        <v>0.1</v>
      </c>
      <c r="R36">
        <f>(20/200)</f>
        <v>0.1</v>
      </c>
      <c r="S36">
        <f>(16/200)</f>
        <v>0.08</v>
      </c>
      <c r="U36">
        <f>0.08+0.085</f>
        <v>0.16500000000000001</v>
      </c>
      <c r="V36">
        <f>0.055+0.1</f>
        <v>0.155</v>
      </c>
      <c r="W36">
        <f>0.105+0.1</f>
        <v>0.20500000000000002</v>
      </c>
      <c r="X36">
        <f>0.085+0.08</f>
        <v>0.16500000000000001</v>
      </c>
      <c r="Z36">
        <f>SQRT((ABS($A$37-$A$36)^2+(ABS($B$37-$B$36)^2)))</f>
        <v>18.794651477406681</v>
      </c>
      <c r="AA36">
        <f>SQRT((ABS($C$37-$C$36)^2+(ABS($D$37-$D$36)^2)))</f>
        <v>15.531404684308578</v>
      </c>
      <c r="AB36">
        <f>SQRT((ABS($E$37-$E$36)^2+(ABS($F$37-$F$36)^2)))</f>
        <v>18.140489030351148</v>
      </c>
      <c r="AC36">
        <f>SQRT((ABS($G$37-$G$36)^2+(ABS($H$37-$H$36)^2)))</f>
        <v>17.780449135148437</v>
      </c>
      <c r="AJ36">
        <f>1/0.165</f>
        <v>6.0606060606060606</v>
      </c>
      <c r="AK36">
        <f>1/0.155</f>
        <v>6.4516129032258069</v>
      </c>
      <c r="AL36">
        <f>1/0.205</f>
        <v>4.8780487804878048</v>
      </c>
      <c r="AM36">
        <f>1/0.165</f>
        <v>6.0606060606060606</v>
      </c>
      <c r="AO36">
        <f>$Z36/$U36</f>
        <v>113.90697865094958</v>
      </c>
      <c r="AP36">
        <f>$AA36/$V36</f>
        <v>100.20261086650696</v>
      </c>
      <c r="AQ36">
        <f>$AB36/$W36</f>
        <v>88.490190391956816</v>
      </c>
      <c r="AR36">
        <f>$AC36/$X36</f>
        <v>107.7602977887784</v>
      </c>
      <c r="AV36">
        <f>((0.08/0.165)*100)</f>
        <v>48.484848484848484</v>
      </c>
      <c r="AW36">
        <f>((0.055/0.155)*100)</f>
        <v>35.483870967741936</v>
      </c>
      <c r="AX36">
        <f>((0.105/0.205)*100)</f>
        <v>51.219512195121951</v>
      </c>
      <c r="AY36">
        <f>((0.085/0.165)*100)</f>
        <v>51.515151515151516</v>
      </c>
      <c r="BA36">
        <f>((0.085/0.165)*100)</f>
        <v>51.515151515151516</v>
      </c>
      <c r="BB36">
        <f>((0.1/0.155)*100)</f>
        <v>64.516129032258078</v>
      </c>
      <c r="BC36">
        <f>((0.1/0.205)*100)</f>
        <v>48.780487804878057</v>
      </c>
      <c r="BD36">
        <f>((0.08/0.165)*100)</f>
        <v>48.484848484848484</v>
      </c>
      <c r="BF36">
        <f>ABS($B$36-$D$36)</f>
        <v>1.9850479999999999</v>
      </c>
      <c r="BG36">
        <f>ABS($F$36-$H$36)</f>
        <v>2.9399419999999994</v>
      </c>
      <c r="BL36">
        <f>SQRT((ABS($A$36-$E$36)^2+(ABS($B$36-$F$36)^2)))</f>
        <v>0.99226265445041162</v>
      </c>
      <c r="BM36">
        <f>SQRT((ABS($C$36-$G$37)^2+(ABS($D$36-$H$37)^2)))</f>
        <v>0.71537196187787488</v>
      </c>
      <c r="BO36">
        <f>SQRT((ABS($A$36-$G$36)^2+(ABS($B$36-$H$36)^2)))</f>
        <v>8.8898469045803452</v>
      </c>
      <c r="BP36">
        <f>SQRT((ABS($C$36-$E$36)^2+(ABS($D$36-$F$36)^2)))</f>
        <v>10.334514451611145</v>
      </c>
      <c r="BS36">
        <f>DEGREES(ACOS((19.7724253513187^2+21.0888655929598^2-3.56868168863587^2)/(2*19.7724253513187*21.0888655929598)))</f>
        <v>9.3172953296040468</v>
      </c>
      <c r="BU36">
        <v>16</v>
      </c>
      <c r="BV36">
        <v>0</v>
      </c>
      <c r="BW36">
        <v>0</v>
      </c>
      <c r="BX36">
        <v>14</v>
      </c>
      <c r="BY36">
        <v>11</v>
      </c>
      <c r="BZ36">
        <v>0</v>
      </c>
      <c r="CA36">
        <v>11</v>
      </c>
      <c r="CB36">
        <v>0</v>
      </c>
      <c r="CC36">
        <v>21</v>
      </c>
      <c r="CD36">
        <v>0</v>
      </c>
      <c r="CE36">
        <v>11</v>
      </c>
      <c r="CF36">
        <v>0</v>
      </c>
      <c r="CG36">
        <v>17</v>
      </c>
      <c r="CH36">
        <v>14</v>
      </c>
      <c r="CI36">
        <v>0</v>
      </c>
      <c r="CJ36">
        <v>0</v>
      </c>
      <c r="CL36">
        <v>17</v>
      </c>
      <c r="CM36">
        <v>2</v>
      </c>
      <c r="CN36">
        <v>2</v>
      </c>
      <c r="CO36">
        <v>14</v>
      </c>
      <c r="CP36">
        <v>20</v>
      </c>
      <c r="CQ36">
        <v>4</v>
      </c>
      <c r="CR36">
        <v>20</v>
      </c>
      <c r="CS36">
        <v>3</v>
      </c>
      <c r="CT36">
        <v>20</v>
      </c>
      <c r="CU36">
        <v>4</v>
      </c>
      <c r="CV36">
        <v>20</v>
      </c>
      <c r="CW36">
        <v>3</v>
      </c>
      <c r="CX36">
        <v>16</v>
      </c>
      <c r="CY36">
        <v>14</v>
      </c>
      <c r="CZ36">
        <v>3</v>
      </c>
      <c r="DA36">
        <v>3</v>
      </c>
      <c r="DC36">
        <f>((0/16)*100)</f>
        <v>0</v>
      </c>
      <c r="DD36">
        <f>((0/16)*100)</f>
        <v>0</v>
      </c>
      <c r="DE36">
        <f>((14/16)*100)</f>
        <v>87.5</v>
      </c>
      <c r="DF36">
        <f>((0/11)*100)</f>
        <v>0</v>
      </c>
      <c r="DG36">
        <f>((11/11)*100)</f>
        <v>100</v>
      </c>
      <c r="DH36">
        <f>((0/11)*100)</f>
        <v>0</v>
      </c>
      <c r="DI36">
        <f>((0/21)*100)</f>
        <v>0</v>
      </c>
      <c r="DJ36">
        <f>((11/21)*100)</f>
        <v>52.380952380952387</v>
      </c>
      <c r="DK36">
        <f>((0/21)*100)</f>
        <v>0</v>
      </c>
      <c r="DL36">
        <f>((14/17)*100)</f>
        <v>82.35294117647058</v>
      </c>
      <c r="DM36">
        <f>((0/17)*100)</f>
        <v>0</v>
      </c>
      <c r="DN36">
        <f>((0/17)*100)</f>
        <v>0</v>
      </c>
      <c r="DP36">
        <f>((2/17)*100)</f>
        <v>11.76470588235294</v>
      </c>
      <c r="DQ36">
        <f>((2/17)*100)</f>
        <v>11.76470588235294</v>
      </c>
      <c r="DR36">
        <f>((14/17)*100)</f>
        <v>82.35294117647058</v>
      </c>
      <c r="DS36">
        <f>((4/20)*100)</f>
        <v>20</v>
      </c>
      <c r="DT36">
        <f>((20/20)*100)</f>
        <v>100</v>
      </c>
      <c r="DU36">
        <f>((3/20)*100)</f>
        <v>15</v>
      </c>
      <c r="DV36">
        <f>((4/20)*100)</f>
        <v>20</v>
      </c>
      <c r="DW36">
        <f>((20/20)*100)</f>
        <v>100</v>
      </c>
      <c r="DX36">
        <f>((3/20)*100)</f>
        <v>15</v>
      </c>
      <c r="DY36">
        <f>((14/16)*100)</f>
        <v>87.5</v>
      </c>
      <c r="DZ36">
        <f>((3/16)*100)</f>
        <v>18.75</v>
      </c>
      <c r="EA36">
        <f>((3/16)*100)</f>
        <v>18.75</v>
      </c>
    </row>
    <row r="37" spans="1:131" x14ac:dyDescent="0.25">
      <c r="A37">
        <v>257.30125700000002</v>
      </c>
      <c r="B37">
        <v>9.5944160000000007</v>
      </c>
      <c r="C37">
        <v>263.17051200000003</v>
      </c>
      <c r="D37">
        <v>6.3567530000000003</v>
      </c>
      <c r="E37">
        <v>255.78923700000001</v>
      </c>
      <c r="F37">
        <v>9.0836030000000001</v>
      </c>
      <c r="G37">
        <v>247.717208</v>
      </c>
      <c r="H37">
        <v>7.1170790000000004</v>
      </c>
      <c r="P37">
        <f>(24/200)</f>
        <v>0.12</v>
      </c>
      <c r="S37">
        <f>(22/200)</f>
        <v>0.11</v>
      </c>
      <c r="BF37">
        <f>ABS($B$37-$D$37)</f>
        <v>3.2376630000000004</v>
      </c>
      <c r="BG37">
        <f>ABS($F$37-$H$37)</f>
        <v>1.9665239999999997</v>
      </c>
      <c r="BI37">
        <v>2.848343499999999</v>
      </c>
      <c r="BJ37">
        <v>2.8862345</v>
      </c>
      <c r="BO37">
        <f>SQRT((ABS($A$37-$G$37)^2+(ABS($B$37-$H$37)^2)))</f>
        <v>9.8990501486743874</v>
      </c>
      <c r="BP37">
        <f>SQRT((ABS($C$37-$E$37)^2+(ABS($D$37-$F$37)^2)))</f>
        <v>7.8688583382931254</v>
      </c>
      <c r="CL37">
        <v>24</v>
      </c>
      <c r="CM37">
        <v>13</v>
      </c>
      <c r="CN37">
        <v>3</v>
      </c>
      <c r="CO37">
        <v>21</v>
      </c>
      <c r="CX37">
        <v>22</v>
      </c>
      <c r="CY37">
        <v>21</v>
      </c>
      <c r="CZ37">
        <v>11</v>
      </c>
      <c r="DA37">
        <v>1</v>
      </c>
      <c r="DP37">
        <f>((13/24)*100)</f>
        <v>54.166666666666664</v>
      </c>
      <c r="DQ37">
        <f>((3/24)*100)</f>
        <v>12.5</v>
      </c>
      <c r="DR37">
        <f>((21/24)*100)</f>
        <v>87.5</v>
      </c>
      <c r="DY37">
        <f>((21/22)*100)</f>
        <v>95.454545454545453</v>
      </c>
      <c r="DZ37">
        <f>((11/22)*100)</f>
        <v>50</v>
      </c>
      <c r="EA37">
        <f>((1/22)*100)</f>
        <v>4.5454545454545459</v>
      </c>
    </row>
    <row r="38" spans="1:131" x14ac:dyDescent="0.25">
      <c r="A38" t="s">
        <v>22</v>
      </c>
      <c r="B38" t="s">
        <v>22</v>
      </c>
      <c r="C38" t="s">
        <v>22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</row>
    <row r="39" spans="1:131" x14ac:dyDescent="0.25">
      <c r="A39">
        <v>223.934212</v>
      </c>
      <c r="B39">
        <v>6.9769819999999996</v>
      </c>
      <c r="C39">
        <v>239.69075799999999</v>
      </c>
      <c r="D39">
        <v>8.0203970000000009</v>
      </c>
      <c r="E39">
        <v>250.628207</v>
      </c>
      <c r="F39">
        <v>5.3324939999999996</v>
      </c>
      <c r="G39">
        <v>237.97174899999999</v>
      </c>
      <c r="H39">
        <v>7.9666110000000003</v>
      </c>
      <c r="K39">
        <f>(18/200)</f>
        <v>0.09</v>
      </c>
      <c r="L39">
        <f>(12/200)</f>
        <v>0.06</v>
      </c>
      <c r="M39">
        <f>(17/200)</f>
        <v>8.5000000000000006E-2</v>
      </c>
      <c r="N39">
        <f>(8/200)</f>
        <v>0.04</v>
      </c>
      <c r="P39">
        <f>(10/200)</f>
        <v>0.05</v>
      </c>
      <c r="Q39">
        <f>(10/200)</f>
        <v>0.05</v>
      </c>
      <c r="R39">
        <f>(11/200)</f>
        <v>5.5E-2</v>
      </c>
      <c r="S39">
        <f>(10/200)</f>
        <v>0.05</v>
      </c>
      <c r="U39">
        <f>0.09+0.05</f>
        <v>0.14000000000000001</v>
      </c>
      <c r="V39">
        <f>0.06+0.05</f>
        <v>0.11</v>
      </c>
      <c r="W39">
        <f>0.085+0.055</f>
        <v>0.14000000000000001</v>
      </c>
      <c r="X39">
        <f>0.04+0.05</f>
        <v>0.09</v>
      </c>
      <c r="Z39">
        <f>SQRT((ABS($A$40-$A$39)^2+(ABS($B$40-$B$39)^2)))</f>
        <v>23.951617307232777</v>
      </c>
      <c r="AA39">
        <f>SQRT((ABS($C$40-$C$39)^2+(ABS($D$40-$D$39)^2)))</f>
        <v>20.017630165709047</v>
      </c>
      <c r="AB39">
        <f>SQRT((ABS($E$40-$E$39)^2+(ABS($F$40-$F$39)^2)))</f>
        <v>29.461069773263727</v>
      </c>
      <c r="AC39">
        <f>SQRT((ABS($G$40-$G$39)^2+(ABS($H$40-$H$39)^2)))</f>
        <v>17.70777007419299</v>
      </c>
      <c r="AJ39">
        <f>1/0.14</f>
        <v>7.1428571428571423</v>
      </c>
      <c r="AK39">
        <f>1/0.11</f>
        <v>9.0909090909090917</v>
      </c>
      <c r="AL39">
        <f>1/0.14</f>
        <v>7.1428571428571423</v>
      </c>
      <c r="AM39">
        <f>1/0.09</f>
        <v>11.111111111111111</v>
      </c>
      <c r="AO39">
        <f>$Z39/$U39</f>
        <v>171.08298076594838</v>
      </c>
      <c r="AP39">
        <f>$AA39/$V39</f>
        <v>181.97845605190042</v>
      </c>
      <c r="AQ39">
        <f>$AB39/$W39</f>
        <v>210.43621266616947</v>
      </c>
      <c r="AR39">
        <f>$AC39/$X39</f>
        <v>196.75300082436655</v>
      </c>
      <c r="AV39">
        <f>((0.09/0.14)*100)</f>
        <v>64.285714285714278</v>
      </c>
      <c r="AW39">
        <f>((0.06/0.11)*100)</f>
        <v>54.54545454545454</v>
      </c>
      <c r="AX39">
        <f>((0.085/0.14)*100)</f>
        <v>60.714285714285708</v>
      </c>
      <c r="AY39">
        <f>((0.04/0.09)*100)</f>
        <v>44.44444444444445</v>
      </c>
      <c r="BA39">
        <f>((0.05/0.14)*100)</f>
        <v>35.714285714285715</v>
      </c>
      <c r="BB39">
        <f>((0.05/0.11)*100)</f>
        <v>45.45454545454546</v>
      </c>
      <c r="BC39">
        <f>((0.055/0.14)*100)</f>
        <v>39.285714285714285</v>
      </c>
      <c r="BD39">
        <f>((0.05/0.09)*100)</f>
        <v>55.555555555555557</v>
      </c>
      <c r="BF39">
        <f>ABS($B$39-$D$39)</f>
        <v>1.0434150000000013</v>
      </c>
      <c r="BG39">
        <f>ABS($F$39-$H$39)</f>
        <v>2.6341170000000007</v>
      </c>
      <c r="BL39">
        <f>SQRT((ABS($A$39-$E$40)^2+(ABS($B$39-$F$40)^2)))</f>
        <v>2.8884143163924656</v>
      </c>
      <c r="BM39">
        <f>SQRT((ABS($C$39-$G$39)^2+(ABS($D$39-$H$39)^2)))</f>
        <v>1.7198502480963276</v>
      </c>
      <c r="BO39">
        <f>SQRT((ABS($A$39-$G$40)^2+(ABS($B$39-$H$40)^2)))</f>
        <v>4.445546036235938</v>
      </c>
      <c r="BP39">
        <f>SQRT((ABS($C$39-$E$39)^2+(ABS($D$39-$F$39)^2)))</f>
        <v>11.26288653787342</v>
      </c>
      <c r="BU39">
        <v>18</v>
      </c>
      <c r="BV39">
        <v>13</v>
      </c>
      <c r="BW39">
        <v>7</v>
      </c>
      <c r="BX39">
        <v>8</v>
      </c>
      <c r="BY39">
        <v>12</v>
      </c>
      <c r="BZ39">
        <v>7</v>
      </c>
      <c r="CA39">
        <v>10</v>
      </c>
      <c r="CB39">
        <v>2</v>
      </c>
      <c r="CC39">
        <v>17</v>
      </c>
      <c r="CD39">
        <v>7</v>
      </c>
      <c r="CE39">
        <v>10</v>
      </c>
      <c r="CF39">
        <v>7</v>
      </c>
      <c r="CG39">
        <v>8</v>
      </c>
      <c r="CH39">
        <v>3</v>
      </c>
      <c r="CI39">
        <v>0</v>
      </c>
      <c r="CJ39">
        <v>7</v>
      </c>
      <c r="CL39">
        <v>10</v>
      </c>
      <c r="CM39">
        <v>5</v>
      </c>
      <c r="CN39">
        <v>0</v>
      </c>
      <c r="CO39">
        <v>5</v>
      </c>
      <c r="CP39">
        <v>10</v>
      </c>
      <c r="CQ39">
        <v>0</v>
      </c>
      <c r="CR39">
        <v>9</v>
      </c>
      <c r="CS39">
        <v>0</v>
      </c>
      <c r="CT39">
        <v>11</v>
      </c>
      <c r="CU39">
        <v>0</v>
      </c>
      <c r="CV39">
        <v>9</v>
      </c>
      <c r="CW39">
        <v>0</v>
      </c>
      <c r="CX39">
        <v>10</v>
      </c>
      <c r="CY39">
        <v>5</v>
      </c>
      <c r="CZ39">
        <v>0</v>
      </c>
      <c r="DA39">
        <v>0</v>
      </c>
      <c r="DC39">
        <f>((13/18)*100)</f>
        <v>72.222222222222214</v>
      </c>
      <c r="DD39">
        <f>((7/18)*100)</f>
        <v>38.888888888888893</v>
      </c>
      <c r="DE39">
        <f>((8/18)*100)</f>
        <v>44.444444444444443</v>
      </c>
      <c r="DF39">
        <f>((7/12)*100)</f>
        <v>58.333333333333336</v>
      </c>
      <c r="DG39">
        <f>((10/12)*100)</f>
        <v>83.333333333333343</v>
      </c>
      <c r="DH39">
        <f>((2/12)*100)</f>
        <v>16.666666666666664</v>
      </c>
      <c r="DI39">
        <f>((7/17)*100)</f>
        <v>41.17647058823529</v>
      </c>
      <c r="DJ39">
        <f>((10/17)*100)</f>
        <v>58.82352941176471</v>
      </c>
      <c r="DK39">
        <f>((7/17)*100)</f>
        <v>41.17647058823529</v>
      </c>
      <c r="DL39">
        <f>((3/8)*100)</f>
        <v>37.5</v>
      </c>
      <c r="DM39">
        <f>((0/8)*100)</f>
        <v>0</v>
      </c>
      <c r="DN39">
        <f>((7/8)*100)</f>
        <v>87.5</v>
      </c>
      <c r="DP39">
        <f>((5/10)*100)</f>
        <v>50</v>
      </c>
      <c r="DQ39">
        <f>((0/10)*100)</f>
        <v>0</v>
      </c>
      <c r="DR39">
        <f>((5/10)*100)</f>
        <v>50</v>
      </c>
      <c r="DS39">
        <f>((0/10)*100)</f>
        <v>0</v>
      </c>
      <c r="DT39">
        <f>((9/10)*100)</f>
        <v>90</v>
      </c>
      <c r="DU39">
        <f>((0/10)*100)</f>
        <v>0</v>
      </c>
      <c r="DV39">
        <f>((0/11)*100)</f>
        <v>0</v>
      </c>
      <c r="DW39">
        <f>((9/11)*100)</f>
        <v>81.818181818181827</v>
      </c>
      <c r="DX39">
        <f>((0/11)*100)</f>
        <v>0</v>
      </c>
      <c r="DY39">
        <f>((5/10)*100)</f>
        <v>50</v>
      </c>
      <c r="DZ39">
        <f>((0/10)*100)</f>
        <v>0</v>
      </c>
      <c r="EA39">
        <f>((0/10)*100)</f>
        <v>0</v>
      </c>
    </row>
    <row r="40" spans="1:131" x14ac:dyDescent="0.25">
      <c r="A40">
        <v>199.98264599999999</v>
      </c>
      <c r="B40">
        <v>7.0265579999999996</v>
      </c>
      <c r="C40">
        <v>219.69134199999999</v>
      </c>
      <c r="D40">
        <v>8.8741400000000006</v>
      </c>
      <c r="E40">
        <v>221.17752200000001</v>
      </c>
      <c r="F40">
        <v>6.1146609999999999</v>
      </c>
      <c r="G40">
        <v>220.33867499999999</v>
      </c>
      <c r="H40">
        <v>9.5913640000000004</v>
      </c>
      <c r="K40">
        <f>(13/200)</f>
        <v>6.5000000000000002E-2</v>
      </c>
      <c r="L40">
        <f>(14/200)</f>
        <v>7.0000000000000007E-2</v>
      </c>
      <c r="M40">
        <f>(14/200)</f>
        <v>7.0000000000000007E-2</v>
      </c>
      <c r="N40">
        <f>(15/200)</f>
        <v>7.4999999999999997E-2</v>
      </c>
      <c r="P40">
        <f>(9/200)</f>
        <v>4.4999999999999998E-2</v>
      </c>
      <c r="Q40">
        <f>(10/200)</f>
        <v>0.05</v>
      </c>
      <c r="R40">
        <f>(11/200)</f>
        <v>5.5E-2</v>
      </c>
      <c r="S40">
        <f>(10/200)</f>
        <v>0.05</v>
      </c>
      <c r="U40">
        <f>0.065+0.045</f>
        <v>0.11</v>
      </c>
      <c r="V40">
        <f>0.07+0.05</f>
        <v>0.12000000000000001</v>
      </c>
      <c r="W40">
        <f>0.07+0.055</f>
        <v>0.125</v>
      </c>
      <c r="X40">
        <f>0.075+0.05</f>
        <v>0.125</v>
      </c>
      <c r="Z40">
        <f>SQRT((ABS($A$41-$A$40)^2+(ABS($B$41-$B$40)^2)))</f>
        <v>23.120779601472478</v>
      </c>
      <c r="AA40">
        <f>SQRT((ABS($C$41-$C$40)^2+(ABS($D$41-$D$40)^2)))</f>
        <v>20.830404932193897</v>
      </c>
      <c r="AB40">
        <f>SQRT((ABS($E$41-$E$40)^2+(ABS($F$41-$F$40)^2)))</f>
        <v>22.25944050553754</v>
      </c>
      <c r="AC40">
        <f>SQRT((ABS($G$41-$G$40)^2+(ABS($H$41-$H$40)^2)))</f>
        <v>22.634805542670378</v>
      </c>
      <c r="AJ40">
        <f>1/0.11</f>
        <v>9.0909090909090917</v>
      </c>
      <c r="AK40">
        <f>1/0.12</f>
        <v>8.3333333333333339</v>
      </c>
      <c r="AL40">
        <f>1/0.125</f>
        <v>8</v>
      </c>
      <c r="AM40">
        <f>1/0.125</f>
        <v>8</v>
      </c>
      <c r="AO40">
        <f>$Z40/$U40</f>
        <v>210.18890546793162</v>
      </c>
      <c r="AP40">
        <f>$AA40/$V40</f>
        <v>173.58670776828245</v>
      </c>
      <c r="AQ40">
        <f>$AB40/$W40</f>
        <v>178.07552404430032</v>
      </c>
      <c r="AR40">
        <f>$AC40/$X40</f>
        <v>181.07844434136302</v>
      </c>
      <c r="AV40">
        <f>((0.065/0.11)*100)</f>
        <v>59.090909090909093</v>
      </c>
      <c r="AW40">
        <f>((0.07/0.12)*100)</f>
        <v>58.333333333333336</v>
      </c>
      <c r="AX40">
        <f>((0.07/0.125)*100)</f>
        <v>56.000000000000007</v>
      </c>
      <c r="AY40">
        <f>((0.075/0.125)*100)</f>
        <v>60</v>
      </c>
      <c r="BA40">
        <f>((0.045/0.11)*100)</f>
        <v>40.909090909090907</v>
      </c>
      <c r="BB40">
        <f>((0.05/0.12)*100)</f>
        <v>41.666666666666671</v>
      </c>
      <c r="BC40">
        <f>((0.055/0.125)*100)</f>
        <v>44</v>
      </c>
      <c r="BD40">
        <f>((0.05/0.125)*100)</f>
        <v>40</v>
      </c>
      <c r="BF40">
        <f>ABS($B$40-$D$40)</f>
        <v>1.8475820000000009</v>
      </c>
      <c r="BG40">
        <f>ABS($F$40-$H$40)</f>
        <v>3.4767030000000005</v>
      </c>
      <c r="BL40">
        <f>SQRT((ABS($A$40-$E$41)^2+(ABS($B$40-$F$41)^2)))</f>
        <v>1.1625445024600014</v>
      </c>
      <c r="BM40">
        <f>SQRT((ABS($C$40-$G$40)^2+(ABS($D$40-$H$40)^2)))</f>
        <v>0.96615230634978255</v>
      </c>
      <c r="BO40">
        <f>SQRT((ABS($A$40-$G$41)^2+(ABS($B$40-$H$41)^2)))</f>
        <v>3.4180459464606443</v>
      </c>
      <c r="BP40">
        <f>SQRT((ABS($C$40-$E$40)^2+(ABS($D$40-$F$40)^2)))</f>
        <v>3.1342391969728571</v>
      </c>
      <c r="BU40">
        <v>13</v>
      </c>
      <c r="BV40">
        <v>13</v>
      </c>
      <c r="BW40">
        <v>2</v>
      </c>
      <c r="BX40">
        <v>2</v>
      </c>
      <c r="BY40">
        <v>14</v>
      </c>
      <c r="BZ40">
        <v>13</v>
      </c>
      <c r="CA40">
        <v>6</v>
      </c>
      <c r="CB40">
        <v>6</v>
      </c>
      <c r="CC40">
        <v>14</v>
      </c>
      <c r="CD40">
        <v>5</v>
      </c>
      <c r="CE40">
        <v>6</v>
      </c>
      <c r="CF40">
        <v>14</v>
      </c>
      <c r="CG40">
        <v>15</v>
      </c>
      <c r="CH40">
        <v>6</v>
      </c>
      <c r="CI40">
        <v>7</v>
      </c>
      <c r="CJ40">
        <v>14</v>
      </c>
      <c r="CL40">
        <v>9</v>
      </c>
      <c r="CM40">
        <v>8</v>
      </c>
      <c r="CN40">
        <v>0</v>
      </c>
      <c r="CO40">
        <v>0</v>
      </c>
      <c r="CP40">
        <v>10</v>
      </c>
      <c r="CQ40">
        <v>5</v>
      </c>
      <c r="CR40">
        <v>3</v>
      </c>
      <c r="CS40">
        <v>2</v>
      </c>
      <c r="CT40">
        <v>11</v>
      </c>
      <c r="CU40">
        <v>0</v>
      </c>
      <c r="CV40">
        <v>3</v>
      </c>
      <c r="CW40">
        <v>10</v>
      </c>
      <c r="CX40">
        <v>10</v>
      </c>
      <c r="CY40">
        <v>0</v>
      </c>
      <c r="CZ40">
        <v>2</v>
      </c>
      <c r="DA40">
        <v>10</v>
      </c>
      <c r="DC40">
        <f>((13/13)*100)</f>
        <v>100</v>
      </c>
      <c r="DD40">
        <f>((2/13)*100)</f>
        <v>15.384615384615385</v>
      </c>
      <c r="DE40">
        <f>((2/13)*100)</f>
        <v>15.384615384615385</v>
      </c>
      <c r="DF40">
        <f>((13/14)*100)</f>
        <v>92.857142857142861</v>
      </c>
      <c r="DG40">
        <f>((6/14)*100)</f>
        <v>42.857142857142854</v>
      </c>
      <c r="DH40">
        <f>((6/14)*100)</f>
        <v>42.857142857142854</v>
      </c>
      <c r="DI40">
        <f>((5/14)*100)</f>
        <v>35.714285714285715</v>
      </c>
      <c r="DJ40">
        <f>((6/14)*100)</f>
        <v>42.857142857142854</v>
      </c>
      <c r="DK40">
        <f>((14/14)*100)</f>
        <v>100</v>
      </c>
      <c r="DL40">
        <f>((6/15)*100)</f>
        <v>40</v>
      </c>
      <c r="DM40">
        <f>((7/15)*100)</f>
        <v>46.666666666666664</v>
      </c>
      <c r="DN40">
        <f>((14/15)*100)</f>
        <v>93.333333333333329</v>
      </c>
      <c r="DP40">
        <f>((8/9)*100)</f>
        <v>88.888888888888886</v>
      </c>
      <c r="DQ40">
        <f>((0/9)*100)</f>
        <v>0</v>
      </c>
      <c r="DR40">
        <f>((0/9)*100)</f>
        <v>0</v>
      </c>
      <c r="DS40">
        <f>((5/10)*100)</f>
        <v>50</v>
      </c>
      <c r="DT40">
        <f>((3/10)*100)</f>
        <v>30</v>
      </c>
      <c r="DU40">
        <f>((2/10)*100)</f>
        <v>20</v>
      </c>
      <c r="DV40">
        <f>((0/11)*100)</f>
        <v>0</v>
      </c>
      <c r="DW40">
        <f>((3/11)*100)</f>
        <v>27.27272727272727</v>
      </c>
      <c r="DX40">
        <f>((10/11)*100)</f>
        <v>90.909090909090907</v>
      </c>
      <c r="DY40">
        <f>((0/10)*100)</f>
        <v>0</v>
      </c>
      <c r="DZ40">
        <f>((2/10)*100)</f>
        <v>20</v>
      </c>
      <c r="EA40">
        <f>((10/10)*100)</f>
        <v>100</v>
      </c>
    </row>
    <row r="41" spans="1:131" x14ac:dyDescent="0.25">
      <c r="A41">
        <v>176.88076699999999</v>
      </c>
      <c r="B41">
        <v>6.0918729999999996</v>
      </c>
      <c r="C41">
        <v>198.864814</v>
      </c>
      <c r="D41">
        <v>9.2760119999999997</v>
      </c>
      <c r="E41">
        <v>198.922336</v>
      </c>
      <c r="F41">
        <v>6.5498479999999999</v>
      </c>
      <c r="G41">
        <v>197.70387599999998</v>
      </c>
      <c r="H41">
        <v>9.5741540000000001</v>
      </c>
      <c r="K41">
        <f>(17/200)</f>
        <v>8.5000000000000006E-2</v>
      </c>
      <c r="L41">
        <f>(15/200)</f>
        <v>7.4999999999999997E-2</v>
      </c>
      <c r="M41">
        <f>(12/200)</f>
        <v>0.06</v>
      </c>
      <c r="N41">
        <f>(12/200)</f>
        <v>0.06</v>
      </c>
      <c r="P41">
        <f>(10/200)</f>
        <v>0.05</v>
      </c>
      <c r="Q41">
        <f>(8/200)</f>
        <v>0.04</v>
      </c>
      <c r="R41">
        <f>(11/200)</f>
        <v>5.5E-2</v>
      </c>
      <c r="S41">
        <f>(11/200)</f>
        <v>5.5E-2</v>
      </c>
      <c r="U41">
        <f>0.085+0.05</f>
        <v>0.13500000000000001</v>
      </c>
      <c r="V41">
        <f>0.075+0.04</f>
        <v>0.11499999999999999</v>
      </c>
      <c r="W41">
        <f>0.06+0.055</f>
        <v>0.11499999999999999</v>
      </c>
      <c r="X41">
        <f>0.06+0.055</f>
        <v>0.11499999999999999</v>
      </c>
      <c r="Z41">
        <f>SQRT((ABS($A$42-$A$41)^2+(ABS($B$42-$B$41)^2)))</f>
        <v>22.366410682851651</v>
      </c>
      <c r="AA41">
        <f>SQRT((ABS($C$42-$C$41)^2+(ABS($D$42-$D$41)^2)))</f>
        <v>23.278810469309484</v>
      </c>
      <c r="AB41">
        <f>SQRT((ABS($E$42-$E$41)^2+(ABS($F$42-$F$41)^2)))</f>
        <v>23.120174925775849</v>
      </c>
      <c r="AC41">
        <f>SQRT((ABS($G$42-$G$41)^2+(ABS($H$42-$H$41)^2)))</f>
        <v>23.183350826644176</v>
      </c>
      <c r="AJ41">
        <f>1/0.135</f>
        <v>7.4074074074074066</v>
      </c>
      <c r="AK41">
        <f>1/0.115</f>
        <v>8.695652173913043</v>
      </c>
      <c r="AL41">
        <f>1/0.115</f>
        <v>8.695652173913043</v>
      </c>
      <c r="AM41">
        <f>1/0.115</f>
        <v>8.695652173913043</v>
      </c>
      <c r="AO41">
        <f>$Z41/$U41</f>
        <v>165.67711616927147</v>
      </c>
      <c r="AP41">
        <f>$AA41/$V41</f>
        <v>202.42443886356074</v>
      </c>
      <c r="AQ41">
        <f>$AB41/$W41</f>
        <v>201.04499935457261</v>
      </c>
      <c r="AR41">
        <f>$AC41/$X41</f>
        <v>201.59435501429721</v>
      </c>
      <c r="AV41">
        <f>((0.085/0.135)*100)</f>
        <v>62.962962962962962</v>
      </c>
      <c r="AW41">
        <f>((0.075/0.115)*100)</f>
        <v>65.217391304347814</v>
      </c>
      <c r="AX41">
        <f>((0.06/0.115)*100)</f>
        <v>52.173913043478258</v>
      </c>
      <c r="AY41">
        <f>((0.06/0.115)*100)</f>
        <v>52.173913043478258</v>
      </c>
      <c r="BA41">
        <f>((0.05/0.135)*100)</f>
        <v>37.037037037037038</v>
      </c>
      <c r="BB41">
        <f>((0.04/0.115)*100)</f>
        <v>34.782608695652172</v>
      </c>
      <c r="BC41">
        <f>((0.055/0.115)*100)</f>
        <v>47.826086956521735</v>
      </c>
      <c r="BD41">
        <f>((0.055/0.115)*100)</f>
        <v>47.826086956521735</v>
      </c>
      <c r="BF41">
        <f>ABS($B$41-$D$41)</f>
        <v>3.1841390000000001</v>
      </c>
      <c r="BG41">
        <f>ABS($F$41-$H$41)</f>
        <v>3.0243060000000002</v>
      </c>
      <c r="BL41">
        <f>SQRT((ABS($A$41-$E$42)^2+(ABS($B$41-$F$42)^2)))</f>
        <v>1.1173482783107473</v>
      </c>
      <c r="BM41">
        <f>SQRT((ABS($C$41-$G$41)^2+(ABS($D$41-$H$41)^2)))</f>
        <v>1.1986098998456658</v>
      </c>
      <c r="BO41">
        <f>SQRT((ABS($A$41-$G$42)^2+(ABS($B$41-$H$42)^2)))</f>
        <v>3.5477339387899396</v>
      </c>
      <c r="BP41">
        <f>SQRT((ABS($C$41-$E$41)^2+(ABS($D$41-$F$41)^2)))</f>
        <v>2.7267707889333126</v>
      </c>
      <c r="BU41">
        <v>17</v>
      </c>
      <c r="BV41">
        <v>16</v>
      </c>
      <c r="BW41">
        <v>7</v>
      </c>
      <c r="BX41">
        <v>6</v>
      </c>
      <c r="BY41">
        <v>15</v>
      </c>
      <c r="BZ41">
        <v>13</v>
      </c>
      <c r="CA41">
        <v>4</v>
      </c>
      <c r="CB41">
        <v>4</v>
      </c>
      <c r="CC41">
        <v>12</v>
      </c>
      <c r="CD41">
        <v>2</v>
      </c>
      <c r="CE41">
        <v>4</v>
      </c>
      <c r="CF41">
        <v>11</v>
      </c>
      <c r="CG41">
        <v>12</v>
      </c>
      <c r="CH41">
        <v>2</v>
      </c>
      <c r="CI41">
        <v>3</v>
      </c>
      <c r="CJ41">
        <v>11</v>
      </c>
      <c r="CL41">
        <v>10</v>
      </c>
      <c r="CM41">
        <v>8</v>
      </c>
      <c r="CN41">
        <v>0</v>
      </c>
      <c r="CO41">
        <v>0</v>
      </c>
      <c r="CP41">
        <v>8</v>
      </c>
      <c r="CQ41">
        <v>8</v>
      </c>
      <c r="CR41">
        <v>0</v>
      </c>
      <c r="CS41">
        <v>0</v>
      </c>
      <c r="CT41">
        <v>11</v>
      </c>
      <c r="CU41">
        <v>0</v>
      </c>
      <c r="CV41">
        <v>0</v>
      </c>
      <c r="CW41">
        <v>10</v>
      </c>
      <c r="CX41">
        <v>11</v>
      </c>
      <c r="CY41">
        <v>0</v>
      </c>
      <c r="CZ41">
        <v>0</v>
      </c>
      <c r="DA41">
        <v>10</v>
      </c>
      <c r="DC41">
        <f>((16/17)*100)</f>
        <v>94.117647058823522</v>
      </c>
      <c r="DD41">
        <f>((7/17)*100)</f>
        <v>41.17647058823529</v>
      </c>
      <c r="DE41">
        <f>((6/17)*100)</f>
        <v>35.294117647058826</v>
      </c>
      <c r="DF41">
        <f>((13/15)*100)</f>
        <v>86.666666666666671</v>
      </c>
      <c r="DG41">
        <f>((4/15)*100)</f>
        <v>26.666666666666668</v>
      </c>
      <c r="DH41">
        <f>((4/15)*100)</f>
        <v>26.666666666666668</v>
      </c>
      <c r="DI41">
        <f>((2/12)*100)</f>
        <v>16.666666666666664</v>
      </c>
      <c r="DJ41">
        <f>((4/12)*100)</f>
        <v>33.333333333333329</v>
      </c>
      <c r="DK41">
        <f>((11/12)*100)</f>
        <v>91.666666666666657</v>
      </c>
      <c r="DL41">
        <f>((2/12)*100)</f>
        <v>16.666666666666664</v>
      </c>
      <c r="DM41">
        <f>((3/12)*100)</f>
        <v>25</v>
      </c>
      <c r="DN41">
        <f>((11/12)*100)</f>
        <v>91.666666666666657</v>
      </c>
      <c r="DP41">
        <f>((8/10)*100)</f>
        <v>80</v>
      </c>
      <c r="DQ41">
        <f>((0/10)*100)</f>
        <v>0</v>
      </c>
      <c r="DR41">
        <f>((0/10)*100)</f>
        <v>0</v>
      </c>
      <c r="DS41">
        <f>((8/8)*100)</f>
        <v>100</v>
      </c>
      <c r="DT41">
        <f>((0/8)*100)</f>
        <v>0</v>
      </c>
      <c r="DU41">
        <f>((0/8)*100)</f>
        <v>0</v>
      </c>
      <c r="DV41">
        <f>((0/11)*100)</f>
        <v>0</v>
      </c>
      <c r="DW41">
        <f>((0/11)*100)</f>
        <v>0</v>
      </c>
      <c r="DX41">
        <f>((10/11)*100)</f>
        <v>90.909090909090907</v>
      </c>
      <c r="DY41">
        <f>((0/11)*100)</f>
        <v>0</v>
      </c>
      <c r="DZ41">
        <f>((0/11)*100)</f>
        <v>0</v>
      </c>
      <c r="EA41">
        <f>((10/11)*100)</f>
        <v>90.909090909090907</v>
      </c>
    </row>
    <row r="42" spans="1:131" x14ac:dyDescent="0.25">
      <c r="A42">
        <v>154.53790100000001</v>
      </c>
      <c r="B42">
        <v>7.1178679999999996</v>
      </c>
      <c r="C42">
        <v>175.615207</v>
      </c>
      <c r="D42">
        <v>8.1103400000000008</v>
      </c>
      <c r="E42">
        <v>175.815879</v>
      </c>
      <c r="F42">
        <v>5.7535230000000004</v>
      </c>
      <c r="G42">
        <v>174.535056</v>
      </c>
      <c r="H42">
        <v>8.7534620000000007</v>
      </c>
      <c r="K42">
        <f>(10/200)</f>
        <v>0.05</v>
      </c>
      <c r="L42">
        <f>(17/200)</f>
        <v>8.5000000000000006E-2</v>
      </c>
      <c r="M42">
        <f>(16/200)</f>
        <v>0.08</v>
      </c>
      <c r="N42">
        <f>(14/200)</f>
        <v>7.0000000000000007E-2</v>
      </c>
      <c r="P42">
        <f>(8/200)</f>
        <v>0.04</v>
      </c>
      <c r="Q42">
        <f>(9/200)</f>
        <v>4.4999999999999998E-2</v>
      </c>
      <c r="R42">
        <f>(10/200)</f>
        <v>0.05</v>
      </c>
      <c r="S42">
        <f>(11/200)</f>
        <v>5.5E-2</v>
      </c>
      <c r="U42">
        <f>0.05+0.04</f>
        <v>0.09</v>
      </c>
      <c r="V42">
        <f>0.085+0.045</f>
        <v>0.13</v>
      </c>
      <c r="W42">
        <f>0.08+0.05</f>
        <v>0.13</v>
      </c>
      <c r="X42">
        <f>0.07+0.055</f>
        <v>0.125</v>
      </c>
      <c r="Z42">
        <f>SQRT((ABS($A$43-$A$42)^2+(ABS($B$43-$B$42)^2)))</f>
        <v>25.211910511585696</v>
      </c>
      <c r="AA42">
        <f>SQRT((ABS($C$43-$C$42)^2+(ABS($D$43-$D$42)^2)))</f>
        <v>21.875177650329647</v>
      </c>
      <c r="AB42">
        <f>SQRT((ABS($E$43-$E$42)^2+(ABS($F$43-$F$42)^2)))</f>
        <v>22.77888661979372</v>
      </c>
      <c r="AC42">
        <f>SQRT((ABS($G$43-$G$42)^2+(ABS($H$43-$H$42)^2)))</f>
        <v>22.054109297554369</v>
      </c>
      <c r="AJ42">
        <f>1/0.09</f>
        <v>11.111111111111111</v>
      </c>
      <c r="AK42">
        <f>1/0.13</f>
        <v>7.6923076923076916</v>
      </c>
      <c r="AL42">
        <f>1/0.13</f>
        <v>7.6923076923076916</v>
      </c>
      <c r="AM42">
        <f>1/0.125</f>
        <v>8</v>
      </c>
      <c r="AO42">
        <f>$Z42/$U42</f>
        <v>280.13233901761885</v>
      </c>
      <c r="AP42">
        <f>$AA42/$V42</f>
        <v>168.27059731022806</v>
      </c>
      <c r="AQ42">
        <f>$AB42/$W42</f>
        <v>175.222204767644</v>
      </c>
      <c r="AR42">
        <f>$AC42/$X42</f>
        <v>176.43287438043495</v>
      </c>
      <c r="AV42">
        <f>((0.05/0.09)*100)</f>
        <v>55.555555555555557</v>
      </c>
      <c r="AW42">
        <f>((0.085/0.13)*100)</f>
        <v>65.384615384615387</v>
      </c>
      <c r="AX42">
        <f>((0.08/0.13)*100)</f>
        <v>61.53846153846154</v>
      </c>
      <c r="AY42">
        <f>((0.07/0.125)*100)</f>
        <v>56.000000000000007</v>
      </c>
      <c r="BA42">
        <f>((0.04/0.09)*100)</f>
        <v>44.44444444444445</v>
      </c>
      <c r="BB42">
        <f>((0.045/0.13)*100)</f>
        <v>34.615384615384613</v>
      </c>
      <c r="BC42">
        <f>((0.05/0.13)*100)</f>
        <v>38.461538461538467</v>
      </c>
      <c r="BD42">
        <f>((0.055/0.125)*100)</f>
        <v>44</v>
      </c>
      <c r="BF42">
        <f>ABS($B$42-$D$42)</f>
        <v>0.99247200000000113</v>
      </c>
      <c r="BG42">
        <f>ABS($F$42-$H$42)</f>
        <v>2.9999390000000004</v>
      </c>
      <c r="BL42">
        <f>SQRT((ABS($A$42-$E$43)^2+(ABS($B$42-$F$43)^2)))</f>
        <v>1.5239847578597971</v>
      </c>
      <c r="BM42">
        <f>SQRT((ABS($C$42-$G$42)^2+(ABS($D$42-$H$42)^2)))</f>
        <v>1.2571126002411246</v>
      </c>
      <c r="BO42">
        <f>SQRT((ABS($A$42-$G$43)^2+(ABS($B$42-$H$43)^2)))</f>
        <v>3.0214163046831262</v>
      </c>
      <c r="BP42">
        <f>SQRT((ABS($C$42-$E$42)^2+(ABS($D$42-$F$42)^2)))</f>
        <v>2.3653447154850391</v>
      </c>
      <c r="BU42">
        <v>10</v>
      </c>
      <c r="BV42">
        <v>9</v>
      </c>
      <c r="BW42">
        <v>1</v>
      </c>
      <c r="BX42">
        <v>1</v>
      </c>
      <c r="BY42">
        <v>17</v>
      </c>
      <c r="BZ42">
        <v>16</v>
      </c>
      <c r="CA42">
        <v>8</v>
      </c>
      <c r="CB42">
        <v>6</v>
      </c>
      <c r="CC42">
        <v>16</v>
      </c>
      <c r="CD42">
        <v>8</v>
      </c>
      <c r="CE42">
        <v>8</v>
      </c>
      <c r="CF42">
        <v>14</v>
      </c>
      <c r="CG42">
        <v>14</v>
      </c>
      <c r="CH42">
        <v>6</v>
      </c>
      <c r="CI42">
        <v>6</v>
      </c>
      <c r="CJ42">
        <v>14</v>
      </c>
      <c r="CL42">
        <v>8</v>
      </c>
      <c r="CM42">
        <v>7</v>
      </c>
      <c r="CN42">
        <v>0</v>
      </c>
      <c r="CO42">
        <v>0</v>
      </c>
      <c r="CP42">
        <v>9</v>
      </c>
      <c r="CQ42">
        <v>8</v>
      </c>
      <c r="CR42">
        <v>1</v>
      </c>
      <c r="CS42">
        <v>0</v>
      </c>
      <c r="CT42">
        <v>10</v>
      </c>
      <c r="CU42">
        <v>0</v>
      </c>
      <c r="CV42">
        <v>1</v>
      </c>
      <c r="CW42">
        <v>9</v>
      </c>
      <c r="CX42">
        <v>11</v>
      </c>
      <c r="CY42">
        <v>0</v>
      </c>
      <c r="CZ42">
        <v>0</v>
      </c>
      <c r="DA42">
        <v>9</v>
      </c>
      <c r="DC42">
        <f>((9/10)*100)</f>
        <v>90</v>
      </c>
      <c r="DD42">
        <f>((1/10)*100)</f>
        <v>10</v>
      </c>
      <c r="DE42">
        <f>((1/10)*100)</f>
        <v>10</v>
      </c>
      <c r="DF42">
        <f>((16/17)*100)</f>
        <v>94.117647058823522</v>
      </c>
      <c r="DG42">
        <f>((8/17)*100)</f>
        <v>47.058823529411761</v>
      </c>
      <c r="DH42">
        <f>((6/17)*100)</f>
        <v>35.294117647058826</v>
      </c>
      <c r="DI42">
        <f>((8/16)*100)</f>
        <v>50</v>
      </c>
      <c r="DJ42">
        <f>((8/16)*100)</f>
        <v>50</v>
      </c>
      <c r="DK42">
        <f>((14/16)*100)</f>
        <v>87.5</v>
      </c>
      <c r="DL42">
        <f>((6/14)*100)</f>
        <v>42.857142857142854</v>
      </c>
      <c r="DM42">
        <f>((6/14)*100)</f>
        <v>42.857142857142854</v>
      </c>
      <c r="DN42">
        <f>((14/14)*100)</f>
        <v>100</v>
      </c>
      <c r="DP42">
        <f>((7/8)*100)</f>
        <v>87.5</v>
      </c>
      <c r="DQ42">
        <f>((0/8)*100)</f>
        <v>0</v>
      </c>
      <c r="DR42">
        <f>((0/8)*100)</f>
        <v>0</v>
      </c>
      <c r="DS42">
        <f>((8/9)*100)</f>
        <v>88.888888888888886</v>
      </c>
      <c r="DT42">
        <f>((1/9)*100)</f>
        <v>11.111111111111111</v>
      </c>
      <c r="DU42">
        <f>((0/9)*100)</f>
        <v>0</v>
      </c>
      <c r="DV42">
        <f>((0/10)*100)</f>
        <v>0</v>
      </c>
      <c r="DW42">
        <f>((1/10)*100)</f>
        <v>10</v>
      </c>
      <c r="DX42">
        <f>((9/10)*100)</f>
        <v>90</v>
      </c>
      <c r="DY42">
        <f>((0/11)*100)</f>
        <v>0</v>
      </c>
      <c r="DZ42">
        <f>((0/11)*100)</f>
        <v>0</v>
      </c>
      <c r="EA42">
        <f>((9/11)*100)</f>
        <v>81.818181818181827</v>
      </c>
    </row>
    <row r="43" spans="1:131" x14ac:dyDescent="0.25">
      <c r="A43">
        <v>129.509715</v>
      </c>
      <c r="B43">
        <v>4.0797210000000002</v>
      </c>
      <c r="C43">
        <v>153.754366</v>
      </c>
      <c r="D43">
        <v>8.9021910000000002</v>
      </c>
      <c r="E43">
        <v>153.05882600000001</v>
      </c>
      <c r="F43">
        <v>6.7506259999999996</v>
      </c>
      <c r="G43">
        <v>152.488699</v>
      </c>
      <c r="H43">
        <v>9.3381670000000003</v>
      </c>
      <c r="K43">
        <f>(12/200)</f>
        <v>0.06</v>
      </c>
      <c r="L43">
        <f>(9/200)</f>
        <v>4.4999999999999998E-2</v>
      </c>
      <c r="M43">
        <f>(13/200)</f>
        <v>6.5000000000000002E-2</v>
      </c>
      <c r="N43">
        <f>(13/200)</f>
        <v>6.5000000000000002E-2</v>
      </c>
      <c r="P43">
        <f>(13/200)</f>
        <v>6.5000000000000002E-2</v>
      </c>
      <c r="Q43">
        <f>(8/200)</f>
        <v>0.04</v>
      </c>
      <c r="R43">
        <f>(11/200)</f>
        <v>5.5E-2</v>
      </c>
      <c r="S43">
        <f>(11/200)</f>
        <v>5.5E-2</v>
      </c>
      <c r="U43">
        <f>0.06+0.065</f>
        <v>0.125</v>
      </c>
      <c r="V43">
        <f>0.045+0.04</f>
        <v>8.4999999999999992E-2</v>
      </c>
      <c r="W43">
        <f>0.065+0.055</f>
        <v>0.12</v>
      </c>
      <c r="X43">
        <f>0.065+0.055</f>
        <v>0.12</v>
      </c>
      <c r="Z43">
        <f>SQRT((ABS($A$44-$A$43)^2+(ABS($B$44-$B$43)^2)))</f>
        <v>17.905923451031274</v>
      </c>
      <c r="AA43">
        <f>SQRT((ABS($C$44-$C$43)^2+(ABS($D$44-$D$43)^2)))</f>
        <v>24.588561756158825</v>
      </c>
      <c r="AB43">
        <f>SQRT((ABS($E$44-$E$43)^2+(ABS($F$44-$F$43)^2)))</f>
        <v>24.802691242784618</v>
      </c>
      <c r="AC43">
        <f>SQRT((ABS($G$44-$G$43)^2+(ABS($H$44-$H$43)^2)))</f>
        <v>25.975606636293701</v>
      </c>
      <c r="AJ43">
        <f>1/0.125</f>
        <v>8</v>
      </c>
      <c r="AK43">
        <f>1/0.085</f>
        <v>11.76470588235294</v>
      </c>
      <c r="AL43">
        <f>1/0.12</f>
        <v>8.3333333333333339</v>
      </c>
      <c r="AM43">
        <f>1/0.12</f>
        <v>8.3333333333333339</v>
      </c>
      <c r="AO43">
        <f>$Z43/$U43</f>
        <v>143.24738760825019</v>
      </c>
      <c r="AP43">
        <f>$AA43/$V43</f>
        <v>289.27719713128033</v>
      </c>
      <c r="AQ43">
        <f>$AB43/$W43</f>
        <v>206.68909368987184</v>
      </c>
      <c r="AR43">
        <f>$AC43/$X43</f>
        <v>216.46338863578086</v>
      </c>
      <c r="AV43">
        <f>((0.06/0.125)*100)</f>
        <v>48</v>
      </c>
      <c r="AW43">
        <f>((0.045/0.085)*100)</f>
        <v>52.941176470588225</v>
      </c>
      <c r="AX43">
        <f>((0.065/0.12)*100)</f>
        <v>54.166666666666671</v>
      </c>
      <c r="AY43">
        <f>((0.065/0.12)*100)</f>
        <v>54.166666666666671</v>
      </c>
      <c r="BA43">
        <f>((0.065/0.125)*100)</f>
        <v>52</v>
      </c>
      <c r="BB43">
        <f>((0.04/0.085)*100)</f>
        <v>47.058823529411761</v>
      </c>
      <c r="BC43">
        <f>((0.055/0.12)*100)</f>
        <v>45.833333333333336</v>
      </c>
      <c r="BD43">
        <f>((0.055/0.12)*100)</f>
        <v>45.833333333333336</v>
      </c>
      <c r="BF43">
        <f>ABS($B$43-$D$43)</f>
        <v>4.82247</v>
      </c>
      <c r="BG43">
        <f>ABS($F$43-$H$43)</f>
        <v>2.5875410000000008</v>
      </c>
      <c r="BL43">
        <f>SQRT((ABS($A$43-$E$44)^2+(ABS($B$43-$F$44)^2)))</f>
        <v>1.1430211307044871</v>
      </c>
      <c r="BM43">
        <f>SQRT((ABS($C$43-$G$43)^2+(ABS($D$43-$H$43)^2)))</f>
        <v>1.3386515705981969</v>
      </c>
      <c r="BO43">
        <f>SQRT((ABS($A$43-$G$44)^2+(ABS($B$43-$H$44)^2)))</f>
        <v>4.4458102347070492</v>
      </c>
      <c r="BP43">
        <f>SQRT((ABS($C$43-$E$43)^2+(ABS($D$43-$F$43)^2)))</f>
        <v>2.2611961084401755</v>
      </c>
      <c r="BU43">
        <v>12</v>
      </c>
      <c r="BV43">
        <v>11</v>
      </c>
      <c r="BW43">
        <v>2</v>
      </c>
      <c r="BX43">
        <v>2</v>
      </c>
      <c r="BY43">
        <v>9</v>
      </c>
      <c r="BZ43">
        <v>9</v>
      </c>
      <c r="CA43">
        <v>0</v>
      </c>
      <c r="CB43">
        <v>0</v>
      </c>
      <c r="CC43">
        <v>13</v>
      </c>
      <c r="CD43">
        <v>2</v>
      </c>
      <c r="CE43">
        <v>1</v>
      </c>
      <c r="CF43">
        <v>13</v>
      </c>
      <c r="CG43">
        <v>13</v>
      </c>
      <c r="CH43">
        <v>2</v>
      </c>
      <c r="CI43">
        <v>1</v>
      </c>
      <c r="CJ43">
        <v>13</v>
      </c>
      <c r="CL43">
        <v>13</v>
      </c>
      <c r="CM43">
        <v>13</v>
      </c>
      <c r="CN43">
        <v>2</v>
      </c>
      <c r="CO43">
        <v>2</v>
      </c>
      <c r="CP43">
        <v>8</v>
      </c>
      <c r="CQ43">
        <v>7</v>
      </c>
      <c r="CR43">
        <v>0</v>
      </c>
      <c r="CS43">
        <v>0</v>
      </c>
      <c r="CT43">
        <v>11</v>
      </c>
      <c r="CU43">
        <v>2</v>
      </c>
      <c r="CV43">
        <v>2</v>
      </c>
      <c r="CW43">
        <v>11</v>
      </c>
      <c r="CX43">
        <v>11</v>
      </c>
      <c r="CY43">
        <v>2</v>
      </c>
      <c r="CZ43">
        <v>2</v>
      </c>
      <c r="DA43">
        <v>11</v>
      </c>
      <c r="DC43">
        <f>((11/12)*100)</f>
        <v>91.666666666666657</v>
      </c>
      <c r="DD43">
        <f>((2/12)*100)</f>
        <v>16.666666666666664</v>
      </c>
      <c r="DE43">
        <f>((2/12)*100)</f>
        <v>16.666666666666664</v>
      </c>
      <c r="DF43">
        <f>((9/9)*100)</f>
        <v>100</v>
      </c>
      <c r="DG43">
        <f>((0/9)*100)</f>
        <v>0</v>
      </c>
      <c r="DH43">
        <f>((0/9)*100)</f>
        <v>0</v>
      </c>
      <c r="DI43">
        <f>((2/13)*100)</f>
        <v>15.384615384615385</v>
      </c>
      <c r="DJ43">
        <f>((1/13)*100)</f>
        <v>7.6923076923076925</v>
      </c>
      <c r="DK43">
        <f>((13/13)*100)</f>
        <v>100</v>
      </c>
      <c r="DL43">
        <f>((2/13)*100)</f>
        <v>15.384615384615385</v>
      </c>
      <c r="DM43">
        <f>((1/13)*100)</f>
        <v>7.6923076923076925</v>
      </c>
      <c r="DN43">
        <f>((13/13)*100)</f>
        <v>100</v>
      </c>
      <c r="DP43">
        <f>((13/13)*100)</f>
        <v>100</v>
      </c>
      <c r="DQ43">
        <f>((2/13)*100)</f>
        <v>15.384615384615385</v>
      </c>
      <c r="DR43">
        <f>((2/13)*100)</f>
        <v>15.384615384615385</v>
      </c>
      <c r="DS43">
        <f>((7/8)*100)</f>
        <v>87.5</v>
      </c>
      <c r="DT43">
        <f>((0/8)*100)</f>
        <v>0</v>
      </c>
      <c r="DU43">
        <f>((0/8)*100)</f>
        <v>0</v>
      </c>
      <c r="DV43">
        <f>((2/11)*100)</f>
        <v>18.181818181818183</v>
      </c>
      <c r="DW43">
        <f>((2/11)*100)</f>
        <v>18.181818181818183</v>
      </c>
      <c r="DX43">
        <f>((11/11)*100)</f>
        <v>100</v>
      </c>
      <c r="DY43">
        <f>((2/11)*100)</f>
        <v>18.181818181818183</v>
      </c>
      <c r="DZ43">
        <f>((2/11)*100)</f>
        <v>18.181818181818183</v>
      </c>
      <c r="EA43">
        <f>((11/11)*100)</f>
        <v>100</v>
      </c>
    </row>
    <row r="44" spans="1:131" x14ac:dyDescent="0.25">
      <c r="A44">
        <v>111.62055100000001</v>
      </c>
      <c r="B44">
        <v>3.3051849999999998</v>
      </c>
      <c r="C44">
        <v>129.27141500000002</v>
      </c>
      <c r="D44">
        <v>6.6256849999999998</v>
      </c>
      <c r="E44">
        <v>128.38130900000002</v>
      </c>
      <c r="F44">
        <v>4.2619220000000002</v>
      </c>
      <c r="G44">
        <v>126.58351400000001</v>
      </c>
      <c r="H44">
        <v>7.4267459999999996</v>
      </c>
      <c r="K44">
        <f>(15/200)</f>
        <v>7.4999999999999997E-2</v>
      </c>
      <c r="L44">
        <f>(19/200)</f>
        <v>9.5000000000000001E-2</v>
      </c>
      <c r="M44">
        <f>(11/200)</f>
        <v>5.5E-2</v>
      </c>
      <c r="N44">
        <f>(12/200)</f>
        <v>0.06</v>
      </c>
      <c r="P44">
        <f>(11/200)</f>
        <v>5.5E-2</v>
      </c>
      <c r="Q44">
        <f>(14/200)</f>
        <v>7.0000000000000007E-2</v>
      </c>
      <c r="R44">
        <f>(12/200)</f>
        <v>0.06</v>
      </c>
      <c r="S44">
        <f>(15/200)</f>
        <v>7.4999999999999997E-2</v>
      </c>
      <c r="U44">
        <f>0.075+0.055</f>
        <v>0.13</v>
      </c>
      <c r="V44">
        <f>0.095+0.07</f>
        <v>0.16500000000000001</v>
      </c>
      <c r="W44">
        <f>0.055+0.06</f>
        <v>0.11499999999999999</v>
      </c>
      <c r="X44">
        <f>0.06+0.075</f>
        <v>0.13500000000000001</v>
      </c>
      <c r="Z44">
        <f>SQRT((ABS($A$45-$A$44)^2+(ABS($B$45-$B$44)^2)))</f>
        <v>22.095800990459818</v>
      </c>
      <c r="AA44">
        <f>SQRT((ABS($C$45-$C$44)^2+(ABS($D$45-$D$44)^2)))</f>
        <v>23.952767701993608</v>
      </c>
      <c r="AB44">
        <f>SQRT((ABS($E$45-$E$44)^2+(ABS($F$45-$F$44)^2)))</f>
        <v>18.582736870652212</v>
      </c>
      <c r="AC44">
        <f>SQRT((ABS($G$45-$G$44)^2+(ABS($H$45-$H$44)^2)))</f>
        <v>20.810607974258943</v>
      </c>
      <c r="AJ44">
        <f>1/0.13</f>
        <v>7.6923076923076916</v>
      </c>
      <c r="AK44">
        <f>1/0.165</f>
        <v>6.0606060606060606</v>
      </c>
      <c r="AL44">
        <f>1/0.115</f>
        <v>8.695652173913043</v>
      </c>
      <c r="AM44">
        <f>1/0.135</f>
        <v>7.4074074074074066</v>
      </c>
      <c r="AO44">
        <f>$Z44/$U44</f>
        <v>169.96769992661399</v>
      </c>
      <c r="AP44">
        <f>$AA44/$V44</f>
        <v>145.16828910299157</v>
      </c>
      <c r="AQ44">
        <f>$AB44/$W44</f>
        <v>161.58901626654099</v>
      </c>
      <c r="AR44">
        <f>$AC44/$X44</f>
        <v>154.15265166117734</v>
      </c>
      <c r="AV44">
        <f>((0.075/0.13)*100)</f>
        <v>57.692307692307686</v>
      </c>
      <c r="AW44">
        <f>((0.095/0.165)*100)</f>
        <v>57.575757575757571</v>
      </c>
      <c r="AX44">
        <f>((0.055/0.115)*100)</f>
        <v>47.826086956521735</v>
      </c>
      <c r="AY44">
        <f>((0.06/0.135)*100)</f>
        <v>44.444444444444443</v>
      </c>
      <c r="BA44">
        <f>((0.055/0.13)*100)</f>
        <v>42.307692307692307</v>
      </c>
      <c r="BB44">
        <f>((0.07/0.165)*100)</f>
        <v>42.424242424242422</v>
      </c>
      <c r="BC44">
        <f>((0.06/0.115)*100)</f>
        <v>52.173913043478258</v>
      </c>
      <c r="BD44">
        <f>((0.075/0.135)*100)</f>
        <v>55.55555555555555</v>
      </c>
      <c r="BF44">
        <f>ABS($B$44-$D$44)</f>
        <v>3.3205</v>
      </c>
      <c r="BG44">
        <f>ABS($F$44-$H$44)</f>
        <v>3.1648239999999994</v>
      </c>
      <c r="BL44">
        <f>SQRT((ABS($A$44-$E$45)^2+(ABS($B$44-$F$45)^2)))</f>
        <v>1.795733390506504</v>
      </c>
      <c r="BM44">
        <f>SQRT((ABS($C$44-$G$44)^2+(ABS($D$44-$H$44)^2)))</f>
        <v>2.8047300247121929</v>
      </c>
      <c r="BO44">
        <f>SQRT((ABS($A$44-$G$45)^2+(ABS($B$44-$H$45)^2)))</f>
        <v>6.7145893642560122</v>
      </c>
      <c r="BP44">
        <f>SQRT((ABS($C$44-$E$44)^2+(ABS($D$44-$F$44)^2)))</f>
        <v>2.5257997171994861</v>
      </c>
      <c r="BU44">
        <v>15</v>
      </c>
      <c r="BV44">
        <v>9</v>
      </c>
      <c r="BW44">
        <v>3</v>
      </c>
      <c r="BX44">
        <v>6</v>
      </c>
      <c r="BY44">
        <v>19</v>
      </c>
      <c r="BZ44">
        <v>11</v>
      </c>
      <c r="CA44">
        <v>7</v>
      </c>
      <c r="CB44">
        <v>4</v>
      </c>
      <c r="CC44">
        <v>11</v>
      </c>
      <c r="CD44">
        <v>2</v>
      </c>
      <c r="CE44">
        <v>6</v>
      </c>
      <c r="CF44">
        <v>8</v>
      </c>
      <c r="CG44">
        <v>12</v>
      </c>
      <c r="CH44">
        <v>6</v>
      </c>
      <c r="CI44">
        <v>3</v>
      </c>
      <c r="CJ44">
        <v>8</v>
      </c>
      <c r="CL44">
        <v>11</v>
      </c>
      <c r="CM44">
        <v>3</v>
      </c>
      <c r="CN44">
        <v>2</v>
      </c>
      <c r="CO44">
        <v>5</v>
      </c>
      <c r="CP44">
        <v>14</v>
      </c>
      <c r="CQ44">
        <v>13</v>
      </c>
      <c r="CR44">
        <v>2</v>
      </c>
      <c r="CS44">
        <v>2</v>
      </c>
      <c r="CT44">
        <v>12</v>
      </c>
      <c r="CU44">
        <v>2</v>
      </c>
      <c r="CV44">
        <v>0</v>
      </c>
      <c r="CW44">
        <v>12</v>
      </c>
      <c r="CX44">
        <v>15</v>
      </c>
      <c r="CY44">
        <v>5</v>
      </c>
      <c r="CZ44">
        <v>0</v>
      </c>
      <c r="DA44">
        <v>12</v>
      </c>
      <c r="DC44">
        <f>((9/15)*100)</f>
        <v>60</v>
      </c>
      <c r="DD44">
        <f>((3/15)*100)</f>
        <v>20</v>
      </c>
      <c r="DE44">
        <f>((6/15)*100)</f>
        <v>40</v>
      </c>
      <c r="DF44">
        <f>((11/19)*100)</f>
        <v>57.894736842105267</v>
      </c>
      <c r="DG44">
        <f>((7/19)*100)</f>
        <v>36.84210526315789</v>
      </c>
      <c r="DH44">
        <f>((4/19)*100)</f>
        <v>21.052631578947366</v>
      </c>
      <c r="DI44">
        <f>((2/11)*100)</f>
        <v>18.181818181818183</v>
      </c>
      <c r="DJ44">
        <f>((6/11)*100)</f>
        <v>54.54545454545454</v>
      </c>
      <c r="DK44">
        <f>((8/11)*100)</f>
        <v>72.727272727272734</v>
      </c>
      <c r="DL44">
        <f>((6/12)*100)</f>
        <v>50</v>
      </c>
      <c r="DM44">
        <f>((3/12)*100)</f>
        <v>25</v>
      </c>
      <c r="DN44">
        <f>((8/12)*100)</f>
        <v>66.666666666666657</v>
      </c>
      <c r="DP44">
        <f>((3/11)*100)</f>
        <v>27.27272727272727</v>
      </c>
      <c r="DQ44">
        <f>((2/11)*100)</f>
        <v>18.181818181818183</v>
      </c>
      <c r="DR44">
        <f>((5/11)*100)</f>
        <v>45.454545454545453</v>
      </c>
      <c r="DS44">
        <f>((13/14)*100)</f>
        <v>92.857142857142861</v>
      </c>
      <c r="DT44">
        <f>((2/14)*100)</f>
        <v>14.285714285714285</v>
      </c>
      <c r="DU44">
        <f>((2/14)*100)</f>
        <v>14.285714285714285</v>
      </c>
      <c r="DV44">
        <f>((2/12)*100)</f>
        <v>16.666666666666664</v>
      </c>
      <c r="DW44">
        <f>((0/12)*100)</f>
        <v>0</v>
      </c>
      <c r="DX44">
        <f>((12/12)*100)</f>
        <v>100</v>
      </c>
      <c r="DY44">
        <f>((5/15)*100)</f>
        <v>33.333333333333329</v>
      </c>
      <c r="DZ44">
        <f>((0/15)*100)</f>
        <v>0</v>
      </c>
      <c r="EA44">
        <f>((12/15)*100)</f>
        <v>80</v>
      </c>
    </row>
    <row r="45" spans="1:131" x14ac:dyDescent="0.25">
      <c r="A45">
        <v>89.556565000000006</v>
      </c>
      <c r="B45">
        <v>4.490488</v>
      </c>
      <c r="C45">
        <v>105.32090300000002</v>
      </c>
      <c r="D45">
        <v>6.2969670000000004</v>
      </c>
      <c r="E45">
        <v>109.83254500000001</v>
      </c>
      <c r="F45">
        <v>3.138773</v>
      </c>
      <c r="G45">
        <v>105.78808500000001</v>
      </c>
      <c r="H45">
        <v>6.632053</v>
      </c>
      <c r="K45">
        <f>(9/200)</f>
        <v>4.4999999999999998E-2</v>
      </c>
      <c r="L45">
        <f>(14/200)</f>
        <v>7.0000000000000007E-2</v>
      </c>
      <c r="M45">
        <f>(14/200)</f>
        <v>7.0000000000000007E-2</v>
      </c>
      <c r="N45">
        <f>(14/200)</f>
        <v>7.0000000000000007E-2</v>
      </c>
      <c r="P45">
        <f>(11/200)</f>
        <v>5.5E-2</v>
      </c>
      <c r="Q45">
        <f>(9/200)</f>
        <v>4.4999999999999998E-2</v>
      </c>
      <c r="R45">
        <f>(12/200)</f>
        <v>0.06</v>
      </c>
      <c r="S45">
        <f>(11/200)</f>
        <v>5.5E-2</v>
      </c>
      <c r="U45">
        <f>0.045+0.055</f>
        <v>0.1</v>
      </c>
      <c r="V45">
        <f>0.07+0.045</f>
        <v>0.115</v>
      </c>
      <c r="W45">
        <f>0.07+0.06</f>
        <v>0.13</v>
      </c>
      <c r="X45">
        <f>0.07+0.055</f>
        <v>0.125</v>
      </c>
      <c r="Z45">
        <f>SQRT((ABS($A$46-$A$45)^2+(ABS($B$46-$B$45)^2)))</f>
        <v>14.430004575313372</v>
      </c>
      <c r="AA45">
        <f>SQRT((ABS($C$46-$C$45)^2+(ABS($D$46-$D$45)^2)))</f>
        <v>19.665868515286409</v>
      </c>
      <c r="AB45">
        <f>SQRT((ABS($E$46-$E$45)^2+(ABS($F$46-$F$45)^2)))</f>
        <v>23.650987389450616</v>
      </c>
      <c r="AC45">
        <f>SQRT((ABS($G$46-$G$45)^2+(ABS($H$46-$H$45)^2)))</f>
        <v>21.088865592959831</v>
      </c>
      <c r="AJ45">
        <f>1/0.1</f>
        <v>10</v>
      </c>
      <c r="AK45">
        <f>1/0.115</f>
        <v>8.695652173913043</v>
      </c>
      <c r="AL45">
        <f>1/0.13</f>
        <v>7.6923076923076916</v>
      </c>
      <c r="AM45">
        <f>1/0.125</f>
        <v>8</v>
      </c>
      <c r="AO45">
        <f>$Z45/$U45</f>
        <v>144.3000457531337</v>
      </c>
      <c r="AP45">
        <f>$AA45/$V45</f>
        <v>171.00755230683833</v>
      </c>
      <c r="AQ45">
        <f>$AB45/$W45</f>
        <v>181.93067222654321</v>
      </c>
      <c r="AR45">
        <f>$AC45/$X45</f>
        <v>168.71092474367865</v>
      </c>
      <c r="AV45">
        <f>((0.045/0.1)*100)</f>
        <v>44.999999999999993</v>
      </c>
      <c r="AW45">
        <f>((0.07/0.115)*100)</f>
        <v>60.869565217391312</v>
      </c>
      <c r="AX45">
        <f>((0.07/0.13)*100)</f>
        <v>53.846153846153854</v>
      </c>
      <c r="AY45">
        <f>((0.07/0.125)*100)</f>
        <v>56.000000000000007</v>
      </c>
      <c r="BA45">
        <f>((0.055/0.1)*100)</f>
        <v>54.999999999999993</v>
      </c>
      <c r="BB45">
        <f>((0.045/0.115)*100)</f>
        <v>39.130434782608688</v>
      </c>
      <c r="BC45">
        <f>((0.06/0.13)*100)</f>
        <v>46.153846153846153</v>
      </c>
      <c r="BD45">
        <f>((0.055/0.125)*100)</f>
        <v>44</v>
      </c>
      <c r="BF45">
        <f>ABS($B$45-$D$45)</f>
        <v>1.8064790000000004</v>
      </c>
      <c r="BG45">
        <f>ABS($F$45-$H$45)</f>
        <v>3.4932799999999999</v>
      </c>
      <c r="BL45">
        <f>SQRT((ABS($A$45-$E$46)^2+(ABS($B$45-$F$46)^2)))</f>
        <v>3.4010023632654218</v>
      </c>
      <c r="BM45">
        <f>SQRT((ABS($C$45-$G$45)^2+(ABS($D$45-$H$45)^2)))</f>
        <v>0.57492751588351909</v>
      </c>
      <c r="BO45">
        <f>SQRT((ABS($A$45-$G$46)^2+(ABS($B$45-$H$46)^2)))</f>
        <v>5.5600973942009286</v>
      </c>
      <c r="BP45">
        <f>SQRT((ABS($C$45-$E$45)^2+(ABS($D$45-$F$45)^2)))</f>
        <v>5.5071864756697639</v>
      </c>
      <c r="BU45">
        <v>9</v>
      </c>
      <c r="BV45">
        <v>5</v>
      </c>
      <c r="BW45">
        <v>2</v>
      </c>
      <c r="BX45">
        <v>5</v>
      </c>
      <c r="BY45">
        <v>14</v>
      </c>
      <c r="BZ45">
        <v>9</v>
      </c>
      <c r="CA45">
        <v>6</v>
      </c>
      <c r="CB45">
        <v>3</v>
      </c>
      <c r="CC45">
        <v>14</v>
      </c>
      <c r="CD45">
        <v>3</v>
      </c>
      <c r="CE45">
        <v>6</v>
      </c>
      <c r="CF45">
        <v>11</v>
      </c>
      <c r="CG45">
        <v>14</v>
      </c>
      <c r="CH45">
        <v>5</v>
      </c>
      <c r="CI45">
        <v>4</v>
      </c>
      <c r="CJ45">
        <v>11</v>
      </c>
      <c r="CL45">
        <v>11</v>
      </c>
      <c r="CM45">
        <v>6</v>
      </c>
      <c r="CN45">
        <v>0</v>
      </c>
      <c r="CO45">
        <v>2</v>
      </c>
      <c r="CP45">
        <v>9</v>
      </c>
      <c r="CQ45">
        <v>3</v>
      </c>
      <c r="CR45">
        <v>4</v>
      </c>
      <c r="CS45">
        <v>0</v>
      </c>
      <c r="CT45">
        <v>12</v>
      </c>
      <c r="CU45">
        <v>0</v>
      </c>
      <c r="CV45">
        <v>4</v>
      </c>
      <c r="CW45">
        <v>8</v>
      </c>
      <c r="CX45">
        <v>11</v>
      </c>
      <c r="CY45">
        <v>2</v>
      </c>
      <c r="CZ45">
        <v>0</v>
      </c>
      <c r="DA45">
        <v>8</v>
      </c>
      <c r="DC45">
        <f>((5/9)*100)</f>
        <v>55.555555555555557</v>
      </c>
      <c r="DD45">
        <f>((2/9)*100)</f>
        <v>22.222222222222221</v>
      </c>
      <c r="DE45">
        <f>((5/9)*100)</f>
        <v>55.555555555555557</v>
      </c>
      <c r="DF45">
        <f>((9/14)*100)</f>
        <v>64.285714285714292</v>
      </c>
      <c r="DG45">
        <f>((6/14)*100)</f>
        <v>42.857142857142854</v>
      </c>
      <c r="DH45">
        <f>((3/14)*100)</f>
        <v>21.428571428571427</v>
      </c>
      <c r="DI45">
        <f>((3/14)*100)</f>
        <v>21.428571428571427</v>
      </c>
      <c r="DJ45">
        <f>((6/14)*100)</f>
        <v>42.857142857142854</v>
      </c>
      <c r="DK45">
        <f>((11/14)*100)</f>
        <v>78.571428571428569</v>
      </c>
      <c r="DL45">
        <f>((5/14)*100)</f>
        <v>35.714285714285715</v>
      </c>
      <c r="DM45">
        <f>((4/14)*100)</f>
        <v>28.571428571428569</v>
      </c>
      <c r="DN45">
        <f>((11/14)*100)</f>
        <v>78.571428571428569</v>
      </c>
      <c r="DP45">
        <f>((6/11)*100)</f>
        <v>54.54545454545454</v>
      </c>
      <c r="DQ45">
        <f>((0/11)*100)</f>
        <v>0</v>
      </c>
      <c r="DR45">
        <f>((2/11)*100)</f>
        <v>18.181818181818183</v>
      </c>
      <c r="DS45">
        <f>((3/9)*100)</f>
        <v>33.333333333333329</v>
      </c>
      <c r="DT45">
        <f>((4/9)*100)</f>
        <v>44.444444444444443</v>
      </c>
      <c r="DU45">
        <f>((0/9)*100)</f>
        <v>0</v>
      </c>
      <c r="DV45">
        <f>((0/12)*100)</f>
        <v>0</v>
      </c>
      <c r="DW45">
        <f>((4/12)*100)</f>
        <v>33.333333333333329</v>
      </c>
      <c r="DX45">
        <f>((8/12)*100)</f>
        <v>66.666666666666657</v>
      </c>
      <c r="DY45">
        <f>((2/11)*100)</f>
        <v>18.181818181818183</v>
      </c>
      <c r="DZ45">
        <f>((0/11)*100)</f>
        <v>0</v>
      </c>
      <c r="EA45">
        <f>((8/11)*100)</f>
        <v>72.727272727272734</v>
      </c>
    </row>
    <row r="46" spans="1:131" x14ac:dyDescent="0.25">
      <c r="A46">
        <v>75.12810300000001</v>
      </c>
      <c r="B46">
        <v>4.7014769999999997</v>
      </c>
      <c r="C46">
        <v>85.663360000000011</v>
      </c>
      <c r="D46">
        <v>6.8691449999999996</v>
      </c>
      <c r="E46">
        <v>86.196069000000008</v>
      </c>
      <c r="F46">
        <v>3.967149</v>
      </c>
      <c r="G46">
        <v>84.70715100000001</v>
      </c>
      <c r="H46">
        <v>7.2103900000000003</v>
      </c>
      <c r="L46">
        <f>(14/200)</f>
        <v>7.0000000000000007E-2</v>
      </c>
      <c r="Q46">
        <f>(10/200)</f>
        <v>0.05</v>
      </c>
      <c r="R46">
        <f>(15/200)</f>
        <v>7.4999999999999997E-2</v>
      </c>
      <c r="S46">
        <f>(15/200)</f>
        <v>7.4999999999999997E-2</v>
      </c>
      <c r="V46">
        <f>0.07+0.05</f>
        <v>0.12000000000000001</v>
      </c>
      <c r="AA46">
        <f>SQRT((ABS($C$47-$C$46)^2+(ABS($D$47-$D$46)^2)))</f>
        <v>15.310172513701399</v>
      </c>
      <c r="AK46">
        <f>1/0.12</f>
        <v>8.3333333333333339</v>
      </c>
      <c r="AP46">
        <f>$AA46/$V46</f>
        <v>127.58477094751166</v>
      </c>
      <c r="AW46">
        <f>((0.07/0.12)*100)</f>
        <v>58.333333333333336</v>
      </c>
      <c r="BB46">
        <f>((0.05/0.12)*100)</f>
        <v>41.666666666666671</v>
      </c>
      <c r="BF46">
        <f>ABS($B$46-$D$46)</f>
        <v>2.1676679999999999</v>
      </c>
      <c r="BG46">
        <f>ABS($F$46-$H$46)</f>
        <v>3.2432410000000003</v>
      </c>
      <c r="BI46">
        <v>3.4755450000000003</v>
      </c>
      <c r="BJ46">
        <v>3.4150999999999994</v>
      </c>
      <c r="BM46">
        <f>SQRT((ABS($C$46-$G$46)^2+(ABS($D$46-$H$46)^2)))</f>
        <v>1.0152752344591109</v>
      </c>
      <c r="BP46">
        <f>SQRT((ABS($C$46-$E$46)^2+(ABS($D$46-$F$46)^2)))</f>
        <v>2.9504846487817886</v>
      </c>
      <c r="BY46">
        <v>14</v>
      </c>
      <c r="BZ46">
        <v>5</v>
      </c>
      <c r="CA46">
        <v>1</v>
      </c>
      <c r="CB46">
        <v>1</v>
      </c>
      <c r="CP46">
        <v>10</v>
      </c>
      <c r="CQ46">
        <v>6</v>
      </c>
      <c r="CR46">
        <v>2</v>
      </c>
      <c r="CS46">
        <v>0</v>
      </c>
      <c r="CT46">
        <v>15</v>
      </c>
      <c r="CU46">
        <v>8</v>
      </c>
      <c r="CV46">
        <v>2</v>
      </c>
      <c r="CW46">
        <v>12</v>
      </c>
      <c r="CX46">
        <v>15</v>
      </c>
      <c r="CY46">
        <v>11</v>
      </c>
      <c r="CZ46">
        <v>2</v>
      </c>
      <c r="DA46">
        <v>12</v>
      </c>
      <c r="DF46">
        <f>((5/14)*100)</f>
        <v>35.714285714285715</v>
      </c>
      <c r="DG46">
        <f>((1/14)*100)</f>
        <v>7.1428571428571423</v>
      </c>
      <c r="DH46">
        <f>((1/14)*100)</f>
        <v>7.1428571428571423</v>
      </c>
      <c r="DS46">
        <f>((6/10)*100)</f>
        <v>60</v>
      </c>
      <c r="DT46">
        <f>((2/10)*100)</f>
        <v>20</v>
      </c>
      <c r="DU46">
        <f>((0/10)*100)</f>
        <v>0</v>
      </c>
      <c r="DV46">
        <f>((8/15)*100)</f>
        <v>53.333333333333336</v>
      </c>
      <c r="DW46">
        <f>((2/15)*100)</f>
        <v>13.333333333333334</v>
      </c>
      <c r="DX46">
        <f>((12/15)*100)</f>
        <v>80</v>
      </c>
      <c r="DY46">
        <f>((11/15)*100)</f>
        <v>73.333333333333329</v>
      </c>
      <c r="DZ46">
        <f>((2/15)*100)</f>
        <v>13.333333333333334</v>
      </c>
      <c r="EA46">
        <f>((12/15)*100)</f>
        <v>80</v>
      </c>
    </row>
    <row r="47" spans="1:131" x14ac:dyDescent="0.25">
      <c r="C47">
        <v>70.359627000000017</v>
      </c>
      <c r="D47">
        <v>7.313148</v>
      </c>
    </row>
    <row r="48" spans="1:131" x14ac:dyDescent="0.25">
      <c r="A48" t="s">
        <v>22</v>
      </c>
      <c r="B48" t="s">
        <v>22</v>
      </c>
      <c r="C48" t="s">
        <v>22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797E-FEF2-45E5-920F-19A51DAB2037}">
  <dimension ref="A1:CB1130"/>
  <sheetViews>
    <sheetView tabSelected="1" topLeftCell="BJ10" workbookViewId="0">
      <selection activeCell="BY16" sqref="BY1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323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295</v>
      </c>
      <c r="U2">
        <v>154</v>
      </c>
      <c r="X2" t="s">
        <v>283</v>
      </c>
      <c r="Y2" t="s">
        <v>259</v>
      </c>
      <c r="Z2">
        <f>(Z$6/Z$4)*100</f>
        <v>90.259740259740255</v>
      </c>
      <c r="AD2">
        <f>(AD$6/AD$4)*100</f>
        <v>98.795180722891558</v>
      </c>
      <c r="AF2">
        <f>(AF$8/AF$6)*100</f>
        <v>97.61904761904762</v>
      </c>
      <c r="AI2" t="s">
        <v>206</v>
      </c>
      <c r="AJ2">
        <f>COUNTIF($P:$P,0)</f>
        <v>25</v>
      </c>
      <c r="AK2">
        <f>(AJ2/AJ7)*100</f>
        <v>2.2502250225022502</v>
      </c>
      <c r="AL2">
        <f>(25/200)</f>
        <v>0.125</v>
      </c>
      <c r="AN2">
        <v>16</v>
      </c>
      <c r="AO2">
        <v>7</v>
      </c>
      <c r="AP2">
        <v>24</v>
      </c>
      <c r="AQ2">
        <v>21</v>
      </c>
      <c r="AR2">
        <v>6</v>
      </c>
      <c r="AT2">
        <f>(($AO$3-$AN$2)/($AN$3-$AN$2))</f>
        <v>0.79166666666666663</v>
      </c>
      <c r="AU2">
        <f>(($AP$2-$AN$2)/($AN$3-$AN$2))</f>
        <v>0.33333333333333331</v>
      </c>
      <c r="AV2">
        <f>(($AQ$2-$AN$2)/($AN$3-$AN$2))</f>
        <v>0.20833333333333334</v>
      </c>
      <c r="AW2">
        <f>(($AN$2-$AO$2)/($AO$3-$AO$2))</f>
        <v>0.32142857142857145</v>
      </c>
      <c r="AX2">
        <f>(($AP$2-$AO$2)/($AO$3-$AO$2))</f>
        <v>0.6071428571428571</v>
      </c>
      <c r="AY2">
        <f>(($AQ$2-$AO$2)/($AO$3-$AO$2))</f>
        <v>0.5</v>
      </c>
      <c r="AZ2">
        <f>(($AN$3-$AP$2)/($AP$3-$AP$2))</f>
        <v>0.61538461538461542</v>
      </c>
      <c r="BA2">
        <f>(($AO$3-$AP$2)/($AP$3-$AP$2))</f>
        <v>0.42307692307692307</v>
      </c>
      <c r="BB2">
        <f>(($AQ$3-$AP$2)/($AP$3-$AP$2))</f>
        <v>0.96153846153846156</v>
      </c>
      <c r="BC2">
        <f>(($AN$3-$AQ$2)/($AQ$3-$AQ$2))</f>
        <v>0.6785714285714286</v>
      </c>
      <c r="BD2">
        <f>(($AO$3-$AQ$2)/($AQ$3-$AQ$2))</f>
        <v>0.5</v>
      </c>
      <c r="BE2">
        <f>(($AP$2-$AQ$2)/($AQ$3-$AQ$2))</f>
        <v>0.10714285714285714</v>
      </c>
      <c r="BG2" t="s">
        <v>22</v>
      </c>
      <c r="BH2">
        <v>6</v>
      </c>
      <c r="BI2">
        <f>($BH$6-$BH$3)/200</f>
        <v>8.5000000000000006E-2</v>
      </c>
      <c r="BJ2">
        <f>($BH$52-$BH$2)/200</f>
        <v>1.65</v>
      </c>
      <c r="BK2">
        <f>SUM($BJ:$BJ)</f>
        <v>5.58</v>
      </c>
      <c r="BL2" t="s">
        <v>30</v>
      </c>
      <c r="BM2">
        <f>AVERAGE($BI:$BI)</f>
        <v>0.10103896103896107</v>
      </c>
      <c r="BN2">
        <f>BK4/BK2</f>
        <v>27.598566308243726</v>
      </c>
      <c r="BQ2">
        <f>1-(($AO$3-$AN$2)/($AN$3-$AN$2))</f>
        <v>0.20833333333333337</v>
      </c>
      <c r="BR2">
        <f>(($AP$2-$AN$2)/($AN$3-$AN$2))</f>
        <v>0.33333333333333331</v>
      </c>
      <c r="BS2">
        <f>(($AQ$2-$AN$2)/($AN$3-$AN$2))</f>
        <v>0.20833333333333334</v>
      </c>
      <c r="BT2">
        <f>(($AN$2-$AO$2)/($AO$3-$AO$2))</f>
        <v>0.32142857142857145</v>
      </c>
      <c r="BU2">
        <f>1-(($AP$2-$AO$2)/($AO$3-$AO$2))</f>
        <v>0.3928571428571429</v>
      </c>
      <c r="BV2">
        <f>(($AQ$2-$AO$2)/($AO$3-$AO$2))</f>
        <v>0.5</v>
      </c>
      <c r="BW2">
        <f>1-(($AN$3-$AP$2)/($AP$3-$AP$2))</f>
        <v>0.38461538461538458</v>
      </c>
      <c r="BX2">
        <f>(($AO$3-$AP$2)/($AP$3-$AP$2))</f>
        <v>0.42307692307692307</v>
      </c>
      <c r="BY2">
        <f>1-(($AQ$3-$AP$2)/($AP$3-$AP$2))</f>
        <v>3.8461538461538436E-2</v>
      </c>
      <c r="BZ2">
        <f>1-(($AN$3-$AQ$2)/($AQ$3-$AQ$2))</f>
        <v>0.3214285714285714</v>
      </c>
      <c r="CA2">
        <f>(($AO$3-$AQ$2)/($AQ$3-$AQ$2))</f>
        <v>0.5</v>
      </c>
      <c r="CB2">
        <f>(($AP$2-$AQ$2)/($AQ$3-$AQ$2))</f>
        <v>0.10714285714285714</v>
      </c>
    </row>
    <row r="3" spans="1:80" x14ac:dyDescent="0.25">
      <c r="A3">
        <v>4</v>
      </c>
      <c r="Q3" t="str">
        <f>CONCATENATE(C3,E3,G3,I3)</f>
        <v/>
      </c>
      <c r="R3">
        <v>2</v>
      </c>
      <c r="T3" t="s">
        <v>289</v>
      </c>
      <c r="U3">
        <v>96</v>
      </c>
      <c r="V3">
        <f xml:space="preserve"> (U3/U$2)*100</f>
        <v>62.337662337662337</v>
      </c>
      <c r="X3" t="s">
        <v>283</v>
      </c>
      <c r="Y3" t="s">
        <v>260</v>
      </c>
      <c r="Z3" t="s">
        <v>247</v>
      </c>
      <c r="AB3" t="s">
        <v>283</v>
      </c>
      <c r="AC3" t="str">
        <f>CONCATENATE($R3,$R4,$R5,$R6)</f>
        <v>2143</v>
      </c>
      <c r="AD3" t="s">
        <v>247</v>
      </c>
      <c r="AF3" t="s">
        <v>249</v>
      </c>
      <c r="AI3" t="s">
        <v>207</v>
      </c>
      <c r="AJ3">
        <f>COUNTIF($P:$P,1)</f>
        <v>161</v>
      </c>
      <c r="AK3">
        <f>(AJ3/AJ7)*100</f>
        <v>14.491449144914492</v>
      </c>
      <c r="AL3">
        <f>(161/200)</f>
        <v>0.80500000000000005</v>
      </c>
      <c r="AN3">
        <v>40</v>
      </c>
      <c r="AO3">
        <v>35</v>
      </c>
      <c r="AP3">
        <v>50</v>
      </c>
      <c r="AQ3">
        <v>49</v>
      </c>
      <c r="AR3">
        <v>336</v>
      </c>
      <c r="AT3">
        <f>(($AO$4-$AN$3)/($AN$4-$AN$3))</f>
        <v>0.80769230769230771</v>
      </c>
      <c r="AU3">
        <f>(($AP$3-$AN$3)/($AN$4-$AN$3))</f>
        <v>0.38461538461538464</v>
      </c>
      <c r="AV3">
        <f>(($AQ$3-$AN$3)/($AN$4-$AN$3))</f>
        <v>0.34615384615384615</v>
      </c>
      <c r="AW3">
        <f>(($AN$3-$AO$3)/($AO$4-$AO$3))</f>
        <v>0.19230769230769232</v>
      </c>
      <c r="AX3">
        <f>(($AP$3-$AO$3)/($AO$4-$AO$3))</f>
        <v>0.57692307692307687</v>
      </c>
      <c r="AY3">
        <f>(($AQ$3-$AO$3)/($AO$4-$AO$3))</f>
        <v>0.53846153846153844</v>
      </c>
      <c r="AZ3">
        <f>(($AN$4-$AP$3)/($AP$4-$AP$3))</f>
        <v>0.66666666666666663</v>
      </c>
      <c r="BA3">
        <f>(($AO$4-$AP$3)/($AP$4-$AP$3))</f>
        <v>0.45833333333333331</v>
      </c>
      <c r="BB3">
        <f>(($AQ$4-$AP$4)/($AP$5-$AP$4))</f>
        <v>0</v>
      </c>
      <c r="BC3">
        <f>(($AN$4-$AQ$3)/($AQ$4-$AQ$3))</f>
        <v>0.68</v>
      </c>
      <c r="BD3">
        <f>(($AO$4-$AQ$3)/($AQ$4-$AQ$3))</f>
        <v>0.48</v>
      </c>
      <c r="BE3">
        <f>(($AP$3-$AQ$3)/($AQ$4-$AQ$3))</f>
        <v>0.04</v>
      </c>
      <c r="BG3">
        <v>2</v>
      </c>
      <c r="BH3">
        <v>7</v>
      </c>
      <c r="BI3">
        <f>($BH$7-$BH$4)/200</f>
        <v>9.5000000000000001E-2</v>
      </c>
      <c r="BJ3">
        <f>($BH$98-$BH$53)/200</f>
        <v>1.4750000000000001</v>
      </c>
      <c r="BK3" t="s">
        <v>247</v>
      </c>
      <c r="BL3" t="s">
        <v>31</v>
      </c>
      <c r="BM3">
        <f>STDEV($BI:$BI)</f>
        <v>2.5843137448109232E-2</v>
      </c>
      <c r="BQ3">
        <f>1-(($AO$4-$AN$3)/($AN$4-$AN$3))</f>
        <v>0.19230769230769229</v>
      </c>
      <c r="BR3">
        <f>(($AP$3-$AN$3)/($AN$4-$AN$3))</f>
        <v>0.38461538461538464</v>
      </c>
      <c r="BS3">
        <f>(($AQ$3-$AN$3)/($AN$4-$AN$3))</f>
        <v>0.34615384615384615</v>
      </c>
      <c r="BT3">
        <f>(($AN$3-$AO$3)/($AO$4-$AO$3))</f>
        <v>0.19230769230769232</v>
      </c>
      <c r="BU3">
        <f>1-(($AP$3-$AO$3)/($AO$4-$AO$3))</f>
        <v>0.42307692307692313</v>
      </c>
      <c r="BV3">
        <f>1-(($AQ$3-$AO$3)/($AO$4-$AO$3))</f>
        <v>0.46153846153846156</v>
      </c>
      <c r="BW3">
        <f>1-(($AN$4-$AP$3)/($AP$4-$AP$3))</f>
        <v>0.33333333333333337</v>
      </c>
      <c r="BX3">
        <f>(($AO$4-$AP$3)/($AP$4-$AP$3))</f>
        <v>0.45833333333333331</v>
      </c>
      <c r="BY3">
        <f>(($AQ$4-$AP$4)/($AP$5-$AP$4))</f>
        <v>0</v>
      </c>
      <c r="BZ3">
        <f>1-(($AN$4-$AQ$3)/($AQ$4-$AQ$3))</f>
        <v>0.31999999999999995</v>
      </c>
      <c r="CA3">
        <f>(($AO$4-$AQ$3)/($AQ$4-$AQ$3))</f>
        <v>0.48</v>
      </c>
      <c r="CB3">
        <f>(($AP$3-$AQ$3)/($AQ$4-$AQ$3))</f>
        <v>0.04</v>
      </c>
    </row>
    <row r="4" spans="1:80" x14ac:dyDescent="0.25">
      <c r="A4">
        <v>5</v>
      </c>
      <c r="Q4" t="str">
        <f>CONCATENATE(C4,E4,G4,I4)</f>
        <v/>
      </c>
      <c r="R4">
        <v>1</v>
      </c>
      <c r="T4" t="s">
        <v>290</v>
      </c>
      <c r="U4">
        <v>1</v>
      </c>
      <c r="V4">
        <f xml:space="preserve"> (U4/U$2)*100</f>
        <v>0.64935064935064934</v>
      </c>
      <c r="X4" t="s">
        <v>283</v>
      </c>
      <c r="Y4" t="s">
        <v>261</v>
      </c>
      <c r="Z4">
        <v>154</v>
      </c>
      <c r="AD4">
        <f>COUNTIF($R:$R,"1")+COUNTIF($R:$R,"2")+COUNTIF($R:$R,"3")+COUNTIF($R:$R,"4")+COUNTIF($R:$R,"3D")+COUNTIF($R:$R,"4D")</f>
        <v>166</v>
      </c>
      <c r="AF4">
        <f>(AF$10/(AF$8+AF$10))*100</f>
        <v>0</v>
      </c>
      <c r="AI4" t="s">
        <v>208</v>
      </c>
      <c r="AJ4">
        <f>COUNTIF($P:$P,2)</f>
        <v>803</v>
      </c>
      <c r="AK4">
        <f>(AJ4/AJ7)*100</f>
        <v>72.277227722772281</v>
      </c>
      <c r="AL4">
        <f>(803/200)</f>
        <v>4.0149999999999997</v>
      </c>
      <c r="AN4">
        <v>66</v>
      </c>
      <c r="AO4">
        <v>61</v>
      </c>
      <c r="AP4">
        <v>74</v>
      </c>
      <c r="AQ4">
        <v>74</v>
      </c>
      <c r="AR4">
        <v>346</v>
      </c>
      <c r="AT4">
        <f>(($AO$5-$AN$4)/($AN$5-$AN$4))</f>
        <v>0.69230769230769229</v>
      </c>
      <c r="AU4">
        <f>(($AP$4-$AN$4)/($AN$5-$AN$4))</f>
        <v>0.30769230769230771</v>
      </c>
      <c r="AV4">
        <f>(($AQ$4-$AN$4)/($AN$5-$AN$4))</f>
        <v>0.30769230769230771</v>
      </c>
      <c r="AW4">
        <f>(($AN$4-$AO$4)/($AO$5-$AO$4))</f>
        <v>0.21739130434782608</v>
      </c>
      <c r="AX4">
        <f>(($AP$4-$AO$4)/($AO$5-$AO$4))</f>
        <v>0.56521739130434778</v>
      </c>
      <c r="AY4">
        <f>(($AQ$4-$AO$4)/($AO$5-$AO$4))</f>
        <v>0.56521739130434778</v>
      </c>
      <c r="AZ4">
        <f>(($AN$5-$AP$4)/($AP$5-$AP$4))</f>
        <v>0.66666666666666663</v>
      </c>
      <c r="BA4">
        <f>(($AO$5-$AP$4)/($AP$5-$AP$4))</f>
        <v>0.37037037037037035</v>
      </c>
      <c r="BB4">
        <f>(($AQ$5-$AP$4)/($AP$5-$AP$4))</f>
        <v>0.92592592592592593</v>
      </c>
      <c r="BC4">
        <f>(($AN$5-$AQ$4)/($AQ$5-$AQ$4))</f>
        <v>0.72</v>
      </c>
      <c r="BD4">
        <f>(($AO$5-$AQ$4)/($AQ$5-$AQ$4))</f>
        <v>0.4</v>
      </c>
      <c r="BE4">
        <f>(($AP$4-$AQ$4)/($AQ$5-$AQ$4))</f>
        <v>0</v>
      </c>
      <c r="BG4">
        <v>1</v>
      </c>
      <c r="BH4">
        <v>16</v>
      </c>
      <c r="BI4">
        <f>($BH$8-$BH$5)/200</f>
        <v>9.5000000000000001E-2</v>
      </c>
      <c r="BJ4">
        <f>($BH$140-$BH$99)/200</f>
        <v>1.4750000000000001</v>
      </c>
      <c r="BK4">
        <f>COUNTA($Y:$Y)-1</f>
        <v>154</v>
      </c>
      <c r="BQ4">
        <f>1-(($AO$5-$AN$4)/($AN$5-$AN$4))</f>
        <v>0.30769230769230771</v>
      </c>
      <c r="BR4">
        <f>(($AP$4-$AN$4)/($AN$5-$AN$4))</f>
        <v>0.30769230769230771</v>
      </c>
      <c r="BS4">
        <f>(($AQ$4-$AN$4)/($AN$5-$AN$4))</f>
        <v>0.30769230769230771</v>
      </c>
      <c r="BT4">
        <f>(($AN$4-$AO$4)/($AO$5-$AO$4))</f>
        <v>0.21739130434782608</v>
      </c>
      <c r="BU4">
        <f>1-(($AP$4-$AO$4)/($AO$5-$AO$4))</f>
        <v>0.43478260869565222</v>
      </c>
      <c r="BV4">
        <f>1-(($AQ$4-$AO$4)/($AO$5-$AO$4))</f>
        <v>0.43478260869565222</v>
      </c>
      <c r="BW4">
        <f>1-(($AN$5-$AP$4)/($AP$5-$AP$4))</f>
        <v>0.33333333333333337</v>
      </c>
      <c r="BX4">
        <f>(($AO$5-$AP$4)/($AP$5-$AP$4))</f>
        <v>0.37037037037037035</v>
      </c>
      <c r="BY4">
        <f>1-(($AQ$5-$AP$4)/($AP$5-$AP$4))</f>
        <v>7.407407407407407E-2</v>
      </c>
      <c r="BZ4">
        <f>1-(($AN$5-$AQ$4)/($AQ$5-$AQ$4))</f>
        <v>0.28000000000000003</v>
      </c>
      <c r="CA4">
        <f>(($AO$5-$AQ$4)/($AQ$5-$AQ$4))</f>
        <v>0.4</v>
      </c>
      <c r="CB4">
        <f>(($AP$4-$AQ$4)/($AQ$5-$AQ$4))</f>
        <v>0</v>
      </c>
    </row>
    <row r="5" spans="1:80" x14ac:dyDescent="0.25">
      <c r="A5">
        <v>6</v>
      </c>
      <c r="J5">
        <v>37.050610000000013</v>
      </c>
      <c r="K5" t="s">
        <v>22</v>
      </c>
      <c r="Q5" t="str">
        <f>CONCATENATE(C5,E5,G5,I5)</f>
        <v/>
      </c>
      <c r="R5">
        <v>4</v>
      </c>
      <c r="T5" t="s">
        <v>291</v>
      </c>
      <c r="U5">
        <v>0</v>
      </c>
      <c r="V5">
        <f xml:space="preserve"> (U5/U$2)*100</f>
        <v>0</v>
      </c>
      <c r="X5" t="s">
        <v>283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117</v>
      </c>
      <c r="AK5">
        <f>(AJ5/AJ7)*100</f>
        <v>10.531053105310532</v>
      </c>
      <c r="AL5">
        <f>(117/200)</f>
        <v>0.58499999999999996</v>
      </c>
      <c r="AN5">
        <v>92</v>
      </c>
      <c r="AO5">
        <v>84</v>
      </c>
      <c r="AP5">
        <v>101</v>
      </c>
      <c r="AQ5">
        <v>99</v>
      </c>
      <c r="AR5">
        <v>641</v>
      </c>
      <c r="AT5">
        <f>(($AO$6-$AN$5)/($AN$6-$AN$5))</f>
        <v>0.65384615384615385</v>
      </c>
      <c r="AU5">
        <f>(($AP$5-$AN$5)/($AN$6-$AN$5))</f>
        <v>0.34615384615384615</v>
      </c>
      <c r="AV5">
        <f>(($AQ$5-$AN$5)/($AN$6-$AN$5))</f>
        <v>0.26923076923076922</v>
      </c>
      <c r="AW5">
        <f>(($AN$5-$AO$5)/($AO$6-$AO$5))</f>
        <v>0.32</v>
      </c>
      <c r="AX5">
        <f>(($AP$5-$AO$5)/($AO$6-$AO$5))</f>
        <v>0.68</v>
      </c>
      <c r="AY5">
        <f>(($AQ$5-$AO$5)/($AO$6-$AO$5))</f>
        <v>0.6</v>
      </c>
      <c r="AZ5">
        <f>(($AN$6-$AP$5)/($AP$6-$AP$5))</f>
        <v>0.70833333333333337</v>
      </c>
      <c r="BA5">
        <f>(($AO$6-$AP$5)/($AP$6-$AP$5))</f>
        <v>0.33333333333333331</v>
      </c>
      <c r="BB5">
        <f>(($AQ$6-$AP$6)/($AP$7-$AP$6))</f>
        <v>0</v>
      </c>
      <c r="BC5">
        <f>(($AN$6-$AQ$5)/($AQ$6-$AQ$5))</f>
        <v>0.73076923076923073</v>
      </c>
      <c r="BD5">
        <f>(($AO$6-$AQ$5)/($AQ$6-$AQ$5))</f>
        <v>0.38461538461538464</v>
      </c>
      <c r="BE5">
        <f>(($AP$5-$AQ$5)/($AQ$6-$AQ$5))</f>
        <v>7.6923076923076927E-2</v>
      </c>
      <c r="BG5">
        <v>4</v>
      </c>
      <c r="BH5">
        <v>21</v>
      </c>
      <c r="BI5">
        <f>($BH$9-$BH$6)/200</f>
        <v>0.125</v>
      </c>
      <c r="BJ5">
        <f>($BH$175-$BH$141)/200</f>
        <v>0.98</v>
      </c>
      <c r="BQ5">
        <f>1-(($AO$6-$AN$5)/($AN$6-$AN$5))</f>
        <v>0.34615384615384615</v>
      </c>
      <c r="BR5">
        <f>(($AP$5-$AN$5)/($AN$6-$AN$5))</f>
        <v>0.34615384615384615</v>
      </c>
      <c r="BS5">
        <f>(($AQ$5-$AN$5)/($AN$6-$AN$5))</f>
        <v>0.26923076923076922</v>
      </c>
      <c r="BT5">
        <f>(($AN$5-$AO$5)/($AO$6-$AO$5))</f>
        <v>0.32</v>
      </c>
      <c r="BU5">
        <f>1-(($AP$5-$AO$5)/($AO$6-$AO$5))</f>
        <v>0.31999999999999995</v>
      </c>
      <c r="BV5">
        <f>1-(($AQ$5-$AO$5)/($AO$6-$AO$5))</f>
        <v>0.4</v>
      </c>
      <c r="BW5">
        <f>1-(($AN$6-$AP$5)/($AP$6-$AP$5))</f>
        <v>0.29166666666666663</v>
      </c>
      <c r="BX5">
        <f>(($AO$6-$AP$5)/($AP$6-$AP$5))</f>
        <v>0.33333333333333331</v>
      </c>
      <c r="BY5">
        <f>(($AQ$6-$AP$6)/($AP$7-$AP$6))</f>
        <v>0</v>
      </c>
      <c r="BZ5">
        <f>1-(($AN$6-$AQ$5)/($AQ$6-$AQ$5))</f>
        <v>0.26923076923076927</v>
      </c>
      <c r="CA5">
        <f>(($AO$6-$AQ$5)/($AQ$6-$AQ$5))</f>
        <v>0.38461538461538464</v>
      </c>
      <c r="CB5">
        <f>(($AP$5-$AQ$5)/($AQ$6-$AQ$5))</f>
        <v>7.6923076923076927E-2</v>
      </c>
    </row>
    <row r="6" spans="1:80" x14ac:dyDescent="0.25">
      <c r="A6">
        <v>7</v>
      </c>
      <c r="D6">
        <v>38.944901000000009</v>
      </c>
      <c r="E6" s="2">
        <v>2</v>
      </c>
      <c r="P6">
        <v>1</v>
      </c>
      <c r="Q6" t="str">
        <f>CONCATENATE(C6,E6,G6,I6)</f>
        <v>2</v>
      </c>
      <c r="R6">
        <v>3</v>
      </c>
      <c r="T6" t="s">
        <v>292</v>
      </c>
      <c r="U6">
        <v>14</v>
      </c>
      <c r="V6">
        <f xml:space="preserve"> (U6/U$2)*100</f>
        <v>9.0909090909090917</v>
      </c>
      <c r="X6" t="s">
        <v>283</v>
      </c>
      <c r="Y6" t="s">
        <v>259</v>
      </c>
      <c r="Z6">
        <v>139</v>
      </c>
      <c r="AD6">
        <v>164</v>
      </c>
      <c r="AF6">
        <f>COUNTIF($R:$R,1)+COUNTIF($R:$R,2)</f>
        <v>84</v>
      </c>
      <c r="AI6" t="s">
        <v>210</v>
      </c>
      <c r="AJ6">
        <f>COUNTIF($P:$P,4)</f>
        <v>5</v>
      </c>
      <c r="AK6">
        <f>(AJ6/AJ7)*100</f>
        <v>0.45004500450045004</v>
      </c>
      <c r="AL6">
        <f>(5/200)</f>
        <v>2.5000000000000001E-2</v>
      </c>
      <c r="AN6">
        <v>118</v>
      </c>
      <c r="AO6">
        <v>109</v>
      </c>
      <c r="AP6">
        <v>125</v>
      </c>
      <c r="AQ6">
        <v>125</v>
      </c>
      <c r="AR6">
        <v>653</v>
      </c>
      <c r="AT6">
        <f>(($AO$7-$AN$6)/($AN$7-$AN$6))</f>
        <v>0.86363636363636365</v>
      </c>
      <c r="AU6">
        <f>(($AP$6-$AN$6)/($AN$7-$AN$6))</f>
        <v>0.31818181818181818</v>
      </c>
      <c r="AV6">
        <f>(($AQ$6-$AN$6)/($AN$7-$AN$6))</f>
        <v>0.31818181818181818</v>
      </c>
      <c r="AW6">
        <f>(($AN$6-$AO$6)/($AO$7-$AO$6))</f>
        <v>0.32142857142857145</v>
      </c>
      <c r="AX6">
        <f>(($AP$6-$AO$6)/($AO$7-$AO$6))</f>
        <v>0.5714285714285714</v>
      </c>
      <c r="AY6">
        <f>(($AQ$6-$AO$6)/($AO$7-$AO$6))</f>
        <v>0.5714285714285714</v>
      </c>
      <c r="AZ6">
        <f>(($AN$7-$AP$6)/($AP$7-$AP$6))</f>
        <v>0.5</v>
      </c>
      <c r="BA6">
        <f>(($AO$7-$AP$6)/($AP$7-$AP$6))</f>
        <v>0.4</v>
      </c>
      <c r="BB6">
        <f>(($AQ$7-$AP$6)/($AP$7-$AP$6))</f>
        <v>0.93333333333333335</v>
      </c>
      <c r="BC6">
        <f>(($AN$7-$AQ$6)/($AQ$7-$AQ$6))</f>
        <v>0.5357142857142857</v>
      </c>
      <c r="BD6">
        <f>(($AO$7-$AQ$6)/($AQ$7-$AQ$6))</f>
        <v>0.42857142857142855</v>
      </c>
      <c r="BE6">
        <f>(($AP$6-$AQ$6)/($AQ$7-$AQ$6))</f>
        <v>0</v>
      </c>
      <c r="BG6">
        <v>3</v>
      </c>
      <c r="BH6">
        <v>24</v>
      </c>
      <c r="BI6">
        <f>($BH$10-$BH$7)/200</f>
        <v>7.4999999999999997E-2</v>
      </c>
      <c r="BQ6">
        <f>1-(($AO$7-$AN$6)/($AN$7-$AN$6))</f>
        <v>0.13636363636363635</v>
      </c>
      <c r="BR6">
        <f>(($AP$6-$AN$6)/($AN$7-$AN$6))</f>
        <v>0.31818181818181818</v>
      </c>
      <c r="BS6">
        <f>(($AQ$6-$AN$6)/($AN$7-$AN$6))</f>
        <v>0.31818181818181818</v>
      </c>
      <c r="BT6">
        <f>(($AN$6-$AO$6)/($AO$7-$AO$6))</f>
        <v>0.32142857142857145</v>
      </c>
      <c r="BU6">
        <f>1-(($AP$6-$AO$6)/($AO$7-$AO$6))</f>
        <v>0.4285714285714286</v>
      </c>
      <c r="BV6">
        <f>1-(($AQ$6-$AO$6)/($AO$7-$AO$6))</f>
        <v>0.4285714285714286</v>
      </c>
      <c r="BW6">
        <f>(($AN$7-$AP$6)/($AP$7-$AP$6))</f>
        <v>0.5</v>
      </c>
      <c r="BX6">
        <f>(($AO$7-$AP$6)/($AP$7-$AP$6))</f>
        <v>0.4</v>
      </c>
      <c r="BY6">
        <f>1-(($AQ$7-$AP$6)/($AP$7-$AP$6))</f>
        <v>6.6666666666666652E-2</v>
      </c>
      <c r="BZ6">
        <f>1-(($AN$7-$AQ$6)/($AQ$7-$AQ$6))</f>
        <v>0.4642857142857143</v>
      </c>
      <c r="CA6">
        <f>(($AO$7-$AQ$6)/($AQ$7-$AQ$6))</f>
        <v>0.42857142857142855</v>
      </c>
      <c r="CB6">
        <f>(($AP$6-$AQ$6)/($AQ$7-$AQ$6))</f>
        <v>0</v>
      </c>
    </row>
    <row r="7" spans="1:80" x14ac:dyDescent="0.25">
      <c r="A7">
        <v>8</v>
      </c>
      <c r="D7">
        <v>38.946137000000014</v>
      </c>
      <c r="E7" s="2">
        <v>2</v>
      </c>
      <c r="P7">
        <v>1</v>
      </c>
      <c r="Q7" t="str">
        <f>CONCATENATE(C7,E7,G7,I7)</f>
        <v>2</v>
      </c>
      <c r="R7">
        <v>2</v>
      </c>
      <c r="T7" t="s">
        <v>293</v>
      </c>
      <c r="U7">
        <v>21</v>
      </c>
      <c r="V7">
        <f xml:space="preserve"> (U7/U$2)*100</f>
        <v>13.636363636363635</v>
      </c>
      <c r="X7" t="s">
        <v>283</v>
      </c>
      <c r="Y7" t="s">
        <v>260</v>
      </c>
      <c r="AB7" t="s">
        <v>283</v>
      </c>
      <c r="AC7" t="str">
        <f>CONCATENATE($R7,$R8,$R9,$R10)</f>
        <v>2143</v>
      </c>
      <c r="AF7" t="s">
        <v>251</v>
      </c>
      <c r="AI7" t="s">
        <v>211</v>
      </c>
      <c r="AJ7">
        <f>COUNT($P:$P)</f>
        <v>1111</v>
      </c>
      <c r="AN7">
        <v>140</v>
      </c>
      <c r="AO7">
        <v>137</v>
      </c>
      <c r="AP7">
        <v>155</v>
      </c>
      <c r="AQ7">
        <v>153</v>
      </c>
      <c r="AR7">
        <v>948</v>
      </c>
      <c r="AT7">
        <f>(($AO$8-$AN$7)/($AN$8-$AN$7))</f>
        <v>0.9</v>
      </c>
      <c r="AU7">
        <f>(($AP$7-$AN$7)/($AN$8-$AN$7))</f>
        <v>0.5</v>
      </c>
      <c r="AV7">
        <f>(($AQ$7-$AN$7)/($AN$8-$AN$7))</f>
        <v>0.43333333333333335</v>
      </c>
      <c r="AW7">
        <f>(($AN$7-$AO$7)/($AO$8-$AO$7))</f>
        <v>0.1</v>
      </c>
      <c r="AX7">
        <f>(($AP$7-$AO$7)/($AO$8-$AO$7))</f>
        <v>0.6</v>
      </c>
      <c r="AY7">
        <f>(($AQ$7-$AO$7)/($AO$8-$AO$7))</f>
        <v>0.53333333333333333</v>
      </c>
      <c r="AZ7">
        <f>(($AN$8-$AP$7)/($AP$8-$AP$7))</f>
        <v>0.65217391304347827</v>
      </c>
      <c r="BA7">
        <f>(($AO$8-$AP$7)/($AP$8-$AP$7))</f>
        <v>0.52173913043478259</v>
      </c>
      <c r="BB7">
        <f>(($AQ$8-$AP$8)/($AP$9-$AP$8))</f>
        <v>7.407407407407407E-2</v>
      </c>
      <c r="BC7">
        <f>(($AN$8-$AQ$7)/($AQ$8-$AQ$7))</f>
        <v>0.62962962962962965</v>
      </c>
      <c r="BD7">
        <f>(($AO$8-$AQ$7)/($AQ$8-$AQ$7))</f>
        <v>0.51851851851851849</v>
      </c>
      <c r="BE7">
        <f>(($AP$7-$AQ$7)/($AQ$8-$AQ$7))</f>
        <v>7.407407407407407E-2</v>
      </c>
      <c r="BG7">
        <v>2</v>
      </c>
      <c r="BH7">
        <v>35</v>
      </c>
      <c r="BI7">
        <f>($BH$11-$BH$8)/200</f>
        <v>0.105</v>
      </c>
      <c r="BQ7">
        <f>1-(($AO$8-$AN$7)/($AN$8-$AN$7))</f>
        <v>9.9999999999999978E-2</v>
      </c>
      <c r="BR7">
        <f>(($AP$7-$AN$7)/($AN$8-$AN$7))</f>
        <v>0.5</v>
      </c>
      <c r="BS7">
        <f>(($AQ$7-$AN$7)/($AN$8-$AN$7))</f>
        <v>0.43333333333333335</v>
      </c>
      <c r="BT7">
        <f>(($AN$7-$AO$7)/($AO$8-$AO$7))</f>
        <v>0.1</v>
      </c>
      <c r="BU7">
        <f>1-(($AP$7-$AO$7)/($AO$8-$AO$7))</f>
        <v>0.4</v>
      </c>
      <c r="BV7">
        <f>1-(($AQ$7-$AO$7)/($AO$8-$AO$7))</f>
        <v>0.46666666666666667</v>
      </c>
      <c r="BW7">
        <f>1-(($AN$8-$AP$7)/($AP$8-$AP$7))</f>
        <v>0.34782608695652173</v>
      </c>
      <c r="BX7">
        <f>1-(($AO$8-$AP$7)/($AP$8-$AP$7))</f>
        <v>0.47826086956521741</v>
      </c>
      <c r="BY7">
        <f>(($AQ$8-$AP$8)/($AP$9-$AP$8))</f>
        <v>7.407407407407407E-2</v>
      </c>
      <c r="BZ7">
        <f>1-(($AN$8-$AQ$7)/($AQ$8-$AQ$7))</f>
        <v>0.37037037037037035</v>
      </c>
      <c r="CA7">
        <f>1-(($AO$8-$AQ$7)/($AQ$8-$AQ$7))</f>
        <v>0.48148148148148151</v>
      </c>
      <c r="CB7">
        <f>(($AP$7-$AQ$7)/($AQ$8-$AQ$7))</f>
        <v>7.407407407407407E-2</v>
      </c>
    </row>
    <row r="8" spans="1:80" x14ac:dyDescent="0.25">
      <c r="A8">
        <v>9</v>
      </c>
      <c r="D8">
        <v>38.957588000000015</v>
      </c>
      <c r="E8" s="2">
        <v>2</v>
      </c>
      <c r="P8">
        <v>1</v>
      </c>
      <c r="Q8" t="str">
        <f>CONCATENATE(C8,E8,G8,I8)</f>
        <v>2</v>
      </c>
      <c r="R8">
        <v>1</v>
      </c>
      <c r="T8" t="s">
        <v>294</v>
      </c>
      <c r="U8">
        <v>7</v>
      </c>
      <c r="V8">
        <f xml:space="preserve"> (U8/U$2)*100</f>
        <v>4.5454545454545459</v>
      </c>
      <c r="X8" t="s">
        <v>283</v>
      </c>
      <c r="Y8" t="s">
        <v>261</v>
      </c>
      <c r="AF8">
        <f>COUNTIF($R:$R,3)+COUNTIF($R:$R,4)</f>
        <v>82</v>
      </c>
      <c r="AN8">
        <v>170</v>
      </c>
      <c r="AO8">
        <v>167</v>
      </c>
      <c r="AP8">
        <v>178</v>
      </c>
      <c r="AQ8">
        <v>180</v>
      </c>
      <c r="AR8">
        <v>963</v>
      </c>
      <c r="AT8">
        <f>(($AO$9-$AN$9)/($AN$10-$AN$9))</f>
        <v>0.12</v>
      </c>
      <c r="AU8">
        <f>(($AP$8-$AN$8)/($AN$9-$AN$8))</f>
        <v>0.36363636363636365</v>
      </c>
      <c r="AV8">
        <f>(($AQ$8-$AN$8)/($AN$9-$AN$8))</f>
        <v>0.45454545454545453</v>
      </c>
      <c r="AW8">
        <f>(($AN$8-$AO$8)/($AO$9-$AO$8))</f>
        <v>0.10714285714285714</v>
      </c>
      <c r="AX8">
        <f>(($AP$8-$AO$8)/($AO$9-$AO$8))</f>
        <v>0.39285714285714285</v>
      </c>
      <c r="AY8">
        <f>(($AQ$8-$AO$8)/($AO$9-$AO$8))</f>
        <v>0.4642857142857143</v>
      </c>
      <c r="AZ8">
        <f>(($AN$9-$AP$8)/($AP$9-$AP$8))</f>
        <v>0.51851851851851849</v>
      </c>
      <c r="BA8">
        <f>(($AO$9-$AP$8)/($AP$9-$AP$8))</f>
        <v>0.62962962962962965</v>
      </c>
      <c r="BB8">
        <f>(($AQ$9-$AP$9)/($AP$10-$AP$9))</f>
        <v>7.407407407407407E-2</v>
      </c>
      <c r="BC8">
        <f>(($AN$9-$AQ$8)/($AQ$9-$AQ$8))</f>
        <v>0.44444444444444442</v>
      </c>
      <c r="BD8">
        <f>(($AO$9-$AQ$8)/($AQ$9-$AQ$8))</f>
        <v>0.55555555555555558</v>
      </c>
      <c r="BE8">
        <f>(($AP$8-$AQ$7)/($AQ$8-$AQ$7))</f>
        <v>0.92592592592592593</v>
      </c>
      <c r="BG8">
        <v>1</v>
      </c>
      <c r="BH8">
        <v>40</v>
      </c>
      <c r="BI8">
        <f>($BH$12-$BH$9)/200</f>
        <v>8.5000000000000006E-2</v>
      </c>
      <c r="BQ8">
        <f>(($AO$9-$AN$9)/($AN$10-$AN$9))</f>
        <v>0.12</v>
      </c>
      <c r="BR8">
        <f>(($AP$8-$AN$8)/($AN$9-$AN$8))</f>
        <v>0.36363636363636365</v>
      </c>
      <c r="BS8">
        <f>(($AQ$8-$AN$8)/($AN$9-$AN$8))</f>
        <v>0.45454545454545453</v>
      </c>
      <c r="BT8">
        <f>(($AN$8-$AO$8)/($AO$9-$AO$8))</f>
        <v>0.10714285714285714</v>
      </c>
      <c r="BU8">
        <f>(($AP$8-$AO$8)/($AO$9-$AO$8))</f>
        <v>0.39285714285714285</v>
      </c>
      <c r="BV8">
        <f>(($AQ$8-$AO$8)/($AO$9-$AO$8))</f>
        <v>0.4642857142857143</v>
      </c>
      <c r="BW8">
        <f>1-(($AN$9-$AP$8)/($AP$9-$AP$8))</f>
        <v>0.48148148148148151</v>
      </c>
      <c r="BX8">
        <f>1-(($AO$9-$AP$8)/($AP$9-$AP$8))</f>
        <v>0.37037037037037035</v>
      </c>
      <c r="BY8">
        <f>(($AQ$9-$AP$9)/($AP$10-$AP$9))</f>
        <v>7.407407407407407E-2</v>
      </c>
      <c r="BZ8">
        <f>(($AN$9-$AQ$8)/($AQ$9-$AQ$8))</f>
        <v>0.44444444444444442</v>
      </c>
      <c r="CA8">
        <f>1-(($AO$9-$AQ$8)/($AQ$9-$AQ$8))</f>
        <v>0.44444444444444442</v>
      </c>
      <c r="CB8">
        <f>1-(($AP$8-$AQ$7)/($AQ$8-$AQ$7))</f>
        <v>7.407407407407407E-2</v>
      </c>
    </row>
    <row r="9" spans="1:80" x14ac:dyDescent="0.25">
      <c r="A9">
        <v>10</v>
      </c>
      <c r="D9">
        <v>38.958393000000015</v>
      </c>
      <c r="E9" s="2">
        <v>2</v>
      </c>
      <c r="P9">
        <v>1</v>
      </c>
      <c r="Q9" t="str">
        <f>CONCATENATE(C9,E9,G9,I9)</f>
        <v>2</v>
      </c>
      <c r="R9">
        <v>4</v>
      </c>
      <c r="T9" t="s">
        <v>284</v>
      </c>
      <c r="U9">
        <v>15</v>
      </c>
      <c r="V9">
        <f xml:space="preserve"> (U9/U$2)*100</f>
        <v>9.7402597402597415</v>
      </c>
      <c r="X9" t="s">
        <v>284</v>
      </c>
      <c r="Y9" t="s">
        <v>263</v>
      </c>
      <c r="AF9" t="s">
        <v>252</v>
      </c>
      <c r="AN9">
        <v>192</v>
      </c>
      <c r="AO9">
        <v>195</v>
      </c>
      <c r="AP9">
        <v>205</v>
      </c>
      <c r="AQ9">
        <v>207</v>
      </c>
      <c r="AR9">
        <v>1159</v>
      </c>
      <c r="AT9">
        <f>(($AO$10-$AN$10)/($AN$11-$AN$10))</f>
        <v>0.25</v>
      </c>
      <c r="AU9">
        <f>(($AP$9-$AN$9)/($AN$10-$AN$9))</f>
        <v>0.52</v>
      </c>
      <c r="AV9">
        <f>(($AQ$9-$AN$9)/($AN$10-$AN$9))</f>
        <v>0.6</v>
      </c>
      <c r="AW9">
        <f>(($AN$9-$AO$8)/($AO$9-$AO$8))</f>
        <v>0.8928571428571429</v>
      </c>
      <c r="AX9">
        <f>(($AP$9-$AO$9)/($AO$10-$AO$9))</f>
        <v>0.35714285714285715</v>
      </c>
      <c r="AY9">
        <f>(($AQ$9-$AO$9)/($AO$10-$AO$9))</f>
        <v>0.42857142857142855</v>
      </c>
      <c r="AZ9">
        <f>(($AN$10-$AP$9)/($AP$10-$AP$9))</f>
        <v>0.44444444444444442</v>
      </c>
      <c r="BA9">
        <f>(($AO$10-$AP$9)/($AP$10-$AP$9))</f>
        <v>0.66666666666666663</v>
      </c>
      <c r="BB9">
        <f>(($AQ$10-$AP$10)/($AP$11-$AP$10))</f>
        <v>7.6923076923076927E-2</v>
      </c>
      <c r="BC9">
        <f>(($AN$10-$AQ$9)/($AQ$10-$AQ$9))</f>
        <v>0.37037037037037035</v>
      </c>
      <c r="BD9">
        <f>(($AO$10-$AQ$9)/($AQ$10-$AQ$9))</f>
        <v>0.59259259259259256</v>
      </c>
      <c r="BE9">
        <f>(($AP$9-$AQ$8)/($AQ$9-$AQ$8))</f>
        <v>0.92592592592592593</v>
      </c>
      <c r="BG9">
        <v>4</v>
      </c>
      <c r="BH9">
        <v>49</v>
      </c>
      <c r="BI9">
        <f>($BH$13-$BH$10)/200</f>
        <v>0.12</v>
      </c>
      <c r="BQ9">
        <f>(($AO$10-$AN$10)/($AN$11-$AN$10))</f>
        <v>0.25</v>
      </c>
      <c r="BR9">
        <f>1-(($AP$9-$AN$9)/($AN$10-$AN$9))</f>
        <v>0.48</v>
      </c>
      <c r="BS9">
        <f>1-(($AQ$9-$AN$9)/($AN$10-$AN$9))</f>
        <v>0.4</v>
      </c>
      <c r="BT9">
        <f>1-(($AN$9-$AO$8)/($AO$9-$AO$8))</f>
        <v>0.1071428571428571</v>
      </c>
      <c r="BU9">
        <f>(($AP$9-$AO$9)/($AO$10-$AO$9))</f>
        <v>0.35714285714285715</v>
      </c>
      <c r="BV9">
        <f>(($AQ$9-$AO$9)/($AO$10-$AO$9))</f>
        <v>0.42857142857142855</v>
      </c>
      <c r="BW9">
        <f>(($AN$10-$AP$9)/($AP$10-$AP$9))</f>
        <v>0.44444444444444442</v>
      </c>
      <c r="BX9">
        <f>1-(($AO$10-$AP$9)/($AP$10-$AP$9))</f>
        <v>0.33333333333333337</v>
      </c>
      <c r="BY9">
        <f>(($AQ$10-$AP$10)/($AP$11-$AP$10))</f>
        <v>7.6923076923076927E-2</v>
      </c>
      <c r="BZ9">
        <f>(($AN$10-$AQ$9)/($AQ$10-$AQ$9))</f>
        <v>0.37037037037037035</v>
      </c>
      <c r="CA9">
        <f>1-(($AO$10-$AQ$9)/($AQ$10-$AQ$9))</f>
        <v>0.40740740740740744</v>
      </c>
      <c r="CB9">
        <f>1-(($AP$9-$AQ$8)/($AQ$9-$AQ$8))</f>
        <v>7.407407407407407E-2</v>
      </c>
    </row>
    <row r="10" spans="1:80" x14ac:dyDescent="0.25">
      <c r="A10">
        <v>11</v>
      </c>
      <c r="D10">
        <v>38.962586000000009</v>
      </c>
      <c r="E10" s="2">
        <v>2</v>
      </c>
      <c r="P10">
        <v>1</v>
      </c>
      <c r="Q10" t="str">
        <f>CONCATENATE(C10,E10,G10,I10)</f>
        <v>2</v>
      </c>
      <c r="R10">
        <v>3</v>
      </c>
      <c r="X10" t="s">
        <v>285</v>
      </c>
      <c r="Y10" t="s">
        <v>264</v>
      </c>
      <c r="AF10">
        <v>0</v>
      </c>
      <c r="AN10">
        <v>217</v>
      </c>
      <c r="AO10">
        <v>223</v>
      </c>
      <c r="AP10">
        <v>232</v>
      </c>
      <c r="AQ10">
        <v>234</v>
      </c>
      <c r="AT10">
        <f>(($AO$11-$AN$11)/($AN$12-$AN$11))</f>
        <v>0.2857142857142857</v>
      </c>
      <c r="AU10">
        <f>(($AP$10-$AN$10)/($AN$11-$AN$10))</f>
        <v>0.625</v>
      </c>
      <c r="AV10">
        <f>(($AQ$10-$AN$10)/($AN$11-$AN$10))</f>
        <v>0.70833333333333337</v>
      </c>
      <c r="AW10">
        <f>(($AN$10-$AO$9)/($AO$10-$AO$9))</f>
        <v>0.7857142857142857</v>
      </c>
      <c r="AX10">
        <f>(($AP$10-$AO$10)/($AO$11-$AO$10))</f>
        <v>0.34615384615384615</v>
      </c>
      <c r="AY10">
        <f>(($AQ$10-$AO$10)/($AO$11-$AO$10))</f>
        <v>0.42307692307692307</v>
      </c>
      <c r="AZ10">
        <f>(($AN$11-$AP$10)/($AP$11-$AP$10))</f>
        <v>0.34615384615384615</v>
      </c>
      <c r="BA10">
        <f>(($AO$11-$AP$10)/($AP$11-$AP$10))</f>
        <v>0.65384615384615385</v>
      </c>
      <c r="BB10">
        <f>(($AQ$11-$AP$11)/($AP$12-$AP$11))</f>
        <v>0.14285714285714285</v>
      </c>
      <c r="BC10">
        <f>(($AN$11-$AQ$10)/($AQ$11-$AQ$10))</f>
        <v>0.25</v>
      </c>
      <c r="BD10">
        <f>(($AO$11-$AQ$10)/($AQ$11-$AQ$10))</f>
        <v>0.5357142857142857</v>
      </c>
      <c r="BE10">
        <f>(($AP$10-$AQ$9)/($AQ$10-$AQ$9))</f>
        <v>0.92592592592592593</v>
      </c>
      <c r="BG10">
        <v>3</v>
      </c>
      <c r="BH10">
        <v>50</v>
      </c>
      <c r="BI10">
        <f>($BH$14-$BH$11)/200</f>
        <v>6.5000000000000002E-2</v>
      </c>
      <c r="BQ10">
        <f>(($AO$11-$AN$11)/($AN$12-$AN$11))</f>
        <v>0.2857142857142857</v>
      </c>
      <c r="BR10">
        <f>1-(($AP$10-$AN$10)/($AN$11-$AN$10))</f>
        <v>0.375</v>
      </c>
      <c r="BS10">
        <f>1-(($AQ$10-$AN$10)/($AN$11-$AN$10))</f>
        <v>0.29166666666666663</v>
      </c>
      <c r="BT10">
        <f>1-(($AN$10-$AO$9)/($AO$10-$AO$9))</f>
        <v>0.2142857142857143</v>
      </c>
      <c r="BU10">
        <f>(($AP$10-$AO$10)/($AO$11-$AO$10))</f>
        <v>0.34615384615384615</v>
      </c>
      <c r="BV10">
        <f>(($AQ$10-$AO$10)/($AO$11-$AO$10))</f>
        <v>0.42307692307692307</v>
      </c>
      <c r="BW10">
        <f>(($AN$11-$AP$10)/($AP$11-$AP$10))</f>
        <v>0.34615384615384615</v>
      </c>
      <c r="BX10">
        <f>1-(($AO$11-$AP$10)/($AP$11-$AP$10))</f>
        <v>0.34615384615384615</v>
      </c>
      <c r="BY10">
        <f>(($AQ$11-$AP$11)/($AP$12-$AP$11))</f>
        <v>0.14285714285714285</v>
      </c>
      <c r="BZ10">
        <f>(($AN$11-$AQ$10)/($AQ$11-$AQ$10))</f>
        <v>0.25</v>
      </c>
      <c r="CA10">
        <f>1-(($AO$11-$AQ$10)/($AQ$11-$AQ$10))</f>
        <v>0.4642857142857143</v>
      </c>
      <c r="CB10">
        <f>1-(($AP$10-$AQ$9)/($AQ$10-$AQ$9))</f>
        <v>7.407407407407407E-2</v>
      </c>
    </row>
    <row r="11" spans="1:80" x14ac:dyDescent="0.25">
      <c r="A11">
        <v>12</v>
      </c>
      <c r="D11">
        <v>38.937699000000009</v>
      </c>
      <c r="E11" s="2">
        <v>2</v>
      </c>
      <c r="P11">
        <v>1</v>
      </c>
      <c r="Q11" t="str">
        <f>CONCATENATE(C11,E11,G11,I11)</f>
        <v>2</v>
      </c>
      <c r="R11">
        <v>2</v>
      </c>
      <c r="X11" t="s">
        <v>285</v>
      </c>
      <c r="Y11" t="s">
        <v>265</v>
      </c>
      <c r="AB11" t="s">
        <v>285</v>
      </c>
      <c r="AC11" t="str">
        <f>CONCATENATE($R11,$R12,$R13,$R14)</f>
        <v>2134</v>
      </c>
      <c r="AF11" t="s">
        <v>253</v>
      </c>
      <c r="AN11">
        <v>241</v>
      </c>
      <c r="AO11">
        <v>249</v>
      </c>
      <c r="AP11">
        <v>258</v>
      </c>
      <c r="AQ11">
        <v>262</v>
      </c>
      <c r="AT11">
        <f>(($AO$12-$AN$12)/($AN$13-$AN$12))</f>
        <v>0.37931034482758619</v>
      </c>
      <c r="AU11">
        <f>(($AP$11-$AN$11)/($AN$12-$AN$11))</f>
        <v>0.6071428571428571</v>
      </c>
      <c r="AV11">
        <f>(($AQ$11-$AN$11)/($AN$12-$AN$11))</f>
        <v>0.75</v>
      </c>
      <c r="AW11">
        <f>(($AN$11-$AO$10)/($AO$11-$AO$10))</f>
        <v>0.69230769230769229</v>
      </c>
      <c r="AX11">
        <f>(($AP$11-$AO$11)/($AO$12-$AO$11))</f>
        <v>0.29032258064516131</v>
      </c>
      <c r="AY11">
        <f>(($AQ$11-$AO$11)/($AO$12-$AO$11))</f>
        <v>0.41935483870967744</v>
      </c>
      <c r="AZ11">
        <f>(($AN$12-$AP$11)/($AP$12-$AP$11))</f>
        <v>0.39285714285714285</v>
      </c>
      <c r="BA11">
        <f>(($AO$12-$AP$11)/($AP$12-$AP$11))</f>
        <v>0.7857142857142857</v>
      </c>
      <c r="BB11">
        <f>(($AQ$12-$AP$12)/($AP$13-$AP$12))</f>
        <v>0.25806451612903225</v>
      </c>
      <c r="BC11">
        <f>(($AN$12-$AQ$11)/($AQ$12-$AQ$11))</f>
        <v>0.21875</v>
      </c>
      <c r="BD11">
        <f>(($AO$12-$AQ$11)/($AQ$12-$AQ$11))</f>
        <v>0.5625</v>
      </c>
      <c r="BE11">
        <f>(($AP$11-$AQ$10)/($AQ$11-$AQ$10))</f>
        <v>0.8571428571428571</v>
      </c>
      <c r="BG11">
        <v>2</v>
      </c>
      <c r="BH11">
        <v>61</v>
      </c>
      <c r="BI11">
        <f>($BH$15-$BH$12)/200</f>
        <v>0.09</v>
      </c>
      <c r="BQ11">
        <f>(($AO$12-$AN$12)/($AN$13-$AN$12))</f>
        <v>0.37931034482758619</v>
      </c>
      <c r="BR11">
        <f>1-(($AP$11-$AN$11)/($AN$12-$AN$11))</f>
        <v>0.3928571428571429</v>
      </c>
      <c r="BS11">
        <f>1-(($AQ$11-$AN$11)/($AN$12-$AN$11))</f>
        <v>0.25</v>
      </c>
      <c r="BT11">
        <f>1-(($AN$11-$AO$10)/($AO$11-$AO$10))</f>
        <v>0.30769230769230771</v>
      </c>
      <c r="BU11">
        <f>(($AP$11-$AO$11)/($AO$12-$AO$11))</f>
        <v>0.29032258064516131</v>
      </c>
      <c r="BV11">
        <f>(($AQ$11-$AO$11)/($AO$12-$AO$11))</f>
        <v>0.41935483870967744</v>
      </c>
      <c r="BW11">
        <f>(($AN$12-$AP$11)/($AP$12-$AP$11))</f>
        <v>0.39285714285714285</v>
      </c>
      <c r="BX11">
        <f>1-(($AO$12-$AP$11)/($AP$12-$AP$11))</f>
        <v>0.2142857142857143</v>
      </c>
      <c r="BY11">
        <f>(($AQ$12-$AP$12)/($AP$13-$AP$12))</f>
        <v>0.25806451612903225</v>
      </c>
      <c r="BZ11">
        <f>(($AN$12-$AQ$11)/($AQ$12-$AQ$11))</f>
        <v>0.21875</v>
      </c>
      <c r="CA11">
        <f>1-(($AO$12-$AQ$11)/($AQ$12-$AQ$11))</f>
        <v>0.4375</v>
      </c>
      <c r="CB11">
        <f>1-(($AP$11-$AQ$10)/($AQ$11-$AQ$10))</f>
        <v>0.1428571428571429</v>
      </c>
    </row>
    <row r="12" spans="1:80" x14ac:dyDescent="0.25">
      <c r="A12">
        <v>13</v>
      </c>
      <c r="D12">
        <v>38.948235000000011</v>
      </c>
      <c r="E12" s="2">
        <v>2</v>
      </c>
      <c r="P12">
        <v>1</v>
      </c>
      <c r="Q12" t="str">
        <f>CONCATENATE(C12,E12,G12,I12)</f>
        <v>2</v>
      </c>
      <c r="R12">
        <v>1</v>
      </c>
      <c r="X12" t="s">
        <v>285</v>
      </c>
      <c r="Y12" t="s">
        <v>266</v>
      </c>
      <c r="AF12">
        <v>0</v>
      </c>
      <c r="AN12">
        <v>269</v>
      </c>
      <c r="AO12">
        <v>280</v>
      </c>
      <c r="AP12">
        <v>286</v>
      </c>
      <c r="AQ12">
        <v>294</v>
      </c>
      <c r="AT12">
        <f>(($AO$13-$AN$13)/($AN$14-$AN$13))</f>
        <v>0.4642857142857143</v>
      </c>
      <c r="AU12">
        <f>(($AP$12-$AN$12)/($AN$13-$AN$12))</f>
        <v>0.58620689655172409</v>
      </c>
      <c r="AV12">
        <f>(($AQ$12-$AN$12)/($AN$13-$AN$12))</f>
        <v>0.86206896551724133</v>
      </c>
      <c r="AW12">
        <f>(($AN$12-$AO$11)/($AO$12-$AO$11))</f>
        <v>0.64516129032258063</v>
      </c>
      <c r="AX12">
        <f>(($AP$12-$AO$12)/($AO$13-$AO$12))</f>
        <v>0.19354838709677419</v>
      </c>
      <c r="AY12">
        <f>(($AQ$12-$AO$12)/($AO$13-$AO$12))</f>
        <v>0.45161290322580644</v>
      </c>
      <c r="AZ12">
        <f>(($AN$13-$AP$12)/($AP$13-$AP$12))</f>
        <v>0.38709677419354838</v>
      </c>
      <c r="BA12">
        <f>(($AO$13-$AP$12)/($AP$13-$AP$12))</f>
        <v>0.80645161290322576</v>
      </c>
      <c r="BC12">
        <f>(($AN$13-$AQ$12)/($AQ$13-$AQ$12))</f>
        <v>0.11764705882352941</v>
      </c>
      <c r="BD12">
        <f>(($AO$13-$AQ$12)/($AQ$13-$AQ$12))</f>
        <v>0.5</v>
      </c>
      <c r="BE12">
        <f>(($AP$12-$AQ$11)/($AQ$12-$AQ$11))</f>
        <v>0.75</v>
      </c>
      <c r="BG12">
        <v>1</v>
      </c>
      <c r="BH12">
        <v>66</v>
      </c>
      <c r="BI12">
        <f>($BH$16-$BH$13)/200</f>
        <v>0.09</v>
      </c>
      <c r="BQ12">
        <f>(($AO$13-$AN$13)/($AN$14-$AN$13))</f>
        <v>0.4642857142857143</v>
      </c>
      <c r="BR12">
        <f>1-(($AP$12-$AN$12)/($AN$13-$AN$12))</f>
        <v>0.41379310344827591</v>
      </c>
      <c r="BS12">
        <f>1-(($AQ$12-$AN$12)/($AN$13-$AN$12))</f>
        <v>0.13793103448275867</v>
      </c>
      <c r="BT12">
        <f>1-(($AN$12-$AO$11)/($AO$12-$AO$11))</f>
        <v>0.35483870967741937</v>
      </c>
      <c r="BU12">
        <f>(($AP$12-$AO$12)/($AO$13-$AO$12))</f>
        <v>0.19354838709677419</v>
      </c>
      <c r="BV12">
        <f>(($AQ$12-$AO$12)/($AO$13-$AO$12))</f>
        <v>0.45161290322580644</v>
      </c>
      <c r="BW12">
        <f>(($AN$13-$AP$12)/($AP$13-$AP$12))</f>
        <v>0.38709677419354838</v>
      </c>
      <c r="BX12">
        <f>1-(($AO$13-$AP$12)/($AP$13-$AP$12))</f>
        <v>0.19354838709677424</v>
      </c>
      <c r="BZ12">
        <f>(($AN$13-$AQ$12)/($AQ$13-$AQ$12))</f>
        <v>0.11764705882352941</v>
      </c>
      <c r="CA12">
        <f>(($AO$13-$AQ$12)/($AQ$13-$AQ$12))</f>
        <v>0.5</v>
      </c>
      <c r="CB12">
        <f>1-(($AP$12-$AQ$11)/($AQ$12-$AQ$11))</f>
        <v>0.25</v>
      </c>
    </row>
    <row r="13" spans="1:80" x14ac:dyDescent="0.25">
      <c r="A13">
        <v>14</v>
      </c>
      <c r="D13">
        <v>38.880348000000012</v>
      </c>
      <c r="E13" s="2">
        <v>2</v>
      </c>
      <c r="P13">
        <v>1</v>
      </c>
      <c r="Q13" t="str">
        <f>CONCATENATE(C13,E13,G13,I13)</f>
        <v>2</v>
      </c>
      <c r="R13">
        <v>3</v>
      </c>
      <c r="X13" t="s">
        <v>284</v>
      </c>
      <c r="Y13" t="s">
        <v>267</v>
      </c>
      <c r="AF13" t="s">
        <v>254</v>
      </c>
      <c r="AN13">
        <v>298</v>
      </c>
      <c r="AO13">
        <v>311</v>
      </c>
      <c r="AP13">
        <v>317</v>
      </c>
      <c r="AQ13">
        <v>328</v>
      </c>
      <c r="AU13">
        <f>(($AP$13-$AN$13)/($AN$14-$AN$13))</f>
        <v>0.6785714285714286</v>
      </c>
      <c r="AW13">
        <f>(($AN$13-$AO$12)/($AO$13-$AO$12))</f>
        <v>0.58064516129032262</v>
      </c>
      <c r="BC13">
        <f>(($AN$14-$AQ$12)/($AQ$13-$AQ$12))</f>
        <v>0.94117647058823528</v>
      </c>
      <c r="BE13">
        <f>(($AP$13-$AQ$12)/($AQ$13-$AQ$12))</f>
        <v>0.67647058823529416</v>
      </c>
      <c r="BG13">
        <v>3</v>
      </c>
      <c r="BH13">
        <v>74</v>
      </c>
      <c r="BI13">
        <f>($BH$17-$BH$14)/200</f>
        <v>0.125</v>
      </c>
      <c r="BR13">
        <f>1-(($AP$13-$AN$13)/($AN$14-$AN$13))</f>
        <v>0.3214285714285714</v>
      </c>
      <c r="BT13">
        <f>1-(($AN$13-$AO$12)/($AO$13-$AO$12))</f>
        <v>0.41935483870967738</v>
      </c>
      <c r="BZ13">
        <f>1-(($AN$14-$AQ$12)/($AQ$13-$AQ$12))</f>
        <v>5.8823529411764719E-2</v>
      </c>
      <c r="CB13">
        <f>1-(($AP$13-$AQ$12)/($AQ$13-$AQ$12))</f>
        <v>0.32352941176470584</v>
      </c>
    </row>
    <row r="14" spans="1:80" x14ac:dyDescent="0.25">
      <c r="A14">
        <v>15</v>
      </c>
      <c r="D14">
        <v>38.955059000000013</v>
      </c>
      <c r="E14" s="2">
        <v>2</v>
      </c>
      <c r="P14">
        <v>1</v>
      </c>
      <c r="Q14" t="str">
        <f>CONCATENATE(C14,E14,G14,I14)</f>
        <v>2</v>
      </c>
      <c r="R14">
        <v>4</v>
      </c>
      <c r="X14" t="s">
        <v>283</v>
      </c>
      <c r="Y14" t="s">
        <v>259</v>
      </c>
      <c r="AF14">
        <v>0</v>
      </c>
      <c r="AN14">
        <v>326</v>
      </c>
      <c r="AO14">
        <v>363</v>
      </c>
      <c r="AP14">
        <v>348</v>
      </c>
      <c r="AQ14">
        <v>348</v>
      </c>
      <c r="BG14">
        <v>4</v>
      </c>
      <c r="BH14">
        <v>74</v>
      </c>
      <c r="BI14">
        <f>($BH$18-$BH$15)/200</f>
        <v>8.5000000000000006E-2</v>
      </c>
    </row>
    <row r="15" spans="1:80" x14ac:dyDescent="0.25">
      <c r="A15">
        <v>16</v>
      </c>
      <c r="B15">
        <v>45.959946000000009</v>
      </c>
      <c r="C15" s="3">
        <v>1</v>
      </c>
      <c r="D15">
        <v>38.974411000000011</v>
      </c>
      <c r="E15" s="2">
        <v>2</v>
      </c>
      <c r="P15">
        <v>2</v>
      </c>
      <c r="Q15" t="str">
        <f>CONCATENATE(C15,E15,G15,I15)</f>
        <v>12</v>
      </c>
      <c r="R15">
        <v>2</v>
      </c>
      <c r="X15" t="s">
        <v>283</v>
      </c>
      <c r="Y15" t="s">
        <v>260</v>
      </c>
      <c r="AB15" t="s">
        <v>283</v>
      </c>
      <c r="AC15" t="str">
        <f>CONCATENATE($R15,$R16,$R17,$R18)</f>
        <v>2143</v>
      </c>
      <c r="AF15" t="s">
        <v>255</v>
      </c>
      <c r="AN15">
        <v>360</v>
      </c>
      <c r="AO15">
        <v>390</v>
      </c>
      <c r="AP15">
        <v>373</v>
      </c>
      <c r="AQ15">
        <v>373</v>
      </c>
      <c r="BG15">
        <v>2</v>
      </c>
      <c r="BH15">
        <v>84</v>
      </c>
      <c r="BI15">
        <f>($BH$19-$BH$16)/200</f>
        <v>8.5000000000000006E-2</v>
      </c>
    </row>
    <row r="16" spans="1:80" x14ac:dyDescent="0.25">
      <c r="A16">
        <v>17</v>
      </c>
      <c r="B16">
        <v>45.949036000000014</v>
      </c>
      <c r="C16" s="3">
        <v>1</v>
      </c>
      <c r="D16">
        <v>38.929581000000013</v>
      </c>
      <c r="E16" s="2">
        <v>2</v>
      </c>
      <c r="P16">
        <v>2</v>
      </c>
      <c r="Q16" t="str">
        <f>CONCATENATE(C16,E16,G16,I16)</f>
        <v>12</v>
      </c>
      <c r="R16">
        <v>1</v>
      </c>
      <c r="X16" t="s">
        <v>283</v>
      </c>
      <c r="Y16" t="s">
        <v>261</v>
      </c>
      <c r="AF16">
        <v>0</v>
      </c>
      <c r="AN16">
        <v>387</v>
      </c>
      <c r="AO16">
        <v>417</v>
      </c>
      <c r="AP16">
        <v>398</v>
      </c>
      <c r="AQ16">
        <v>398</v>
      </c>
      <c r="AT16">
        <f>(($AO$14-$AN$15)/($AN$16-$AN$15))</f>
        <v>0.1111111111111111</v>
      </c>
      <c r="AU16">
        <f>(($AP$15-$AN$15)/($AN$16-$AN$15))</f>
        <v>0.48148148148148145</v>
      </c>
      <c r="AV16">
        <f>(($AQ$15-$AN$15)/($AN$16-$AN$15))</f>
        <v>0.48148148148148145</v>
      </c>
      <c r="AW16">
        <f>(($AN$16-$AO$14)/($AO$15-$AO$14))</f>
        <v>0.88888888888888884</v>
      </c>
      <c r="AX16">
        <f>(($AP$15-$AO$14)/($AO$15-$AO$14))</f>
        <v>0.37037037037037035</v>
      </c>
      <c r="AY16">
        <f>(($AQ$15-$AO$14)/($AO$15-$AO$14))</f>
        <v>0.37037037037037035</v>
      </c>
      <c r="AZ16">
        <f>(($AN$15-$AP$14)/($AP$15-$AP$14))</f>
        <v>0.48</v>
      </c>
      <c r="BA16">
        <f>(($AO$14-$AP$14)/($AP$15-$AP$14))</f>
        <v>0.6</v>
      </c>
      <c r="BB16">
        <f>(($AQ$14-$AP$14)/($AP$15-$AP$14))</f>
        <v>0</v>
      </c>
      <c r="BC16">
        <f>(($AN$15-$AQ$14)/($AQ$15-$AQ$14))</f>
        <v>0.48</v>
      </c>
      <c r="BD16">
        <f>(($AO$14-$AQ$14)/($AQ$15-$AQ$14))</f>
        <v>0.6</v>
      </c>
      <c r="BE16">
        <f>(($AP$14-$AQ$14)/($AQ$15-$AQ$14))</f>
        <v>0</v>
      </c>
      <c r="BG16">
        <v>1</v>
      </c>
      <c r="BH16">
        <v>92</v>
      </c>
      <c r="BI16">
        <f>($BH$20-$BH$17)/200</f>
        <v>9.5000000000000001E-2</v>
      </c>
      <c r="BQ16">
        <f>(($AO$14-$AN$15)/($AN$16-$AN$15))</f>
        <v>0.1111111111111111</v>
      </c>
      <c r="BR16">
        <f>(($AP$15-$AN$15)/($AN$16-$AN$15))</f>
        <v>0.48148148148148145</v>
      </c>
      <c r="BS16">
        <f>(($AQ$15-$AN$15)/($AN$16-$AN$15))</f>
        <v>0.48148148148148145</v>
      </c>
      <c r="BT16">
        <f>1-(($AN$16-$AO$14)/($AO$15-$AO$14))</f>
        <v>0.11111111111111116</v>
      </c>
      <c r="BU16">
        <f>(($AP$15-$AO$14)/($AO$15-$AO$14))</f>
        <v>0.37037037037037035</v>
      </c>
      <c r="BV16">
        <f>(($AQ$15-$AO$14)/($AO$15-$AO$14))</f>
        <v>0.37037037037037035</v>
      </c>
      <c r="BW16">
        <f>(($AN$15-$AP$14)/($AP$15-$AP$14))</f>
        <v>0.48</v>
      </c>
      <c r="BX16">
        <f>1-(($AO$14-$AP$14)/($AP$15-$AP$14))</f>
        <v>0.4</v>
      </c>
      <c r="BY16">
        <f>(($AQ$14-$AP$14)/($AP$15-$AP$14))</f>
        <v>0</v>
      </c>
      <c r="BZ16">
        <f>(($AN$15-$AQ$14)/($AQ$15-$AQ$14))</f>
        <v>0.48</v>
      </c>
      <c r="CA16">
        <f>1-(($AO$14-$AQ$14)/($AQ$15-$AQ$14))</f>
        <v>0.4</v>
      </c>
      <c r="CB16">
        <f>(($AP$14-$AQ$14)/($AQ$15-$AQ$14))</f>
        <v>0</v>
      </c>
    </row>
    <row r="17" spans="1:80" x14ac:dyDescent="0.25">
      <c r="A17">
        <v>18</v>
      </c>
      <c r="B17">
        <v>45.953980000000016</v>
      </c>
      <c r="C17" s="3">
        <v>1</v>
      </c>
      <c r="D17">
        <v>38.954468000000013</v>
      </c>
      <c r="E17" s="2">
        <v>2</v>
      </c>
      <c r="P17">
        <v>2</v>
      </c>
      <c r="Q17" t="str">
        <f>CONCATENATE(C17,E17,G17,I17)</f>
        <v>12</v>
      </c>
      <c r="R17">
        <v>4</v>
      </c>
      <c r="X17" t="s">
        <v>284</v>
      </c>
      <c r="Y17" t="s">
        <v>263</v>
      </c>
      <c r="AF17" t="s">
        <v>256</v>
      </c>
      <c r="AN17">
        <v>415</v>
      </c>
      <c r="AO17">
        <v>441</v>
      </c>
      <c r="AP17">
        <v>425</v>
      </c>
      <c r="AQ17">
        <v>426</v>
      </c>
      <c r="AT17">
        <f>(($AO$15-$AN$16)/($AN$17-$AN$16))</f>
        <v>0.10714285714285714</v>
      </c>
      <c r="AU17">
        <f>(($AP$16-$AN$16)/($AN$17-$AN$16))</f>
        <v>0.39285714285714285</v>
      </c>
      <c r="AV17">
        <f>(($AQ$16-$AN$16)/($AN$17-$AN$16))</f>
        <v>0.39285714285714285</v>
      </c>
      <c r="AW17">
        <f>(($AN$17-$AO$15)/($AO$16-$AO$15))</f>
        <v>0.92592592592592593</v>
      </c>
      <c r="AX17">
        <f>(($AP$16-$AO$15)/($AO$16-$AO$15))</f>
        <v>0.29629629629629628</v>
      </c>
      <c r="AY17">
        <f>(($AQ$16-$AO$15)/($AO$16-$AO$15))</f>
        <v>0.29629629629629628</v>
      </c>
      <c r="AZ17">
        <f>(($AN$16-$AP$15)/($AP$16-$AP$15))</f>
        <v>0.56000000000000005</v>
      </c>
      <c r="BA17">
        <f>(($AO$15-$AP$15)/($AP$16-$AP$15))</f>
        <v>0.68</v>
      </c>
      <c r="BB17">
        <f>(($AQ$15-$AP$15)/($AP$16-$AP$15))</f>
        <v>0</v>
      </c>
      <c r="BC17">
        <f>(($AN$16-$AQ$15)/($AQ$16-$AQ$15))</f>
        <v>0.56000000000000005</v>
      </c>
      <c r="BD17">
        <f>(($AO$15-$AQ$15)/($AQ$16-$AQ$15))</f>
        <v>0.68</v>
      </c>
      <c r="BE17">
        <f>(($AP$15-$AQ$15)/($AQ$16-$AQ$15))</f>
        <v>0</v>
      </c>
      <c r="BG17">
        <v>4</v>
      </c>
      <c r="BH17">
        <v>99</v>
      </c>
      <c r="BI17">
        <f>($BH$21-$BH$18)/200</f>
        <v>0.12</v>
      </c>
      <c r="BQ17">
        <f>(($AO$15-$AN$16)/($AN$17-$AN$16))</f>
        <v>0.10714285714285714</v>
      </c>
      <c r="BR17">
        <f>(($AP$16-$AN$16)/($AN$17-$AN$16))</f>
        <v>0.39285714285714285</v>
      </c>
      <c r="BS17">
        <f>(($AQ$16-$AN$16)/($AN$17-$AN$16))</f>
        <v>0.39285714285714285</v>
      </c>
      <c r="BT17">
        <f>1-(($AN$17-$AO$15)/($AO$16-$AO$15))</f>
        <v>7.407407407407407E-2</v>
      </c>
      <c r="BU17">
        <f>(($AP$16-$AO$15)/($AO$16-$AO$15))</f>
        <v>0.29629629629629628</v>
      </c>
      <c r="BV17">
        <f>(($AQ$16-$AO$15)/($AO$16-$AO$15))</f>
        <v>0.29629629629629628</v>
      </c>
      <c r="BW17">
        <f>1-(($AN$16-$AP$15)/($AP$16-$AP$15))</f>
        <v>0.43999999999999995</v>
      </c>
      <c r="BX17">
        <f>1-(($AO$15-$AP$15)/($AP$16-$AP$15))</f>
        <v>0.31999999999999995</v>
      </c>
      <c r="BY17">
        <f>(($AQ$15-$AP$15)/($AP$16-$AP$15))</f>
        <v>0</v>
      </c>
      <c r="BZ17">
        <f>1-(($AN$16-$AQ$15)/($AQ$16-$AQ$15))</f>
        <v>0.43999999999999995</v>
      </c>
      <c r="CA17">
        <f>1-(($AO$15-$AQ$15)/($AQ$16-$AQ$15))</f>
        <v>0.31999999999999995</v>
      </c>
      <c r="CB17">
        <f>(($AP$15-$AQ$15)/($AQ$16-$AQ$15))</f>
        <v>0</v>
      </c>
    </row>
    <row r="18" spans="1:80" x14ac:dyDescent="0.25">
      <c r="A18">
        <v>19</v>
      </c>
      <c r="B18">
        <v>45.978058000000011</v>
      </c>
      <c r="C18" s="3">
        <v>1</v>
      </c>
      <c r="P18">
        <v>1</v>
      </c>
      <c r="Q18" t="str">
        <f>CONCATENATE(C18,E18,G18,I18)</f>
        <v>1</v>
      </c>
      <c r="R18">
        <v>3</v>
      </c>
      <c r="X18" t="s">
        <v>285</v>
      </c>
      <c r="Y18" t="s">
        <v>264</v>
      </c>
      <c r="AF18">
        <v>0</v>
      </c>
      <c r="AN18">
        <v>438</v>
      </c>
      <c r="AO18">
        <v>467</v>
      </c>
      <c r="AP18">
        <v>451</v>
      </c>
      <c r="AQ18">
        <v>451</v>
      </c>
      <c r="AT18">
        <f>(($AO$16-$AN$17)/($AN$18-$AN$17))</f>
        <v>8.6956521739130432E-2</v>
      </c>
      <c r="AU18">
        <f>(($AP$17-$AN$17)/($AN$18-$AN$17))</f>
        <v>0.43478260869565216</v>
      </c>
      <c r="AV18">
        <f>(($AQ$17-$AN$17)/($AN$18-$AN$17))</f>
        <v>0.47826086956521741</v>
      </c>
      <c r="AW18">
        <f>(($AN$18-$AO$16)/($AO$17-$AO$16))</f>
        <v>0.875</v>
      </c>
      <c r="AX18">
        <f>(($AP$17-$AO$16)/($AO$17-$AO$16))</f>
        <v>0.33333333333333331</v>
      </c>
      <c r="AY18">
        <f>(($AQ$17-$AO$16)/($AO$17-$AO$16))</f>
        <v>0.375</v>
      </c>
      <c r="AZ18">
        <f>(($AN$17-$AP$16)/($AP$17-$AP$16))</f>
        <v>0.62962962962962965</v>
      </c>
      <c r="BA18">
        <f>(($AO$16-$AP$16)/($AP$17-$AP$16))</f>
        <v>0.70370370370370372</v>
      </c>
      <c r="BB18">
        <f>(($AQ$16-$AP$16)/($AP$17-$AP$16))</f>
        <v>0</v>
      </c>
      <c r="BC18">
        <f>(($AN$17-$AQ$16)/($AQ$17-$AQ$16))</f>
        <v>0.6071428571428571</v>
      </c>
      <c r="BD18">
        <f>(($AO$16-$AQ$16)/($AQ$17-$AQ$16))</f>
        <v>0.6785714285714286</v>
      </c>
      <c r="BE18">
        <f>(($AP$16-$AQ$16)/($AQ$17-$AQ$16))</f>
        <v>0</v>
      </c>
      <c r="BG18">
        <v>3</v>
      </c>
      <c r="BH18">
        <v>101</v>
      </c>
      <c r="BI18">
        <f>($BH$22-$BH$19)/200</f>
        <v>0.08</v>
      </c>
      <c r="BQ18">
        <f>(($AO$16-$AN$17)/($AN$18-$AN$17))</f>
        <v>8.6956521739130432E-2</v>
      </c>
      <c r="BR18">
        <f>(($AP$17-$AN$17)/($AN$18-$AN$17))</f>
        <v>0.43478260869565216</v>
      </c>
      <c r="BS18">
        <f>(($AQ$17-$AN$17)/($AN$18-$AN$17))</f>
        <v>0.47826086956521741</v>
      </c>
      <c r="BT18">
        <f>1-(($AN$18-$AO$16)/($AO$17-$AO$16))</f>
        <v>0.125</v>
      </c>
      <c r="BU18">
        <f>(($AP$17-$AO$16)/($AO$17-$AO$16))</f>
        <v>0.33333333333333331</v>
      </c>
      <c r="BV18">
        <f>(($AQ$17-$AO$16)/($AO$17-$AO$16))</f>
        <v>0.375</v>
      </c>
      <c r="BW18">
        <f>1-(($AN$17-$AP$16)/($AP$17-$AP$16))</f>
        <v>0.37037037037037035</v>
      </c>
      <c r="BX18">
        <f>1-(($AO$16-$AP$16)/($AP$17-$AP$16))</f>
        <v>0.29629629629629628</v>
      </c>
      <c r="BY18">
        <f>(($AQ$16-$AP$16)/($AP$17-$AP$16))</f>
        <v>0</v>
      </c>
      <c r="BZ18">
        <f>1-(($AN$17-$AQ$16)/($AQ$17-$AQ$16))</f>
        <v>0.3928571428571429</v>
      </c>
      <c r="CA18">
        <f>1-(($AO$16-$AQ$16)/($AQ$17-$AQ$16))</f>
        <v>0.3214285714285714</v>
      </c>
      <c r="CB18">
        <f>(($AP$16-$AQ$16)/($AQ$17-$AQ$16))</f>
        <v>0</v>
      </c>
    </row>
    <row r="19" spans="1:80" x14ac:dyDescent="0.25">
      <c r="A19">
        <v>20</v>
      </c>
      <c r="B19">
        <v>45.952099000000011</v>
      </c>
      <c r="C19" s="3">
        <v>1</v>
      </c>
      <c r="P19">
        <v>1</v>
      </c>
      <c r="Q19" t="str">
        <f>CONCATENATE(C19,E19,G19,I19)</f>
        <v>1</v>
      </c>
      <c r="R19">
        <v>2</v>
      </c>
      <c r="X19" t="s">
        <v>285</v>
      </c>
      <c r="Y19" t="s">
        <v>265</v>
      </c>
      <c r="AB19" t="s">
        <v>285</v>
      </c>
      <c r="AC19" t="str">
        <f>CONCATENATE($R19,$R20,$R21,$R22)</f>
        <v>2134</v>
      </c>
      <c r="AF19" t="s">
        <v>257</v>
      </c>
      <c r="AG19" t="s">
        <v>258</v>
      </c>
      <c r="AN19">
        <v>464</v>
      </c>
      <c r="AO19">
        <v>496</v>
      </c>
      <c r="AP19">
        <v>478</v>
      </c>
      <c r="AQ19">
        <v>478</v>
      </c>
      <c r="AT19">
        <f>(($AO$17-$AN$18)/($AN$19-$AN$18))</f>
        <v>0.11538461538461539</v>
      </c>
      <c r="AU19">
        <f>(($AP$18-$AN$18)/($AN$19-$AN$18))</f>
        <v>0.5</v>
      </c>
      <c r="AV19">
        <f>(($AQ$18-$AN$18)/($AN$19-$AN$18))</f>
        <v>0.5</v>
      </c>
      <c r="AW19">
        <f>(($AN$19-$AO$17)/($AO$18-$AO$17))</f>
        <v>0.88461538461538458</v>
      </c>
      <c r="AX19">
        <f>(($AP$18-$AO$17)/($AO$18-$AO$17))</f>
        <v>0.38461538461538464</v>
      </c>
      <c r="AY19">
        <f>(($AQ$18-$AO$17)/($AO$18-$AO$17))</f>
        <v>0.38461538461538464</v>
      </c>
      <c r="AZ19">
        <f>(($AN$18-$AP$17)/($AP$18-$AP$17))</f>
        <v>0.5</v>
      </c>
      <c r="BA19">
        <f>(($AO$17-$AP$17)/($AP$18-$AP$17))</f>
        <v>0.61538461538461542</v>
      </c>
      <c r="BB19">
        <f>(($AQ$17-$AP$17)/($AP$18-$AP$17))</f>
        <v>3.8461538461538464E-2</v>
      </c>
      <c r="BC19">
        <f>(($AN$18-$AQ$17)/($AQ$18-$AQ$17))</f>
        <v>0.48</v>
      </c>
      <c r="BD19">
        <f>(($AO$17-$AQ$17)/($AQ$18-$AQ$17))</f>
        <v>0.6</v>
      </c>
      <c r="BE19">
        <f>(($AP$17-$AQ$16)/($AQ$17-$AQ$16))</f>
        <v>0.9642857142857143</v>
      </c>
      <c r="BG19">
        <v>2</v>
      </c>
      <c r="BH19">
        <v>109</v>
      </c>
      <c r="BI19">
        <f>($BH$23-$BH$20)/200</f>
        <v>9.5000000000000001E-2</v>
      </c>
      <c r="BQ19">
        <f>(($AO$17-$AN$18)/($AN$19-$AN$18))</f>
        <v>0.11538461538461539</v>
      </c>
      <c r="BR19">
        <f>(($AP$18-$AN$18)/($AN$19-$AN$18))</f>
        <v>0.5</v>
      </c>
      <c r="BS19">
        <f>(($AQ$18-$AN$18)/($AN$19-$AN$18))</f>
        <v>0.5</v>
      </c>
      <c r="BT19">
        <f>1-(($AN$19-$AO$17)/($AO$18-$AO$17))</f>
        <v>0.11538461538461542</v>
      </c>
      <c r="BU19">
        <f>(($AP$18-$AO$17)/($AO$18-$AO$17))</f>
        <v>0.38461538461538464</v>
      </c>
      <c r="BV19">
        <f>(($AQ$18-$AO$17)/($AO$18-$AO$17))</f>
        <v>0.38461538461538464</v>
      </c>
      <c r="BW19">
        <f>(($AN$18-$AP$17)/($AP$18-$AP$17))</f>
        <v>0.5</v>
      </c>
      <c r="BX19">
        <f>1-(($AO$17-$AP$17)/($AP$18-$AP$17))</f>
        <v>0.38461538461538458</v>
      </c>
      <c r="BY19">
        <f>(($AQ$17-$AP$17)/($AP$18-$AP$17))</f>
        <v>3.8461538461538464E-2</v>
      </c>
      <c r="BZ19">
        <f>(($AN$18-$AQ$17)/($AQ$18-$AQ$17))</f>
        <v>0.48</v>
      </c>
      <c r="CA19">
        <f>1-(($AO$17-$AQ$17)/($AQ$18-$AQ$17))</f>
        <v>0.4</v>
      </c>
      <c r="CB19">
        <f>1-(($AP$17-$AQ$16)/($AQ$17-$AQ$16))</f>
        <v>3.5714285714285698E-2</v>
      </c>
    </row>
    <row r="20" spans="1:80" x14ac:dyDescent="0.25">
      <c r="A20">
        <v>21</v>
      </c>
      <c r="B20">
        <v>45.963711000000011</v>
      </c>
      <c r="C20" s="3">
        <v>1</v>
      </c>
      <c r="H20">
        <v>41.155411000000015</v>
      </c>
      <c r="I20" s="4">
        <v>4</v>
      </c>
      <c r="P20">
        <v>2</v>
      </c>
      <c r="Q20" t="str">
        <f>CONCATENATE(C20,E20,G20,I20)</f>
        <v>14</v>
      </c>
      <c r="R20">
        <v>1</v>
      </c>
      <c r="X20" t="s">
        <v>285</v>
      </c>
      <c r="Y20" t="s">
        <v>266</v>
      </c>
      <c r="AF20">
        <v>0</v>
      </c>
      <c r="AG20">
        <v>0</v>
      </c>
      <c r="AN20">
        <v>493</v>
      </c>
      <c r="AO20">
        <v>520</v>
      </c>
      <c r="AP20">
        <v>504</v>
      </c>
      <c r="AQ20">
        <v>505</v>
      </c>
      <c r="AT20">
        <f>(($AO$18-$AN$19)/($AN$20-$AN$19))</f>
        <v>0.10344827586206896</v>
      </c>
      <c r="AU20">
        <f>(($AP$19-$AN$19)/($AN$20-$AN$19))</f>
        <v>0.48275862068965519</v>
      </c>
      <c r="AV20">
        <f>(($AQ$19-$AN$19)/($AN$20-$AN$19))</f>
        <v>0.48275862068965519</v>
      </c>
      <c r="AW20">
        <f>(($AN$20-$AO$18)/($AO$19-$AO$18))</f>
        <v>0.89655172413793105</v>
      </c>
      <c r="AX20">
        <f>(($AP$19-$AO$18)/($AO$19-$AO$18))</f>
        <v>0.37931034482758619</v>
      </c>
      <c r="AY20">
        <f>(($AQ$19-$AO$18)/($AO$19-$AO$18))</f>
        <v>0.37931034482758619</v>
      </c>
      <c r="AZ20">
        <f>(($AN$19-$AP$18)/($AP$19-$AP$18))</f>
        <v>0.48148148148148145</v>
      </c>
      <c r="BA20">
        <f>(($AO$18-$AP$18)/($AP$19-$AP$18))</f>
        <v>0.59259259259259256</v>
      </c>
      <c r="BB20">
        <f>(($AQ$18-$AP$18)/($AP$19-$AP$18))</f>
        <v>0</v>
      </c>
      <c r="BC20">
        <f>(($AN$19-$AQ$18)/($AQ$19-$AQ$18))</f>
        <v>0.48148148148148145</v>
      </c>
      <c r="BD20">
        <f>(($AO$18-$AQ$18)/($AQ$19-$AQ$18))</f>
        <v>0.59259259259259256</v>
      </c>
      <c r="BE20">
        <f>(($AP$18-$AQ$18)/($AQ$19-$AQ$18))</f>
        <v>0</v>
      </c>
      <c r="BG20">
        <v>1</v>
      </c>
      <c r="BH20">
        <v>118</v>
      </c>
      <c r="BI20">
        <f>($BH$24-$BH$21)/200</f>
        <v>7.4999999999999997E-2</v>
      </c>
      <c r="BQ20">
        <f>(($AO$18-$AN$19)/($AN$20-$AN$19))</f>
        <v>0.10344827586206896</v>
      </c>
      <c r="BR20">
        <f>(($AP$19-$AN$19)/($AN$20-$AN$19))</f>
        <v>0.48275862068965519</v>
      </c>
      <c r="BS20">
        <f>(($AQ$19-$AN$19)/($AN$20-$AN$19))</f>
        <v>0.48275862068965519</v>
      </c>
      <c r="BT20">
        <f>1-(($AN$20-$AO$18)/($AO$19-$AO$18))</f>
        <v>0.10344827586206895</v>
      </c>
      <c r="BU20">
        <f>(($AP$19-$AO$18)/($AO$19-$AO$18))</f>
        <v>0.37931034482758619</v>
      </c>
      <c r="BV20">
        <f>(($AQ$19-$AO$18)/($AO$19-$AO$18))</f>
        <v>0.37931034482758619</v>
      </c>
      <c r="BW20">
        <f>(($AN$19-$AP$18)/($AP$19-$AP$18))</f>
        <v>0.48148148148148145</v>
      </c>
      <c r="BX20">
        <f>1-(($AO$18-$AP$18)/($AP$19-$AP$18))</f>
        <v>0.40740740740740744</v>
      </c>
      <c r="BY20">
        <f>(($AQ$18-$AP$18)/($AP$19-$AP$18))</f>
        <v>0</v>
      </c>
      <c r="BZ20">
        <f>(($AN$19-$AQ$18)/($AQ$19-$AQ$18))</f>
        <v>0.48148148148148145</v>
      </c>
      <c r="CA20">
        <f>1-(($AO$18-$AQ$18)/($AQ$19-$AQ$18))</f>
        <v>0.40740740740740744</v>
      </c>
      <c r="CB20">
        <f>(($AP$18-$AQ$18)/($AQ$19-$AQ$18))</f>
        <v>0</v>
      </c>
    </row>
    <row r="21" spans="1:80" x14ac:dyDescent="0.25">
      <c r="A21">
        <v>22</v>
      </c>
      <c r="B21">
        <v>45.917000000000009</v>
      </c>
      <c r="C21" s="3">
        <v>1</v>
      </c>
      <c r="H21">
        <v>41.190994000000011</v>
      </c>
      <c r="I21" s="4">
        <v>4</v>
      </c>
      <c r="P21">
        <v>2</v>
      </c>
      <c r="Q21" t="str">
        <f>CONCATENATE(C21,E21,G21,I21)</f>
        <v>14</v>
      </c>
      <c r="R21">
        <v>3</v>
      </c>
      <c r="X21" t="s">
        <v>284</v>
      </c>
      <c r="Y21" t="s">
        <v>267</v>
      </c>
      <c r="AF21">
        <v>0</v>
      </c>
      <c r="AG21">
        <v>0</v>
      </c>
      <c r="AN21">
        <v>517</v>
      </c>
      <c r="AO21">
        <v>547</v>
      </c>
      <c r="AP21">
        <v>529</v>
      </c>
      <c r="AQ21">
        <v>530</v>
      </c>
      <c r="AT21">
        <f>(($AO$19-$AN$20)/($AN$21-$AN$20))</f>
        <v>0.125</v>
      </c>
      <c r="AU21">
        <f>(($AP$20-$AN$20)/($AN$21-$AN$20))</f>
        <v>0.45833333333333331</v>
      </c>
      <c r="AV21">
        <f>(($AQ$20-$AN$20)/($AN$21-$AN$20))</f>
        <v>0.5</v>
      </c>
      <c r="AW21">
        <f>(($AN$21-$AO$19)/($AO$20-$AO$19))</f>
        <v>0.875</v>
      </c>
      <c r="AX21">
        <f>(($AP$20-$AO$19)/($AO$20-$AO$19))</f>
        <v>0.33333333333333331</v>
      </c>
      <c r="AY21">
        <f>(($AQ$20-$AO$19)/($AO$20-$AO$19))</f>
        <v>0.375</v>
      </c>
      <c r="AZ21">
        <f>(($AN$20-$AP$19)/($AP$20-$AP$19))</f>
        <v>0.57692307692307687</v>
      </c>
      <c r="BA21">
        <f>(($AO$19-$AP$19)/($AP$20-$AP$19))</f>
        <v>0.69230769230769229</v>
      </c>
      <c r="BB21">
        <f>(($AQ$19-$AP$19)/($AP$20-$AP$19))</f>
        <v>0</v>
      </c>
      <c r="BC21">
        <f>(($AN$20-$AQ$19)/($AQ$20-$AQ$19))</f>
        <v>0.55555555555555558</v>
      </c>
      <c r="BD21">
        <f>(($AO$19-$AQ$19)/($AQ$20-$AQ$19))</f>
        <v>0.66666666666666663</v>
      </c>
      <c r="BE21">
        <f>(($AP$19-$AQ$19)/($AQ$20-$AQ$19))</f>
        <v>0</v>
      </c>
      <c r="BG21">
        <v>3</v>
      </c>
      <c r="BH21">
        <v>125</v>
      </c>
      <c r="BI21">
        <f>($BH$25-$BH$22)/200</f>
        <v>0.14000000000000001</v>
      </c>
      <c r="BQ21">
        <f>(($AO$19-$AN$20)/($AN$21-$AN$20))</f>
        <v>0.125</v>
      </c>
      <c r="BR21">
        <f>(($AP$20-$AN$20)/($AN$21-$AN$20))</f>
        <v>0.45833333333333331</v>
      </c>
      <c r="BS21">
        <f>(($AQ$20-$AN$20)/($AN$21-$AN$20))</f>
        <v>0.5</v>
      </c>
      <c r="BT21">
        <f>1-(($AN$21-$AO$19)/($AO$20-$AO$19))</f>
        <v>0.125</v>
      </c>
      <c r="BU21">
        <f>(($AP$20-$AO$19)/($AO$20-$AO$19))</f>
        <v>0.33333333333333331</v>
      </c>
      <c r="BV21">
        <f>(($AQ$20-$AO$19)/($AO$20-$AO$19))</f>
        <v>0.375</v>
      </c>
      <c r="BW21">
        <f>1-(($AN$20-$AP$19)/($AP$20-$AP$19))</f>
        <v>0.42307692307692313</v>
      </c>
      <c r="BX21">
        <f>1-(($AO$19-$AP$19)/($AP$20-$AP$19))</f>
        <v>0.30769230769230771</v>
      </c>
      <c r="BY21">
        <f>(($AQ$19-$AP$19)/($AP$20-$AP$19))</f>
        <v>0</v>
      </c>
      <c r="BZ21">
        <f>1-(($AN$20-$AQ$19)/($AQ$20-$AQ$19))</f>
        <v>0.44444444444444442</v>
      </c>
      <c r="CA21">
        <f>1-(($AO$19-$AQ$19)/($AQ$20-$AQ$19))</f>
        <v>0.33333333333333337</v>
      </c>
      <c r="CB21">
        <f>(($AP$19-$AQ$19)/($AQ$20-$AQ$19))</f>
        <v>0</v>
      </c>
    </row>
    <row r="22" spans="1:80" x14ac:dyDescent="0.25">
      <c r="A22">
        <v>23</v>
      </c>
      <c r="B22">
        <v>45.906788000000013</v>
      </c>
      <c r="C22" s="3">
        <v>1</v>
      </c>
      <c r="H22">
        <v>41.174332000000014</v>
      </c>
      <c r="I22" s="4">
        <v>4</v>
      </c>
      <c r="P22">
        <v>2</v>
      </c>
      <c r="Q22" t="str">
        <f>CONCATENATE(C22,E22,G22,I22)</f>
        <v>14</v>
      </c>
      <c r="R22">
        <v>4</v>
      </c>
      <c r="X22" t="s">
        <v>283</v>
      </c>
      <c r="Y22" t="s">
        <v>259</v>
      </c>
      <c r="AF22">
        <v>0</v>
      </c>
      <c r="AG22">
        <v>0</v>
      </c>
      <c r="AN22">
        <v>540</v>
      </c>
      <c r="AO22">
        <v>570</v>
      </c>
      <c r="AP22">
        <v>555</v>
      </c>
      <c r="AQ22">
        <v>557</v>
      </c>
      <c r="AT22">
        <f>(($AO$20-$AN$21)/($AN$22-$AN$21))</f>
        <v>0.13043478260869565</v>
      </c>
      <c r="AU22">
        <f>(($AP$21-$AN$21)/($AN$22-$AN$21))</f>
        <v>0.52173913043478259</v>
      </c>
      <c r="AV22">
        <f>(($AQ$21-$AN$21)/($AN$22-$AN$21))</f>
        <v>0.56521739130434778</v>
      </c>
      <c r="AW22">
        <f>(($AN$22-$AO$20)/($AO$21-$AO$20))</f>
        <v>0.7407407407407407</v>
      </c>
      <c r="AX22">
        <f>(($AP$21-$AO$20)/($AO$21-$AO$20))</f>
        <v>0.33333333333333331</v>
      </c>
      <c r="AY22">
        <f>(($AQ$21-$AO$20)/($AO$21-$AO$20))</f>
        <v>0.37037037037037035</v>
      </c>
      <c r="AZ22">
        <f>(($AN$21-$AP$20)/($AP$21-$AP$20))</f>
        <v>0.52</v>
      </c>
      <c r="BA22">
        <f>(($AO$20-$AP$20)/($AP$21-$AP$20))</f>
        <v>0.64</v>
      </c>
      <c r="BB22">
        <f>(($AQ$20-$AP$20)/($AP$21-$AP$20))</f>
        <v>0.04</v>
      </c>
      <c r="BC22">
        <f>(($AN$21-$AQ$20)/($AQ$21-$AQ$20))</f>
        <v>0.48</v>
      </c>
      <c r="BD22">
        <f>(($AO$20-$AQ$20)/($AQ$21-$AQ$20))</f>
        <v>0.6</v>
      </c>
      <c r="BE22">
        <f>(($AP$20-$AQ$19)/($AQ$20-$AQ$19))</f>
        <v>0.96296296296296291</v>
      </c>
      <c r="BG22">
        <v>4</v>
      </c>
      <c r="BH22">
        <v>125</v>
      </c>
      <c r="BI22">
        <f>($BH$26-$BH$23)/200</f>
        <v>0.09</v>
      </c>
      <c r="BQ22">
        <f>(($AO$20-$AN$21)/($AN$22-$AN$21))</f>
        <v>0.13043478260869565</v>
      </c>
      <c r="BR22">
        <f>1-(($AP$21-$AN$21)/($AN$22-$AN$21))</f>
        <v>0.47826086956521741</v>
      </c>
      <c r="BS22">
        <f>1-(($AQ$21-$AN$21)/($AN$22-$AN$21))</f>
        <v>0.43478260869565222</v>
      </c>
      <c r="BT22">
        <f>1-(($AN$22-$AO$20)/($AO$21-$AO$20))</f>
        <v>0.2592592592592593</v>
      </c>
      <c r="BU22">
        <f>(($AP$21-$AO$20)/($AO$21-$AO$20))</f>
        <v>0.33333333333333331</v>
      </c>
      <c r="BV22">
        <f>(($AQ$21-$AO$20)/($AO$21-$AO$20))</f>
        <v>0.37037037037037035</v>
      </c>
      <c r="BW22">
        <f>1-(($AN$21-$AP$20)/($AP$21-$AP$20))</f>
        <v>0.48</v>
      </c>
      <c r="BX22">
        <f>1-(($AO$20-$AP$20)/($AP$21-$AP$20))</f>
        <v>0.36</v>
      </c>
      <c r="BY22">
        <f>(($AQ$20-$AP$20)/($AP$21-$AP$20))</f>
        <v>0.04</v>
      </c>
      <c r="BZ22">
        <f>(($AN$21-$AQ$20)/($AQ$21-$AQ$20))</f>
        <v>0.48</v>
      </c>
      <c r="CA22">
        <f>1-(($AO$20-$AQ$20)/($AQ$21-$AQ$20))</f>
        <v>0.4</v>
      </c>
      <c r="CB22">
        <f>1-(($AP$20-$AQ$19)/($AQ$20-$AQ$19))</f>
        <v>3.703703703703709E-2</v>
      </c>
    </row>
    <row r="23" spans="1:80" x14ac:dyDescent="0.25">
      <c r="A23">
        <v>24</v>
      </c>
      <c r="B23">
        <v>45.994831000000012</v>
      </c>
      <c r="C23" s="3">
        <v>1</v>
      </c>
      <c r="F23">
        <v>44.993828000000015</v>
      </c>
      <c r="G23" s="5">
        <v>3</v>
      </c>
      <c r="H23">
        <v>41.193680000000015</v>
      </c>
      <c r="I23" s="4">
        <v>4</v>
      </c>
      <c r="P23">
        <v>3</v>
      </c>
      <c r="Q23" t="str">
        <f>CONCATENATE(C23,E23,G23,I23)</f>
        <v>134</v>
      </c>
      <c r="R23">
        <v>2</v>
      </c>
      <c r="X23" t="s">
        <v>283</v>
      </c>
      <c r="Y23" t="s">
        <v>260</v>
      </c>
      <c r="AB23" t="s">
        <v>283</v>
      </c>
      <c r="AC23" t="str">
        <f>CONCATENATE($R23,$R24,$R25,$R26)</f>
        <v>2143</v>
      </c>
      <c r="AF23">
        <v>0</v>
      </c>
      <c r="AG23">
        <v>0</v>
      </c>
      <c r="AN23">
        <v>563</v>
      </c>
      <c r="AO23">
        <v>599</v>
      </c>
      <c r="AP23">
        <v>580</v>
      </c>
      <c r="AQ23">
        <v>583</v>
      </c>
      <c r="AT23">
        <f>(($AO$21-$AN$22)/($AN$23-$AN$22))</f>
        <v>0.30434782608695654</v>
      </c>
      <c r="AU23">
        <f>(($AP$22-$AN$22)/($AN$23-$AN$22))</f>
        <v>0.65217391304347827</v>
      </c>
      <c r="AV23">
        <f>(($AQ$22-$AN$22)/($AN$23-$AN$22))</f>
        <v>0.73913043478260865</v>
      </c>
      <c r="AW23">
        <f>(($AN$23-$AO$21)/($AO$22-$AO$21))</f>
        <v>0.69565217391304346</v>
      </c>
      <c r="AX23">
        <f>(($AP$22-$AO$21)/($AO$22-$AO$21))</f>
        <v>0.34782608695652173</v>
      </c>
      <c r="AY23">
        <f>(($AQ$22-$AO$21)/($AO$22-$AO$21))</f>
        <v>0.43478260869565216</v>
      </c>
      <c r="AZ23">
        <f>(($AN$22-$AP$21)/($AP$22-$AP$21))</f>
        <v>0.42307692307692307</v>
      </c>
      <c r="BA23">
        <f>(($AO$21-$AP$21)/($AP$22-$AP$21))</f>
        <v>0.69230769230769229</v>
      </c>
      <c r="BB23">
        <f>(($AQ$21-$AP$21)/($AP$22-$AP$21))</f>
        <v>3.8461538461538464E-2</v>
      </c>
      <c r="BC23">
        <f>(($AN$22-$AQ$21)/($AQ$22-$AQ$21))</f>
        <v>0.37037037037037035</v>
      </c>
      <c r="BD23">
        <f>(($AO$21-$AQ$21)/($AQ$22-$AQ$21))</f>
        <v>0.62962962962962965</v>
      </c>
      <c r="BE23">
        <f>(($AP$21-$AQ$20)/($AQ$21-$AQ$20))</f>
        <v>0.96</v>
      </c>
      <c r="BG23">
        <v>2</v>
      </c>
      <c r="BH23">
        <v>137</v>
      </c>
      <c r="BI23">
        <f>($BH$27-$BH$24)/200</f>
        <v>0.13500000000000001</v>
      </c>
      <c r="BQ23">
        <f>(($AO$21-$AN$22)/($AN$23-$AN$22))</f>
        <v>0.30434782608695654</v>
      </c>
      <c r="BR23">
        <f>1-(($AP$22-$AN$22)/($AN$23-$AN$22))</f>
        <v>0.34782608695652173</v>
      </c>
      <c r="BS23">
        <f>1-(($AQ$22-$AN$22)/($AN$23-$AN$22))</f>
        <v>0.26086956521739135</v>
      </c>
      <c r="BT23">
        <f>1-(($AN$23-$AO$21)/($AO$22-$AO$21))</f>
        <v>0.30434782608695654</v>
      </c>
      <c r="BU23">
        <f>(($AP$22-$AO$21)/($AO$22-$AO$21))</f>
        <v>0.34782608695652173</v>
      </c>
      <c r="BV23">
        <f>(($AQ$22-$AO$21)/($AO$22-$AO$21))</f>
        <v>0.43478260869565216</v>
      </c>
      <c r="BW23">
        <f>(($AN$22-$AP$21)/($AP$22-$AP$21))</f>
        <v>0.42307692307692307</v>
      </c>
      <c r="BX23">
        <f>1-(($AO$21-$AP$21)/($AP$22-$AP$21))</f>
        <v>0.30769230769230771</v>
      </c>
      <c r="BY23">
        <f>(($AQ$21-$AP$21)/($AP$22-$AP$21))</f>
        <v>3.8461538461538464E-2</v>
      </c>
      <c r="BZ23">
        <f>(($AN$22-$AQ$21)/($AQ$22-$AQ$21))</f>
        <v>0.37037037037037035</v>
      </c>
      <c r="CA23">
        <f>1-(($AO$21-$AQ$21)/($AQ$22-$AQ$21))</f>
        <v>0.37037037037037035</v>
      </c>
      <c r="CB23">
        <f>1-(($AP$21-$AQ$20)/($AQ$21-$AQ$20))</f>
        <v>4.0000000000000036E-2</v>
      </c>
    </row>
    <row r="24" spans="1:80" x14ac:dyDescent="0.25">
      <c r="A24">
        <v>25</v>
      </c>
      <c r="B24">
        <v>46.08664000000001</v>
      </c>
      <c r="C24" s="3">
        <v>1</v>
      </c>
      <c r="F24">
        <v>44.993828000000015</v>
      </c>
      <c r="G24" s="5">
        <v>3</v>
      </c>
      <c r="H24">
        <v>41.224858000000012</v>
      </c>
      <c r="I24" s="4">
        <v>4</v>
      </c>
      <c r="P24">
        <v>3</v>
      </c>
      <c r="Q24" t="str">
        <f>CONCATENATE(C24,E24,G24,I24)</f>
        <v>134</v>
      </c>
      <c r="R24">
        <v>1</v>
      </c>
      <c r="X24" t="s">
        <v>283</v>
      </c>
      <c r="Y24" t="s">
        <v>261</v>
      </c>
      <c r="AN24">
        <v>588</v>
      </c>
      <c r="AO24">
        <v>634</v>
      </c>
      <c r="AP24">
        <v>608</v>
      </c>
      <c r="AQ24">
        <v>614</v>
      </c>
      <c r="AT24">
        <f>(($AO$22-$AN$23)/($AN$24-$AN$23))</f>
        <v>0.28000000000000003</v>
      </c>
      <c r="AU24">
        <f>(($AP$23-$AN$23)/($AN$24-$AN$23))</f>
        <v>0.68</v>
      </c>
      <c r="AV24">
        <f>(($AQ$23-$AN$23)/($AN$24-$AN$23))</f>
        <v>0.8</v>
      </c>
      <c r="AW24">
        <f>(($AN$24-$AO$22)/($AO$23-$AO$22))</f>
        <v>0.62068965517241381</v>
      </c>
      <c r="AX24">
        <f>(($AP$23-$AO$22)/($AO$23-$AO$22))</f>
        <v>0.34482758620689657</v>
      </c>
      <c r="AY24">
        <f>(($AQ$23-$AO$22)/($AO$23-$AO$22))</f>
        <v>0.44827586206896552</v>
      </c>
      <c r="AZ24">
        <f>(($AN$23-$AP$22)/($AP$23-$AP$22))</f>
        <v>0.32</v>
      </c>
      <c r="BA24">
        <f>(($AO$22-$AP$22)/($AP$23-$AP$22))</f>
        <v>0.6</v>
      </c>
      <c r="BB24">
        <f>(($AQ$22-$AP$22)/($AP$23-$AP$22))</f>
        <v>0.08</v>
      </c>
      <c r="BC24">
        <f>(($AN$23-$AQ$22)/($AQ$23-$AQ$22))</f>
        <v>0.23076923076923078</v>
      </c>
      <c r="BD24">
        <f>(($AO$22-$AQ$22)/($AQ$23-$AQ$22))</f>
        <v>0.5</v>
      </c>
      <c r="BE24">
        <f>(($AP$22-$AQ$21)/($AQ$22-$AQ$21))</f>
        <v>0.92592592592592593</v>
      </c>
      <c r="BG24">
        <v>1</v>
      </c>
      <c r="BH24">
        <v>140</v>
      </c>
      <c r="BI24">
        <f>($BH$28-$BH$25)/200</f>
        <v>8.5000000000000006E-2</v>
      </c>
      <c r="BQ24">
        <f>(($AO$22-$AN$23)/($AN$24-$AN$23))</f>
        <v>0.28000000000000003</v>
      </c>
      <c r="BR24">
        <f>1-(($AP$23-$AN$23)/($AN$24-$AN$23))</f>
        <v>0.31999999999999995</v>
      </c>
      <c r="BS24">
        <f>1-(($AQ$23-$AN$23)/($AN$24-$AN$23))</f>
        <v>0.19999999999999996</v>
      </c>
      <c r="BT24">
        <f>1-(($AN$24-$AO$22)/($AO$23-$AO$22))</f>
        <v>0.37931034482758619</v>
      </c>
      <c r="BU24">
        <f>(($AP$23-$AO$22)/($AO$23-$AO$22))</f>
        <v>0.34482758620689657</v>
      </c>
      <c r="BV24">
        <f>(($AQ$23-$AO$22)/($AO$23-$AO$22))</f>
        <v>0.44827586206896552</v>
      </c>
      <c r="BW24">
        <f>(($AN$23-$AP$22)/($AP$23-$AP$22))</f>
        <v>0.32</v>
      </c>
      <c r="BX24">
        <f>1-(($AO$22-$AP$22)/($AP$23-$AP$22))</f>
        <v>0.4</v>
      </c>
      <c r="BY24">
        <f>(($AQ$22-$AP$22)/($AP$23-$AP$22))</f>
        <v>0.08</v>
      </c>
      <c r="BZ24">
        <f>(($AN$23-$AQ$22)/($AQ$23-$AQ$22))</f>
        <v>0.23076923076923078</v>
      </c>
      <c r="CA24">
        <f>(($AO$22-$AQ$22)/($AQ$23-$AQ$22))</f>
        <v>0.5</v>
      </c>
      <c r="CB24">
        <f>1-(($AP$22-$AQ$21)/($AQ$22-$AQ$21))</f>
        <v>7.407407407407407E-2</v>
      </c>
    </row>
    <row r="25" spans="1:80" x14ac:dyDescent="0.25">
      <c r="A25">
        <v>26</v>
      </c>
      <c r="F25">
        <v>44.993828000000015</v>
      </c>
      <c r="G25" s="5">
        <v>3</v>
      </c>
      <c r="H25">
        <v>41.211258000000015</v>
      </c>
      <c r="I25" s="4">
        <v>4</v>
      </c>
      <c r="P25">
        <v>2</v>
      </c>
      <c r="Q25" t="str">
        <f>CONCATENATE(C25,E25,G25,I25)</f>
        <v>34</v>
      </c>
      <c r="R25">
        <v>4</v>
      </c>
      <c r="X25" t="s">
        <v>284</v>
      </c>
      <c r="Y25" t="s">
        <v>263</v>
      </c>
      <c r="AN25">
        <v>619</v>
      </c>
      <c r="AO25">
        <v>666</v>
      </c>
      <c r="AP25">
        <v>671</v>
      </c>
      <c r="AQ25">
        <v>654</v>
      </c>
      <c r="AT25">
        <f>(($AO$23-$AN$24)/($AN$25-$AN$24))</f>
        <v>0.35483870967741937</v>
      </c>
      <c r="AU25">
        <f>(($AP$24-$AN$24)/($AN$25-$AN$24))</f>
        <v>0.64516129032258063</v>
      </c>
      <c r="AV25">
        <f>(($AQ$24-$AN$24)/($AN$25-$AN$24))</f>
        <v>0.83870967741935487</v>
      </c>
      <c r="AW25">
        <f>(($AN$25-$AO$23)/($AO$24-$AO$23))</f>
        <v>0.5714285714285714</v>
      </c>
      <c r="AX25">
        <f>(($AP$24-$AO$23)/($AO$24-$AO$23))</f>
        <v>0.25714285714285712</v>
      </c>
      <c r="AY25">
        <f>(($AQ$24-$AO$23)/($AO$24-$AO$23))</f>
        <v>0.42857142857142855</v>
      </c>
      <c r="AZ25">
        <f>(($AN$24-$AP$23)/($AP$24-$AP$23))</f>
        <v>0.2857142857142857</v>
      </c>
      <c r="BA25">
        <f>(($AO$23-$AP$23)/($AP$24-$AP$23))</f>
        <v>0.6785714285714286</v>
      </c>
      <c r="BB25">
        <f>(($AQ$23-$AP$23)/($AP$24-$AP$23))</f>
        <v>0.10714285714285714</v>
      </c>
      <c r="BC25">
        <f>(($AN$24-$AQ$23)/($AQ$24-$AQ$23))</f>
        <v>0.16129032258064516</v>
      </c>
      <c r="BD25">
        <f>(($AO$23-$AQ$23)/($AQ$24-$AQ$23))</f>
        <v>0.5161290322580645</v>
      </c>
      <c r="BE25">
        <f>(($AP$23-$AQ$22)/($AQ$23-$AQ$22))</f>
        <v>0.88461538461538458</v>
      </c>
      <c r="BG25">
        <v>4</v>
      </c>
      <c r="BH25">
        <v>153</v>
      </c>
      <c r="BI25">
        <f>($BH$29-$BH$26)/200</f>
        <v>0.115</v>
      </c>
      <c r="BQ25">
        <f>(($AO$23-$AN$24)/($AN$25-$AN$24))</f>
        <v>0.35483870967741937</v>
      </c>
      <c r="BR25">
        <f>1-(($AP$24-$AN$24)/($AN$25-$AN$24))</f>
        <v>0.35483870967741937</v>
      </c>
      <c r="BS25">
        <f>1-(($AQ$24-$AN$24)/($AN$25-$AN$24))</f>
        <v>0.16129032258064513</v>
      </c>
      <c r="BT25">
        <f>1-(($AN$25-$AO$23)/($AO$24-$AO$23))</f>
        <v>0.4285714285714286</v>
      </c>
      <c r="BU25">
        <f>(($AP$24-$AO$23)/($AO$24-$AO$23))</f>
        <v>0.25714285714285712</v>
      </c>
      <c r="BV25">
        <f>(($AQ$24-$AO$23)/($AO$24-$AO$23))</f>
        <v>0.42857142857142855</v>
      </c>
      <c r="BW25">
        <f>(($AN$24-$AP$23)/($AP$24-$AP$23))</f>
        <v>0.2857142857142857</v>
      </c>
      <c r="BX25">
        <f>1-(($AO$23-$AP$23)/($AP$24-$AP$23))</f>
        <v>0.3214285714285714</v>
      </c>
      <c r="BY25">
        <f>(($AQ$23-$AP$23)/($AP$24-$AP$23))</f>
        <v>0.10714285714285714</v>
      </c>
      <c r="BZ25">
        <f>(($AN$24-$AQ$23)/($AQ$24-$AQ$23))</f>
        <v>0.16129032258064516</v>
      </c>
      <c r="CA25">
        <f>1-(($AO$23-$AQ$23)/($AQ$24-$AQ$23))</f>
        <v>0.4838709677419355</v>
      </c>
      <c r="CB25">
        <f>1-(($AP$23-$AQ$22)/($AQ$23-$AQ$22))</f>
        <v>0.11538461538461542</v>
      </c>
    </row>
    <row r="26" spans="1:80" x14ac:dyDescent="0.25">
      <c r="A26">
        <v>27</v>
      </c>
      <c r="F26">
        <v>44.993828000000015</v>
      </c>
      <c r="G26" s="5">
        <v>3</v>
      </c>
      <c r="H26">
        <v>41.196854000000009</v>
      </c>
      <c r="I26" s="4">
        <v>4</v>
      </c>
      <c r="P26">
        <v>2</v>
      </c>
      <c r="Q26" t="str">
        <f>CONCATENATE(C26,E26,G26,I26)</f>
        <v>34</v>
      </c>
      <c r="R26">
        <v>3</v>
      </c>
      <c r="X26" t="s">
        <v>285</v>
      </c>
      <c r="Y26" t="s">
        <v>264</v>
      </c>
      <c r="AN26">
        <v>654</v>
      </c>
      <c r="AO26">
        <v>697</v>
      </c>
      <c r="AP26">
        <v>701</v>
      </c>
      <c r="AQ26">
        <v>682</v>
      </c>
      <c r="BE26">
        <f>(($AP$24-$AQ$23)/($AQ$24-$AQ$23))</f>
        <v>0.80645161290322576</v>
      </c>
      <c r="BG26">
        <v>3</v>
      </c>
      <c r="BH26">
        <v>155</v>
      </c>
      <c r="BI26">
        <f>($BH$30-$BH$27)/200</f>
        <v>6.5000000000000002E-2</v>
      </c>
      <c r="CB26">
        <f>1-(($AP$24-$AQ$23)/($AQ$24-$AQ$23))</f>
        <v>0.19354838709677424</v>
      </c>
    </row>
    <row r="27" spans="1:80" x14ac:dyDescent="0.25">
      <c r="A27">
        <v>28</v>
      </c>
      <c r="F27">
        <v>44.993828000000015</v>
      </c>
      <c r="G27" s="5">
        <v>3</v>
      </c>
      <c r="H27">
        <v>41.198521000000014</v>
      </c>
      <c r="I27" s="4">
        <v>4</v>
      </c>
      <c r="P27">
        <v>2</v>
      </c>
      <c r="Q27" t="str">
        <f>CONCATENATE(C27,E27,G27,I27)</f>
        <v>34</v>
      </c>
      <c r="R27">
        <v>2</v>
      </c>
      <c r="X27" t="s">
        <v>284</v>
      </c>
      <c r="Y27" t="s">
        <v>268</v>
      </c>
      <c r="AB27" t="s">
        <v>285</v>
      </c>
      <c r="AC27" t="str">
        <f>CONCATENATE($R27,$R28,$R29,$R30)</f>
        <v>2134</v>
      </c>
      <c r="AN27">
        <v>683</v>
      </c>
      <c r="AO27">
        <v>730</v>
      </c>
      <c r="AP27">
        <v>732</v>
      </c>
      <c r="AQ27">
        <v>714</v>
      </c>
      <c r="BG27">
        <v>2</v>
      </c>
      <c r="BH27">
        <v>167</v>
      </c>
      <c r="BI27">
        <f>($BH$31-$BH$28)/200</f>
        <v>0.11</v>
      </c>
    </row>
    <row r="28" spans="1:80" x14ac:dyDescent="0.25">
      <c r="A28">
        <v>29</v>
      </c>
      <c r="F28">
        <v>44.993828000000015</v>
      </c>
      <c r="G28" s="5">
        <v>3</v>
      </c>
      <c r="H28">
        <v>41.225235000000012</v>
      </c>
      <c r="I28" s="4">
        <v>4</v>
      </c>
      <c r="P28">
        <v>2</v>
      </c>
      <c r="Q28" t="str">
        <f>CONCATENATE(C28,E28,G28,I28)</f>
        <v>34</v>
      </c>
      <c r="R28">
        <v>1</v>
      </c>
      <c r="X28" t="s">
        <v>286</v>
      </c>
      <c r="Y28" t="s">
        <v>269</v>
      </c>
      <c r="AN28">
        <v>714</v>
      </c>
      <c r="AO28">
        <v>761</v>
      </c>
      <c r="AP28">
        <v>764</v>
      </c>
      <c r="AQ28">
        <v>748</v>
      </c>
      <c r="BG28">
        <v>1</v>
      </c>
      <c r="BH28">
        <v>170</v>
      </c>
      <c r="BI28">
        <f>($BH$32-$BH$29)/200</f>
        <v>8.5000000000000006E-2</v>
      </c>
    </row>
    <row r="29" spans="1:80" x14ac:dyDescent="0.25">
      <c r="A29">
        <v>30</v>
      </c>
      <c r="F29">
        <v>44.993828000000015</v>
      </c>
      <c r="G29" s="5">
        <v>3</v>
      </c>
      <c r="H29">
        <v>41.205883000000014</v>
      </c>
      <c r="I29" s="4">
        <v>4</v>
      </c>
      <c r="P29">
        <v>2</v>
      </c>
      <c r="Q29" t="str">
        <f>CONCATENATE(C29,E29,G29,I29)</f>
        <v>34</v>
      </c>
      <c r="R29">
        <v>3</v>
      </c>
      <c r="X29" t="s">
        <v>286</v>
      </c>
      <c r="Y29" t="s">
        <v>270</v>
      </c>
      <c r="AN29">
        <v>747</v>
      </c>
      <c r="AO29">
        <v>792</v>
      </c>
      <c r="AP29">
        <v>791</v>
      </c>
      <c r="AQ29">
        <v>777</v>
      </c>
      <c r="AT29">
        <f>(($AO$25-$AN$26)/($AN$27-$AN$26))</f>
        <v>0.41379310344827586</v>
      </c>
      <c r="AU29">
        <f>(($AP$25-$AN$26)/($AN$27-$AN$26))</f>
        <v>0.58620689655172409</v>
      </c>
      <c r="AV29">
        <f>(($AQ$25-$AN$26)/($AN$27-$AN$26))</f>
        <v>0</v>
      </c>
      <c r="AW29">
        <f>(($AN$27-$AO$25)/($AO$26-$AO$25))</f>
        <v>0.54838709677419351</v>
      </c>
      <c r="AX29">
        <f>(($AP$25-$AO$25)/($AO$26-$AO$25))</f>
        <v>0.16129032258064516</v>
      </c>
      <c r="AY29">
        <f>(($AQ$26-$AO$25)/($AO$26-$AO$25))</f>
        <v>0.5161290322580645</v>
      </c>
      <c r="AZ29">
        <f>(($AN$27-$AP$25)/($AP$26-$AP$25))</f>
        <v>0.4</v>
      </c>
      <c r="BA29">
        <f>(($AO$26-$AP$25)/($AP$26-$AP$25))</f>
        <v>0.8666666666666667</v>
      </c>
      <c r="BB29">
        <f>(($AQ$26-$AP$25)/($AP$26-$AP$25))</f>
        <v>0.36666666666666664</v>
      </c>
      <c r="BC29">
        <f>(($AN$26-$AQ$25)/($AQ$26-$AQ$25))</f>
        <v>0</v>
      </c>
      <c r="BD29">
        <f>(($AO$25-$AQ$25)/($AQ$26-$AQ$25))</f>
        <v>0.42857142857142855</v>
      </c>
      <c r="BE29">
        <f>(($AP$25-$AQ$25)/($AQ$26-$AQ$25))</f>
        <v>0.6071428571428571</v>
      </c>
      <c r="BG29">
        <v>3</v>
      </c>
      <c r="BH29">
        <v>178</v>
      </c>
      <c r="BI29">
        <f>($BH$33-$BH$30)/200</f>
        <v>0.125</v>
      </c>
      <c r="BQ29">
        <f>(($AO$25-$AN$26)/($AN$27-$AN$26))</f>
        <v>0.41379310344827586</v>
      </c>
      <c r="BR29">
        <f>1-(($AP$25-$AN$26)/($AN$27-$AN$26))</f>
        <v>0.41379310344827591</v>
      </c>
      <c r="BS29">
        <f>(($AQ$25-$AN$26)/($AN$27-$AN$26))</f>
        <v>0</v>
      </c>
      <c r="BT29">
        <f>1-(($AN$27-$AO$25)/($AO$26-$AO$25))</f>
        <v>0.45161290322580649</v>
      </c>
      <c r="BU29">
        <f>(($AP$25-$AO$25)/($AO$26-$AO$25))</f>
        <v>0.16129032258064516</v>
      </c>
      <c r="BV29">
        <f>1-(($AQ$26-$AO$25)/($AO$26-$AO$25))</f>
        <v>0.4838709677419355</v>
      </c>
      <c r="BW29">
        <f>(($AN$27-$AP$25)/($AP$26-$AP$25))</f>
        <v>0.4</v>
      </c>
      <c r="BX29">
        <f>1-(($AO$26-$AP$25)/($AP$26-$AP$25))</f>
        <v>0.1333333333333333</v>
      </c>
      <c r="BY29">
        <f>(($AQ$26-$AP$25)/($AP$26-$AP$25))</f>
        <v>0.36666666666666664</v>
      </c>
      <c r="BZ29">
        <f>(($AN$26-$AQ$25)/($AQ$26-$AQ$25))</f>
        <v>0</v>
      </c>
      <c r="CA29">
        <f>(($AO$25-$AQ$25)/($AQ$26-$AQ$25))</f>
        <v>0.42857142857142855</v>
      </c>
      <c r="CB29">
        <f>1-(($AP$25-$AQ$25)/($AQ$26-$AQ$25))</f>
        <v>0.3928571428571429</v>
      </c>
    </row>
    <row r="30" spans="1:80" x14ac:dyDescent="0.25">
      <c r="A30">
        <v>31</v>
      </c>
      <c r="F30">
        <v>44.993828000000015</v>
      </c>
      <c r="G30" s="5">
        <v>3</v>
      </c>
      <c r="H30">
        <v>41.228031000000016</v>
      </c>
      <c r="I30" s="4">
        <v>4</v>
      </c>
      <c r="P30">
        <v>2</v>
      </c>
      <c r="Q30" t="str">
        <f>CONCATENATE(C30,E30,G30,I30)</f>
        <v>34</v>
      </c>
      <c r="R30">
        <v>4</v>
      </c>
      <c r="X30" t="s">
        <v>286</v>
      </c>
      <c r="Y30" t="s">
        <v>271</v>
      </c>
      <c r="AN30">
        <v>778</v>
      </c>
      <c r="AO30">
        <v>817</v>
      </c>
      <c r="AP30">
        <v>818</v>
      </c>
      <c r="AQ30">
        <v>806</v>
      </c>
      <c r="AT30">
        <f>(($AO$26-$AN$27)/($AN$28-$AN$27))</f>
        <v>0.45161290322580644</v>
      </c>
      <c r="AU30">
        <f>(($AP$26-$AN$27)/($AN$28-$AN$27))</f>
        <v>0.58064516129032262</v>
      </c>
      <c r="AV30">
        <f>(($AQ$26-$AN$26)/($AN$27-$AN$26))</f>
        <v>0.96551724137931039</v>
      </c>
      <c r="AW30">
        <f>(($AN$28-$AO$26)/($AO$27-$AO$26))</f>
        <v>0.51515151515151514</v>
      </c>
      <c r="AX30">
        <f>(($AP$26-$AO$26)/($AO$27-$AO$26))</f>
        <v>0.12121212121212122</v>
      </c>
      <c r="AY30">
        <f>(($AQ$27-$AO$26)/($AO$27-$AO$26))</f>
        <v>0.51515151515151514</v>
      </c>
      <c r="AZ30">
        <f>(($AN$28-$AP$26)/($AP$27-$AP$26))</f>
        <v>0.41935483870967744</v>
      </c>
      <c r="BA30">
        <f>(($AO$27-$AP$26)/($AP$27-$AP$26))</f>
        <v>0.93548387096774188</v>
      </c>
      <c r="BB30">
        <f>(($AQ$27-$AP$26)/($AP$27-$AP$26))</f>
        <v>0.41935483870967744</v>
      </c>
      <c r="BC30">
        <f>(($AN$27-$AQ$26)/($AQ$27-$AQ$26))</f>
        <v>3.125E-2</v>
      </c>
      <c r="BD30">
        <f>(($AO$26-$AQ$26)/($AQ$27-$AQ$26))</f>
        <v>0.46875</v>
      </c>
      <c r="BE30">
        <f>(($AP$26-$AQ$26)/($AQ$27-$AQ$26))</f>
        <v>0.59375</v>
      </c>
      <c r="BG30">
        <v>4</v>
      </c>
      <c r="BH30">
        <v>180</v>
      </c>
      <c r="BI30">
        <f>($BH$34-$BH$31)/200</f>
        <v>7.4999999999999997E-2</v>
      </c>
      <c r="BQ30">
        <f>(($AO$26-$AN$27)/($AN$28-$AN$27))</f>
        <v>0.45161290322580644</v>
      </c>
      <c r="BR30">
        <f>1-(($AP$26-$AN$27)/($AN$28-$AN$27))</f>
        <v>0.41935483870967738</v>
      </c>
      <c r="BS30">
        <f>1-(($AQ$26-$AN$26)/($AN$27-$AN$26))</f>
        <v>3.4482758620689613E-2</v>
      </c>
      <c r="BT30">
        <f>1-(($AN$28-$AO$26)/($AO$27-$AO$26))</f>
        <v>0.48484848484848486</v>
      </c>
      <c r="BU30">
        <f>(($AP$26-$AO$26)/($AO$27-$AO$26))</f>
        <v>0.12121212121212122</v>
      </c>
      <c r="BV30">
        <f>1-(($AQ$27-$AO$26)/($AO$27-$AO$26))</f>
        <v>0.48484848484848486</v>
      </c>
      <c r="BW30">
        <f>(($AN$28-$AP$26)/($AP$27-$AP$26))</f>
        <v>0.41935483870967744</v>
      </c>
      <c r="BX30">
        <f>1-(($AO$27-$AP$26)/($AP$27-$AP$26))</f>
        <v>6.4516129032258118E-2</v>
      </c>
      <c r="BY30">
        <f>(($AQ$27-$AP$26)/($AP$27-$AP$26))</f>
        <v>0.41935483870967744</v>
      </c>
      <c r="BZ30">
        <f>(($AN$27-$AQ$26)/($AQ$27-$AQ$26))</f>
        <v>3.125E-2</v>
      </c>
      <c r="CA30">
        <f>(($AO$26-$AQ$26)/($AQ$27-$AQ$26))</f>
        <v>0.46875</v>
      </c>
      <c r="CB30">
        <f>1-(($AP$26-$AQ$26)/($AQ$27-$AQ$26))</f>
        <v>0.40625</v>
      </c>
    </row>
    <row r="31" spans="1:80" x14ac:dyDescent="0.25">
      <c r="A31">
        <v>32</v>
      </c>
      <c r="F31">
        <v>44.993828000000015</v>
      </c>
      <c r="G31" s="5">
        <v>3</v>
      </c>
      <c r="H31">
        <v>41.155411000000015</v>
      </c>
      <c r="I31" s="4">
        <v>4</v>
      </c>
      <c r="P31">
        <v>2</v>
      </c>
      <c r="Q31" t="str">
        <f>CONCATENATE(C31,E31,G31,I31)</f>
        <v>34</v>
      </c>
      <c r="R31">
        <v>1</v>
      </c>
      <c r="X31" t="s">
        <v>286</v>
      </c>
      <c r="Y31" t="s">
        <v>272</v>
      </c>
      <c r="AB31" t="s">
        <v>286</v>
      </c>
      <c r="AC31" t="str">
        <f>CONCATENATE($R31,$R32,$R33,$R34)</f>
        <v>1234</v>
      </c>
      <c r="AN31">
        <v>804</v>
      </c>
      <c r="AO31">
        <v>844</v>
      </c>
      <c r="AP31">
        <v>846</v>
      </c>
      <c r="AQ31">
        <v>832</v>
      </c>
      <c r="AT31">
        <f>(($AO$27-$AN$28)/($AN$29-$AN$28))</f>
        <v>0.48484848484848486</v>
      </c>
      <c r="AU31">
        <f>(($AP$27-$AN$28)/($AN$29-$AN$28))</f>
        <v>0.54545454545454541</v>
      </c>
      <c r="AV31">
        <f>(($AQ$27-$AN$28)/($AN$29-$AN$28))</f>
        <v>0</v>
      </c>
      <c r="AW31">
        <f>(($AN$29-$AO$27)/($AO$28-$AO$27))</f>
        <v>0.54838709677419351</v>
      </c>
      <c r="AX31">
        <f>(($AP$27-$AO$27)/($AO$28-$AO$27))</f>
        <v>6.4516129032258063E-2</v>
      </c>
      <c r="AY31">
        <f>(($AQ$28-$AO$27)/($AO$28-$AO$27))</f>
        <v>0.58064516129032262</v>
      </c>
      <c r="AZ31">
        <f>(($AN$29-$AP$27)/($AP$28-$AP$27))</f>
        <v>0.46875</v>
      </c>
      <c r="BA31">
        <f>(($AO$28-$AP$27)/($AP$28-$AP$27))</f>
        <v>0.90625</v>
      </c>
      <c r="BB31">
        <f>(($AQ$28-$AP$27)/($AP$28-$AP$27))</f>
        <v>0.5</v>
      </c>
      <c r="BC31">
        <f>(($AN$28-$AQ$27)/($AQ$28-$AQ$27))</f>
        <v>0</v>
      </c>
      <c r="BD31">
        <f>(($AO$27-$AQ$27)/($AQ$28-$AQ$27))</f>
        <v>0.47058823529411764</v>
      </c>
      <c r="BE31">
        <f>(($AP$27-$AQ$27)/($AQ$28-$AQ$27))</f>
        <v>0.52941176470588236</v>
      </c>
      <c r="BG31">
        <v>1</v>
      </c>
      <c r="BH31">
        <v>192</v>
      </c>
      <c r="BI31">
        <f>($BH$35-$BH$32)/200</f>
        <v>0.11</v>
      </c>
      <c r="BQ31">
        <f>(($AO$27-$AN$28)/($AN$29-$AN$28))</f>
        <v>0.48484848484848486</v>
      </c>
      <c r="BR31">
        <f>1-(($AP$27-$AN$28)/($AN$29-$AN$28))</f>
        <v>0.45454545454545459</v>
      </c>
      <c r="BS31">
        <f>(($AQ$27-$AN$28)/($AN$29-$AN$28))</f>
        <v>0</v>
      </c>
      <c r="BT31">
        <f>1-(($AN$29-$AO$27)/($AO$28-$AO$27))</f>
        <v>0.45161290322580649</v>
      </c>
      <c r="BU31">
        <f>(($AP$27-$AO$27)/($AO$28-$AO$27))</f>
        <v>6.4516129032258063E-2</v>
      </c>
      <c r="BV31">
        <f>1-(($AQ$28-$AO$27)/($AO$28-$AO$27))</f>
        <v>0.41935483870967738</v>
      </c>
      <c r="BW31">
        <f>(($AN$29-$AP$27)/($AP$28-$AP$27))</f>
        <v>0.46875</v>
      </c>
      <c r="BX31">
        <f>1-(($AO$28-$AP$27)/($AP$28-$AP$27))</f>
        <v>9.375E-2</v>
      </c>
      <c r="BY31">
        <f>(($AQ$28-$AP$27)/($AP$28-$AP$27))</f>
        <v>0.5</v>
      </c>
      <c r="BZ31">
        <f>(($AN$28-$AQ$27)/($AQ$28-$AQ$27))</f>
        <v>0</v>
      </c>
      <c r="CA31">
        <f>(($AO$27-$AQ$27)/($AQ$28-$AQ$27))</f>
        <v>0.47058823529411764</v>
      </c>
      <c r="CB31">
        <f>1-(($AP$27-$AQ$27)/($AQ$28-$AQ$27))</f>
        <v>0.47058823529411764</v>
      </c>
    </row>
    <row r="32" spans="1:80" x14ac:dyDescent="0.25">
      <c r="A32">
        <v>33</v>
      </c>
      <c r="F32">
        <v>44.993828000000015</v>
      </c>
      <c r="G32" s="5">
        <v>3</v>
      </c>
      <c r="P32">
        <v>1</v>
      </c>
      <c r="Q32" t="str">
        <f>CONCATENATE(C32,E32,G32,I32)</f>
        <v>3</v>
      </c>
      <c r="R32">
        <v>2</v>
      </c>
      <c r="X32" t="s">
        <v>286</v>
      </c>
      <c r="Y32" t="s">
        <v>269</v>
      </c>
      <c r="AN32">
        <v>831</v>
      </c>
      <c r="AO32">
        <v>875</v>
      </c>
      <c r="AP32">
        <v>875</v>
      </c>
      <c r="AQ32">
        <v>859</v>
      </c>
      <c r="AT32">
        <f>(($AO$28-$AN$29)/($AN$30-$AN$29))</f>
        <v>0.45161290322580644</v>
      </c>
      <c r="AU32">
        <f>(($AP$28-$AN$29)/($AN$30-$AN$29))</f>
        <v>0.54838709677419351</v>
      </c>
      <c r="AV32">
        <f>(($AQ$28-$AN$29)/($AN$30-$AN$29))</f>
        <v>3.2258064516129031E-2</v>
      </c>
      <c r="AW32">
        <f>(($AN$30-$AO$28)/($AO$29-$AO$28))</f>
        <v>0.54838709677419351</v>
      </c>
      <c r="AX32">
        <f>(($AP$28-$AO$28)/($AO$29-$AO$28))</f>
        <v>9.6774193548387094E-2</v>
      </c>
      <c r="AY32">
        <f>(($AQ$29-$AO$28)/($AO$29-$AO$28))</f>
        <v>0.5161290322580645</v>
      </c>
      <c r="AZ32">
        <f>(($AN$30-$AP$28)/($AP$29-$AP$28))</f>
        <v>0.51851851851851849</v>
      </c>
      <c r="BA32">
        <f>(($AO$29-$AP$29)/($AP$30-$AP$29))</f>
        <v>3.7037037037037035E-2</v>
      </c>
      <c r="BB32">
        <f>(($AQ$29-$AP$28)/($AP$29-$AP$28))</f>
        <v>0.48148148148148145</v>
      </c>
      <c r="BC32">
        <f>(($AN$29-$AQ$27)/($AQ$28-$AQ$27))</f>
        <v>0.97058823529411764</v>
      </c>
      <c r="BD32">
        <f>(($AO$28-$AQ$28)/($AQ$29-$AQ$28))</f>
        <v>0.44827586206896552</v>
      </c>
      <c r="BE32">
        <f>(($AP$28-$AQ$28)/($AQ$29-$AQ$28))</f>
        <v>0.55172413793103448</v>
      </c>
      <c r="BG32">
        <v>2</v>
      </c>
      <c r="BH32">
        <v>195</v>
      </c>
      <c r="BI32">
        <f>($BH$36-$BH$33)/200</f>
        <v>0.09</v>
      </c>
      <c r="BQ32">
        <f>(($AO$28-$AN$29)/($AN$30-$AN$29))</f>
        <v>0.45161290322580644</v>
      </c>
      <c r="BR32">
        <f>1-(($AP$28-$AN$29)/($AN$30-$AN$29))</f>
        <v>0.45161290322580649</v>
      </c>
      <c r="BS32">
        <f>(($AQ$28-$AN$29)/($AN$30-$AN$29))</f>
        <v>3.2258064516129031E-2</v>
      </c>
      <c r="BT32">
        <f>1-(($AN$30-$AO$28)/($AO$29-$AO$28))</f>
        <v>0.45161290322580649</v>
      </c>
      <c r="BU32">
        <f>(($AP$28-$AO$28)/($AO$29-$AO$28))</f>
        <v>9.6774193548387094E-2</v>
      </c>
      <c r="BV32">
        <f>1-(($AQ$29-$AO$28)/($AO$29-$AO$28))</f>
        <v>0.4838709677419355</v>
      </c>
      <c r="BW32">
        <f>1-(($AN$30-$AP$28)/($AP$29-$AP$28))</f>
        <v>0.48148148148148151</v>
      </c>
      <c r="BX32">
        <f>(($AO$29-$AP$29)/($AP$30-$AP$29))</f>
        <v>3.7037037037037035E-2</v>
      </c>
      <c r="BY32">
        <f>(($AQ$29-$AP$28)/($AP$29-$AP$28))</f>
        <v>0.48148148148148145</v>
      </c>
      <c r="BZ32">
        <f>1-(($AN$29-$AQ$27)/($AQ$28-$AQ$27))</f>
        <v>2.9411764705882359E-2</v>
      </c>
      <c r="CA32">
        <f>(($AO$28-$AQ$28)/($AQ$29-$AQ$28))</f>
        <v>0.44827586206896552</v>
      </c>
      <c r="CB32">
        <f>1-(($AP$28-$AQ$28)/($AQ$29-$AQ$28))</f>
        <v>0.44827586206896552</v>
      </c>
    </row>
    <row r="33" spans="1:80" x14ac:dyDescent="0.25">
      <c r="A33">
        <v>34</v>
      </c>
      <c r="F33">
        <v>44.993828000000015</v>
      </c>
      <c r="G33" s="5">
        <v>3</v>
      </c>
      <c r="P33">
        <v>1</v>
      </c>
      <c r="Q33" t="str">
        <f>CONCATENATE(C33,E33,G33,I33)</f>
        <v>3</v>
      </c>
      <c r="R33">
        <v>3</v>
      </c>
      <c r="X33" t="s">
        <v>286</v>
      </c>
      <c r="Y33" t="s">
        <v>270</v>
      </c>
      <c r="AN33">
        <v>860</v>
      </c>
      <c r="AO33">
        <v>905</v>
      </c>
      <c r="AP33">
        <v>905</v>
      </c>
      <c r="AQ33">
        <v>892</v>
      </c>
      <c r="AT33">
        <f>(($AO$29-$AN$30)/($AN$31-$AN$30))</f>
        <v>0.53846153846153844</v>
      </c>
      <c r="AU33">
        <f>(($AP$29-$AN$30)/($AN$31-$AN$30))</f>
        <v>0.5</v>
      </c>
      <c r="AV33">
        <f>(($AQ$29-$AN$29)/($AN$30-$AN$29))</f>
        <v>0.967741935483871</v>
      </c>
      <c r="AW33">
        <f>(($AN$31-$AO$29)/($AO$30-$AO$29))</f>
        <v>0.48</v>
      </c>
      <c r="AX33">
        <f>(($AP$29-$AO$28)/($AO$29-$AO$28))</f>
        <v>0.967741935483871</v>
      </c>
      <c r="AY33">
        <f>(($AQ$30-$AO$29)/($AO$30-$AO$29))</f>
        <v>0.56000000000000005</v>
      </c>
      <c r="AZ33">
        <f>(($AN$31-$AP$29)/($AP$30-$AP$29))</f>
        <v>0.48148148148148145</v>
      </c>
      <c r="BA33">
        <f>(($AO$30-$AP$29)/($AP$30-$AP$29))</f>
        <v>0.96296296296296291</v>
      </c>
      <c r="BB33">
        <f>(($AQ$30-$AP$29)/($AP$30-$AP$29))</f>
        <v>0.55555555555555558</v>
      </c>
      <c r="BC33">
        <f>(($AN$30-$AQ$29)/($AQ$30-$AQ$29))</f>
        <v>3.4482758620689655E-2</v>
      </c>
      <c r="BD33">
        <f>(($AO$29-$AQ$29)/($AQ$30-$AQ$29))</f>
        <v>0.51724137931034486</v>
      </c>
      <c r="BE33">
        <f>(($AP$29-$AQ$29)/($AQ$30-$AQ$29))</f>
        <v>0.48275862068965519</v>
      </c>
      <c r="BG33">
        <v>3</v>
      </c>
      <c r="BH33">
        <v>205</v>
      </c>
      <c r="BI33">
        <f>($BH$37-$BH$34)/200</f>
        <v>0.125</v>
      </c>
      <c r="BQ33">
        <f>1-(($AO$29-$AN$30)/($AN$31-$AN$30))</f>
        <v>0.46153846153846156</v>
      </c>
      <c r="BR33">
        <f>(($AP$29-$AN$30)/($AN$31-$AN$30))</f>
        <v>0.5</v>
      </c>
      <c r="BS33">
        <f>1-(($AQ$29-$AN$29)/($AN$30-$AN$29))</f>
        <v>3.2258064516129004E-2</v>
      </c>
      <c r="BT33">
        <f>(($AN$31-$AO$29)/($AO$30-$AO$29))</f>
        <v>0.48</v>
      </c>
      <c r="BU33">
        <f>1-(($AP$29-$AO$28)/($AO$29-$AO$28))</f>
        <v>3.2258064516129004E-2</v>
      </c>
      <c r="BV33">
        <f>1-(($AQ$30-$AO$29)/($AO$30-$AO$29))</f>
        <v>0.43999999999999995</v>
      </c>
      <c r="BW33">
        <f>(($AN$31-$AP$29)/($AP$30-$AP$29))</f>
        <v>0.48148148148148145</v>
      </c>
      <c r="BX33">
        <f>1-(($AO$30-$AP$29)/($AP$30-$AP$29))</f>
        <v>3.703703703703709E-2</v>
      </c>
      <c r="BY33">
        <f>1-(($AQ$30-$AP$29)/($AP$30-$AP$29))</f>
        <v>0.44444444444444442</v>
      </c>
      <c r="BZ33">
        <f>(($AN$30-$AQ$29)/($AQ$30-$AQ$29))</f>
        <v>3.4482758620689655E-2</v>
      </c>
      <c r="CA33">
        <f>1-(($AO$29-$AQ$29)/($AQ$30-$AQ$29))</f>
        <v>0.48275862068965514</v>
      </c>
      <c r="CB33">
        <f>(($AP$29-$AQ$29)/($AQ$30-$AQ$29))</f>
        <v>0.48275862068965519</v>
      </c>
    </row>
    <row r="34" spans="1:80" x14ac:dyDescent="0.25">
      <c r="A34">
        <v>35</v>
      </c>
      <c r="D34">
        <v>61.85444300000001</v>
      </c>
      <c r="E34" s="2">
        <v>2</v>
      </c>
      <c r="F34">
        <v>44.993828000000015</v>
      </c>
      <c r="G34" s="5">
        <v>3</v>
      </c>
      <c r="P34">
        <v>2</v>
      </c>
      <c r="Q34" t="str">
        <f>CONCATENATE(C34,E34,G34,I34)</f>
        <v>23</v>
      </c>
      <c r="R34">
        <v>4</v>
      </c>
      <c r="X34" t="s">
        <v>286</v>
      </c>
      <c r="Y34" t="s">
        <v>271</v>
      </c>
      <c r="AN34">
        <v>889</v>
      </c>
      <c r="AO34">
        <v>936</v>
      </c>
      <c r="AP34">
        <v>946</v>
      </c>
      <c r="AQ34">
        <v>925</v>
      </c>
      <c r="AT34">
        <f>(($AO$30-$AN$31)/($AN$32-$AN$31))</f>
        <v>0.48148148148148145</v>
      </c>
      <c r="AU34">
        <f>(($AP$30-$AN$31)/($AN$32-$AN$31))</f>
        <v>0.51851851851851849</v>
      </c>
      <c r="AV34">
        <f>(($AQ$30-$AN$31)/($AN$32-$AN$31))</f>
        <v>7.407407407407407E-2</v>
      </c>
      <c r="AW34">
        <f>(($AN$32-$AO$30)/($AO$31-$AO$30))</f>
        <v>0.51851851851851849</v>
      </c>
      <c r="AX34">
        <f>(($AP$30-$AO$30)/($AO$31-$AO$30))</f>
        <v>3.7037037037037035E-2</v>
      </c>
      <c r="AY34">
        <f>(($AQ$31-$AO$30)/($AO$31-$AO$30))</f>
        <v>0.55555555555555558</v>
      </c>
      <c r="AZ34">
        <f>(($AN$32-$AP$30)/($AP$31-$AP$30))</f>
        <v>0.4642857142857143</v>
      </c>
      <c r="BA34">
        <f>(($AO$31-$AP$30)/($AP$31-$AP$30))</f>
        <v>0.9285714285714286</v>
      </c>
      <c r="BB34">
        <f>(($AQ$31-$AP$30)/($AP$31-$AP$30))</f>
        <v>0.5</v>
      </c>
      <c r="BC34">
        <f>(($AN$31-$AQ$29)/($AQ$30-$AQ$29))</f>
        <v>0.93103448275862066</v>
      </c>
      <c r="BD34">
        <f>(($AO$30-$AQ$30)/($AQ$31-$AQ$30))</f>
        <v>0.42307692307692307</v>
      </c>
      <c r="BE34">
        <f>(($AP$30-$AQ$30)/($AQ$31-$AQ$30))</f>
        <v>0.46153846153846156</v>
      </c>
      <c r="BG34">
        <v>4</v>
      </c>
      <c r="BH34">
        <v>207</v>
      </c>
      <c r="BI34">
        <f>($BH$38-$BH$35)/200</f>
        <v>8.5000000000000006E-2</v>
      </c>
      <c r="BQ34">
        <f>(($AO$30-$AN$31)/($AN$32-$AN$31))</f>
        <v>0.48148148148148145</v>
      </c>
      <c r="BR34">
        <f>1-(($AP$30-$AN$31)/($AN$32-$AN$31))</f>
        <v>0.48148148148148151</v>
      </c>
      <c r="BS34">
        <f>(($AQ$30-$AN$31)/($AN$32-$AN$31))</f>
        <v>7.407407407407407E-2</v>
      </c>
      <c r="BT34">
        <f>1-(($AN$32-$AO$30)/($AO$31-$AO$30))</f>
        <v>0.48148148148148151</v>
      </c>
      <c r="BU34">
        <f>(($AP$30-$AO$30)/($AO$31-$AO$30))</f>
        <v>3.7037037037037035E-2</v>
      </c>
      <c r="BV34">
        <f>1-(($AQ$31-$AO$30)/($AO$31-$AO$30))</f>
        <v>0.44444444444444442</v>
      </c>
      <c r="BW34">
        <f>(($AN$32-$AP$30)/($AP$31-$AP$30))</f>
        <v>0.4642857142857143</v>
      </c>
      <c r="BX34">
        <f>1-(($AO$31-$AP$30)/($AP$31-$AP$30))</f>
        <v>7.1428571428571397E-2</v>
      </c>
      <c r="BY34">
        <f>(($AQ$31-$AP$30)/($AP$31-$AP$30))</f>
        <v>0.5</v>
      </c>
      <c r="BZ34">
        <f>1-(($AN$31-$AQ$29)/($AQ$30-$AQ$29))</f>
        <v>6.8965517241379337E-2</v>
      </c>
      <c r="CA34">
        <f>(($AO$30-$AQ$30)/($AQ$31-$AQ$30))</f>
        <v>0.42307692307692307</v>
      </c>
      <c r="CB34">
        <f>(($AP$30-$AQ$30)/($AQ$31-$AQ$30))</f>
        <v>0.46153846153846156</v>
      </c>
    </row>
    <row r="35" spans="1:80" x14ac:dyDescent="0.25">
      <c r="A35">
        <v>36</v>
      </c>
      <c r="D35">
        <v>61.827515000000012</v>
      </c>
      <c r="E35" s="2">
        <v>2</v>
      </c>
      <c r="F35">
        <v>44.993828000000015</v>
      </c>
      <c r="G35" s="5">
        <v>3</v>
      </c>
      <c r="P35">
        <v>2</v>
      </c>
      <c r="Q35" t="str">
        <f>CONCATENATE(C35,E35,G35,I35)</f>
        <v>23</v>
      </c>
      <c r="R35">
        <v>1</v>
      </c>
      <c r="X35" t="s">
        <v>286</v>
      </c>
      <c r="Y35" t="s">
        <v>272</v>
      </c>
      <c r="AB35" t="s">
        <v>286</v>
      </c>
      <c r="AC35" t="str">
        <f>CONCATENATE($R35,$R36,$R37,$R38)</f>
        <v>1234</v>
      </c>
      <c r="AN35">
        <v>922</v>
      </c>
      <c r="AO35">
        <v>964</v>
      </c>
      <c r="AP35">
        <v>965</v>
      </c>
      <c r="AQ35">
        <v>976</v>
      </c>
      <c r="AT35">
        <f>(($AO$31-$AN$32)/($AN$33-$AN$32))</f>
        <v>0.44827586206896552</v>
      </c>
      <c r="AU35">
        <f>(($AP$31-$AN$32)/($AN$33-$AN$32))</f>
        <v>0.51724137931034486</v>
      </c>
      <c r="AV35">
        <f>(($AQ$31-$AN$32)/($AN$33-$AN$32))</f>
        <v>3.4482758620689655E-2</v>
      </c>
      <c r="AW35">
        <f>(($AN$33-$AO$31)/($AO$32-$AO$31))</f>
        <v>0.5161290322580645</v>
      </c>
      <c r="AX35">
        <f>(($AP$31-$AO$31)/($AO$32-$AO$31))</f>
        <v>6.4516129032258063E-2</v>
      </c>
      <c r="AY35">
        <f>(($AQ$32-$AO$31)/($AO$32-$AO$31))</f>
        <v>0.4838709677419355</v>
      </c>
      <c r="AZ35">
        <f>(($AN$33-$AP$31)/($AP$32-$AP$31))</f>
        <v>0.48275862068965519</v>
      </c>
      <c r="BA35">
        <f>(($AO$32-$AP$32)/($AP$33-$AP$32))</f>
        <v>0</v>
      </c>
      <c r="BB35">
        <f>(($AQ$32-$AP$31)/($AP$32-$AP$31))</f>
        <v>0.44827586206896552</v>
      </c>
      <c r="BC35">
        <f>(($AN$32-$AQ$30)/($AQ$31-$AQ$30))</f>
        <v>0.96153846153846156</v>
      </c>
      <c r="BD35">
        <f>(($AO$31-$AQ$31)/($AQ$32-$AQ$31))</f>
        <v>0.44444444444444442</v>
      </c>
      <c r="BE35">
        <f>(($AP$31-$AQ$31)/($AQ$32-$AQ$31))</f>
        <v>0.51851851851851849</v>
      </c>
      <c r="BG35">
        <v>1</v>
      </c>
      <c r="BH35">
        <v>217</v>
      </c>
      <c r="BI35">
        <f>($BH$39-$BH$36)/200</f>
        <v>0.09</v>
      </c>
      <c r="BQ35">
        <f>(($AO$31-$AN$32)/($AN$33-$AN$32))</f>
        <v>0.44827586206896552</v>
      </c>
      <c r="BR35">
        <f>1-(($AP$31-$AN$32)/($AN$33-$AN$32))</f>
        <v>0.48275862068965514</v>
      </c>
      <c r="BS35">
        <f>(($AQ$31-$AN$32)/($AN$33-$AN$32))</f>
        <v>3.4482758620689655E-2</v>
      </c>
      <c r="BT35">
        <f>1-(($AN$33-$AO$31)/($AO$32-$AO$31))</f>
        <v>0.4838709677419355</v>
      </c>
      <c r="BU35">
        <f>(($AP$31-$AO$31)/($AO$32-$AO$31))</f>
        <v>6.4516129032258063E-2</v>
      </c>
      <c r="BV35">
        <f>(($AQ$32-$AO$31)/($AO$32-$AO$31))</f>
        <v>0.4838709677419355</v>
      </c>
      <c r="BW35">
        <f>(($AN$33-$AP$31)/($AP$32-$AP$31))</f>
        <v>0.48275862068965519</v>
      </c>
      <c r="BX35">
        <f>(($AO$32-$AP$32)/($AP$33-$AP$32))</f>
        <v>0</v>
      </c>
      <c r="BY35">
        <f>(($AQ$32-$AP$31)/($AP$32-$AP$31))</f>
        <v>0.44827586206896552</v>
      </c>
      <c r="BZ35">
        <f>1-(($AN$32-$AQ$30)/($AQ$31-$AQ$30))</f>
        <v>3.8461538461538436E-2</v>
      </c>
      <c r="CA35">
        <f>(($AO$31-$AQ$31)/($AQ$32-$AQ$31))</f>
        <v>0.44444444444444442</v>
      </c>
      <c r="CB35">
        <f>1-(($AP$31-$AQ$31)/($AQ$32-$AQ$31))</f>
        <v>0.48148148148148151</v>
      </c>
    </row>
    <row r="36" spans="1:80" x14ac:dyDescent="0.25">
      <c r="A36">
        <v>37</v>
      </c>
      <c r="D36">
        <v>61.838265000000014</v>
      </c>
      <c r="E36" s="2">
        <v>2</v>
      </c>
      <c r="P36">
        <v>1</v>
      </c>
      <c r="Q36" t="str">
        <f>CONCATENATE(C36,E36,G36,I36)</f>
        <v>2</v>
      </c>
      <c r="R36">
        <v>2</v>
      </c>
      <c r="X36" t="s">
        <v>286</v>
      </c>
      <c r="Y36" t="s">
        <v>269</v>
      </c>
      <c r="AN36">
        <v>981</v>
      </c>
      <c r="AO36">
        <v>986</v>
      </c>
      <c r="AP36">
        <v>993</v>
      </c>
      <c r="AQ36">
        <v>994</v>
      </c>
      <c r="AT36">
        <f>(($AO$32-$AN$33)/($AN$34-$AN$33))</f>
        <v>0.51724137931034486</v>
      </c>
      <c r="AU36">
        <f>(($AP$32-$AN$33)/($AN$34-$AN$33))</f>
        <v>0.51724137931034486</v>
      </c>
      <c r="AV36">
        <f>(($AQ$32-$AN$32)/($AN$33-$AN$32))</f>
        <v>0.96551724137931039</v>
      </c>
      <c r="AW36">
        <f>(($AN$34-$AO$32)/($AO$33-$AO$32))</f>
        <v>0.46666666666666667</v>
      </c>
      <c r="AX36">
        <f>(($AP$32-$AO$32)/($AO$33-$AO$32))</f>
        <v>0</v>
      </c>
      <c r="AY36">
        <f>(($AQ$33-$AO$32)/($AO$33-$AO$32))</f>
        <v>0.56666666666666665</v>
      </c>
      <c r="AZ36">
        <f>(($AN$34-$AP$32)/($AP$33-$AP$32))</f>
        <v>0.46666666666666667</v>
      </c>
      <c r="BA36">
        <f>(($AO$33-$AP$33)/($AP$34-$AP$33))</f>
        <v>0</v>
      </c>
      <c r="BB36">
        <f>(($AQ$33-$AP$32)/($AP$33-$AP$32))</f>
        <v>0.56666666666666665</v>
      </c>
      <c r="BC36">
        <f>(($AN$33-$AQ$32)/($AQ$33-$AQ$32))</f>
        <v>3.0303030303030304E-2</v>
      </c>
      <c r="BD36">
        <f>(($AO$32-$AQ$32)/($AQ$33-$AQ$32))</f>
        <v>0.48484848484848486</v>
      </c>
      <c r="BE36">
        <f>(($AP$32-$AQ$32)/($AQ$33-$AQ$32))</f>
        <v>0.48484848484848486</v>
      </c>
      <c r="BG36">
        <v>2</v>
      </c>
      <c r="BH36">
        <v>223</v>
      </c>
      <c r="BI36">
        <f>($BH$40-$BH$37)/200</f>
        <v>8.5000000000000006E-2</v>
      </c>
      <c r="BQ36">
        <f>1-(($AO$32-$AN$33)/($AN$34-$AN$33))</f>
        <v>0.48275862068965514</v>
      </c>
      <c r="BR36">
        <f>1-(($AP$32-$AN$33)/($AN$34-$AN$33))</f>
        <v>0.48275862068965514</v>
      </c>
      <c r="BS36">
        <f>1-(($AQ$32-$AN$32)/($AN$33-$AN$32))</f>
        <v>3.4482758620689613E-2</v>
      </c>
      <c r="BT36">
        <f>(($AN$34-$AO$32)/($AO$33-$AO$32))</f>
        <v>0.46666666666666667</v>
      </c>
      <c r="BU36">
        <f>(($AP$32-$AO$32)/($AO$33-$AO$32))</f>
        <v>0</v>
      </c>
      <c r="BV36">
        <f>1-(($AQ$33-$AO$32)/($AO$33-$AO$32))</f>
        <v>0.43333333333333335</v>
      </c>
      <c r="BW36">
        <f>(($AN$34-$AP$32)/($AP$33-$AP$32))</f>
        <v>0.46666666666666667</v>
      </c>
      <c r="BX36">
        <f>(($AO$33-$AP$33)/($AP$34-$AP$33))</f>
        <v>0</v>
      </c>
      <c r="BY36">
        <f>1-(($AQ$33-$AP$32)/($AP$33-$AP$32))</f>
        <v>0.43333333333333335</v>
      </c>
      <c r="BZ36">
        <f>(($AN$33-$AQ$32)/($AQ$33-$AQ$32))</f>
        <v>3.0303030303030304E-2</v>
      </c>
      <c r="CA36">
        <f>(($AO$32-$AQ$32)/($AQ$33-$AQ$32))</f>
        <v>0.48484848484848486</v>
      </c>
      <c r="CB36">
        <f>(($AP$32-$AQ$32)/($AQ$33-$AQ$32))</f>
        <v>0.48484848484848486</v>
      </c>
    </row>
    <row r="37" spans="1:80" x14ac:dyDescent="0.25">
      <c r="A37">
        <v>38</v>
      </c>
      <c r="D37">
        <v>61.822735000000009</v>
      </c>
      <c r="E37" s="2">
        <v>2</v>
      </c>
      <c r="P37">
        <v>1</v>
      </c>
      <c r="Q37" t="str">
        <f>CONCATENATE(C37,E37,G37,I37)</f>
        <v>2</v>
      </c>
      <c r="R37">
        <v>3</v>
      </c>
      <c r="X37" t="s">
        <v>286</v>
      </c>
      <c r="Y37" t="s">
        <v>270</v>
      </c>
      <c r="AN37">
        <v>1009</v>
      </c>
      <c r="AO37">
        <v>1010</v>
      </c>
      <c r="AP37">
        <v>1018</v>
      </c>
      <c r="AQ37">
        <v>1019</v>
      </c>
      <c r="AT37">
        <f>(($AO$33-$AN$34)/($AN$35-$AN$34))</f>
        <v>0.48484848484848486</v>
      </c>
      <c r="AU37">
        <f>(($AP$33-$AN$34)/($AN$35-$AN$34))</f>
        <v>0.48484848484848486</v>
      </c>
      <c r="AV37">
        <f>(($AQ$33-$AN$34)/($AN$35-$AN$34))</f>
        <v>9.0909090909090912E-2</v>
      </c>
      <c r="AW37">
        <f>(($AN$35-$AO$33)/($AO$34-$AO$33))</f>
        <v>0.54838709677419351</v>
      </c>
      <c r="AX37">
        <f>(($AP$33-$AO$33)/($AO$34-$AO$33))</f>
        <v>0</v>
      </c>
      <c r="AY37">
        <f>(($AQ$34-$AO$33)/($AO$34-$AO$33))</f>
        <v>0.64516129032258063</v>
      </c>
      <c r="AZ37">
        <f>(($AN$35-$AP$33)/($AP$34-$AP$33))</f>
        <v>0.41463414634146339</v>
      </c>
      <c r="BA37">
        <f>(($AO$34-$AP$33)/($AP$34-$AP$33))</f>
        <v>0.75609756097560976</v>
      </c>
      <c r="BB37">
        <f>(($AQ$34-$AP$33)/($AP$34-$AP$33))</f>
        <v>0.48780487804878048</v>
      </c>
      <c r="BC37">
        <f>(($AN$34-$AQ$32)/($AQ$33-$AQ$32))</f>
        <v>0.90909090909090906</v>
      </c>
      <c r="BD37">
        <f>(($AO$33-$AQ$33)/($AQ$34-$AQ$33))</f>
        <v>0.39393939393939392</v>
      </c>
      <c r="BE37">
        <f>(($AP$33-$AQ$33)/($AQ$34-$AQ$33))</f>
        <v>0.39393939393939392</v>
      </c>
      <c r="BG37">
        <v>3</v>
      </c>
      <c r="BH37">
        <v>232</v>
      </c>
      <c r="BI37">
        <f>($BH$41-$BH$38)/200</f>
        <v>0.12</v>
      </c>
      <c r="BQ37">
        <f>(($AO$33-$AN$34)/($AN$35-$AN$34))</f>
        <v>0.48484848484848486</v>
      </c>
      <c r="BR37">
        <f>(($AP$33-$AN$34)/($AN$35-$AN$34))</f>
        <v>0.48484848484848486</v>
      </c>
      <c r="BS37">
        <f>(($AQ$33-$AN$34)/($AN$35-$AN$34))</f>
        <v>9.0909090909090912E-2</v>
      </c>
      <c r="BT37">
        <f>1-(($AN$35-$AO$33)/($AO$34-$AO$33))</f>
        <v>0.45161290322580649</v>
      </c>
      <c r="BU37">
        <f>(($AP$33-$AO$33)/($AO$34-$AO$33))</f>
        <v>0</v>
      </c>
      <c r="BV37">
        <f>1-(($AQ$34-$AO$33)/($AO$34-$AO$33))</f>
        <v>0.35483870967741937</v>
      </c>
      <c r="BW37">
        <f>(($AN$35-$AP$33)/($AP$34-$AP$33))</f>
        <v>0.41463414634146339</v>
      </c>
      <c r="BX37">
        <f>1-(($AO$34-$AP$33)/($AP$34-$AP$33))</f>
        <v>0.24390243902439024</v>
      </c>
      <c r="BY37">
        <f>(($AQ$34-$AP$33)/($AP$34-$AP$33))</f>
        <v>0.48780487804878048</v>
      </c>
      <c r="BZ37">
        <f>1-(($AN$34-$AQ$32)/($AQ$33-$AQ$32))</f>
        <v>9.0909090909090939E-2</v>
      </c>
      <c r="CA37">
        <f>(($AO$33-$AQ$33)/($AQ$34-$AQ$33))</f>
        <v>0.39393939393939392</v>
      </c>
      <c r="CB37">
        <f>(($AP$33-$AQ$33)/($AQ$34-$AQ$33))</f>
        <v>0.39393939393939392</v>
      </c>
    </row>
    <row r="38" spans="1:80" x14ac:dyDescent="0.25">
      <c r="A38">
        <v>39</v>
      </c>
      <c r="D38">
        <v>61.813862000000015</v>
      </c>
      <c r="E38" s="2">
        <v>2</v>
      </c>
      <c r="P38">
        <v>1</v>
      </c>
      <c r="Q38" t="str">
        <f>CONCATENATE(C38,E38,G38,I38)</f>
        <v>2</v>
      </c>
      <c r="R38">
        <v>4</v>
      </c>
      <c r="X38" t="s">
        <v>286</v>
      </c>
      <c r="Y38" t="s">
        <v>271</v>
      </c>
      <c r="AN38">
        <v>1031</v>
      </c>
      <c r="AO38">
        <v>1033</v>
      </c>
      <c r="AP38">
        <v>1041</v>
      </c>
      <c r="AQ38">
        <v>1042</v>
      </c>
      <c r="BC38">
        <f>(($AN$35-$AQ$33)/($AQ$34-$AQ$33))</f>
        <v>0.90909090909090906</v>
      </c>
      <c r="BG38">
        <v>4</v>
      </c>
      <c r="BH38">
        <v>234</v>
      </c>
      <c r="BI38">
        <f>($BH$42-$BH$39)/200</f>
        <v>0.105</v>
      </c>
      <c r="BZ38">
        <f>1-(($AN$35-$AQ$33)/($AQ$34-$AQ$33))</f>
        <v>9.0909090909090939E-2</v>
      </c>
    </row>
    <row r="39" spans="1:80" x14ac:dyDescent="0.25">
      <c r="A39">
        <v>40</v>
      </c>
      <c r="B39">
        <v>66.21069700000001</v>
      </c>
      <c r="C39" s="3">
        <v>1</v>
      </c>
      <c r="D39">
        <v>61.802952000000012</v>
      </c>
      <c r="E39" s="2">
        <v>2</v>
      </c>
      <c r="P39">
        <v>2</v>
      </c>
      <c r="Q39" t="str">
        <f>CONCATENATE(C39,E39,G39,I39)</f>
        <v>12</v>
      </c>
      <c r="R39">
        <v>1</v>
      </c>
      <c r="X39" t="s">
        <v>286</v>
      </c>
      <c r="Y39" t="s">
        <v>272</v>
      </c>
      <c r="AB39" t="s">
        <v>286</v>
      </c>
      <c r="AC39" t="str">
        <f>CONCATENATE($R39,$R40,$R41,$R42)</f>
        <v>1234</v>
      </c>
      <c r="AN39">
        <v>1058</v>
      </c>
      <c r="AO39">
        <v>1059</v>
      </c>
      <c r="AP39">
        <v>1067</v>
      </c>
      <c r="AQ39">
        <v>1067</v>
      </c>
      <c r="BG39">
        <v>1</v>
      </c>
      <c r="BH39">
        <v>241</v>
      </c>
      <c r="BI39">
        <f>($BH$43-$BH$40)/200</f>
        <v>0.1</v>
      </c>
    </row>
    <row r="40" spans="1:80" x14ac:dyDescent="0.25">
      <c r="A40">
        <v>41</v>
      </c>
      <c r="B40">
        <v>66.206394000000017</v>
      </c>
      <c r="C40" s="3">
        <v>1</v>
      </c>
      <c r="D40">
        <v>61.832997000000013</v>
      </c>
      <c r="E40" s="2">
        <v>2</v>
      </c>
      <c r="P40">
        <v>2</v>
      </c>
      <c r="Q40" t="str">
        <f>CONCATENATE(C40,E40,G40,I40)</f>
        <v>12</v>
      </c>
      <c r="R40">
        <v>2</v>
      </c>
      <c r="X40" t="s">
        <v>286</v>
      </c>
      <c r="Y40" t="s">
        <v>269</v>
      </c>
      <c r="AN40">
        <v>1076</v>
      </c>
      <c r="AO40">
        <v>1076</v>
      </c>
      <c r="AP40">
        <v>1091</v>
      </c>
      <c r="AQ40">
        <v>1091</v>
      </c>
      <c r="BG40">
        <v>2</v>
      </c>
      <c r="BH40">
        <v>249</v>
      </c>
      <c r="BI40">
        <f>($BH$44-$BH$41)/200</f>
        <v>0.11</v>
      </c>
    </row>
    <row r="41" spans="1:80" x14ac:dyDescent="0.25">
      <c r="A41">
        <v>42</v>
      </c>
      <c r="B41">
        <v>66.22998800000002</v>
      </c>
      <c r="C41" s="3">
        <v>1</v>
      </c>
      <c r="D41">
        <v>61.870304000000012</v>
      </c>
      <c r="E41" s="2">
        <v>2</v>
      </c>
      <c r="P41">
        <v>2</v>
      </c>
      <c r="Q41" t="str">
        <f>CONCATENATE(C41,E41,G41,I41)</f>
        <v>12</v>
      </c>
      <c r="R41">
        <v>3</v>
      </c>
      <c r="X41" t="s">
        <v>286</v>
      </c>
      <c r="Y41" t="s">
        <v>270</v>
      </c>
      <c r="AN41">
        <v>1101</v>
      </c>
      <c r="AO41">
        <v>1109</v>
      </c>
      <c r="AP41">
        <v>1114</v>
      </c>
      <c r="AQ41">
        <v>1118</v>
      </c>
      <c r="AT41">
        <f>(($AO$36-$AN$36)/($AN$37-$AN$36))</f>
        <v>0.17857142857142858</v>
      </c>
      <c r="AU41">
        <f>(($AP$36-$AN$36)/($AN$37-$AN$36))</f>
        <v>0.42857142857142855</v>
      </c>
      <c r="AV41">
        <f>(($AQ$36-$AN$36)/($AN$37-$AN$36))</f>
        <v>0.4642857142857143</v>
      </c>
      <c r="AW41">
        <f>(($AN$36-$AO$35)/($AO$36-$AO$35))</f>
        <v>0.77272727272727271</v>
      </c>
      <c r="AX41">
        <f>(($AP$35-$AO$35)/($AO$36-$AO$35))</f>
        <v>4.5454545454545456E-2</v>
      </c>
      <c r="AY41">
        <f>(($AQ$35-$AO$35)/($AO$36-$AO$35))</f>
        <v>0.54545454545454541</v>
      </c>
      <c r="AZ41">
        <f>(($AN$36-$AP$35)/($AP$36-$AP$35))</f>
        <v>0.5714285714285714</v>
      </c>
      <c r="BA41">
        <f>(($AO$36-$AP$35)/($AP$36-$AP$35))</f>
        <v>0.75</v>
      </c>
      <c r="BB41">
        <f>(($AQ$35-$AP$35)/($AP$36-$AP$35))</f>
        <v>0.39285714285714285</v>
      </c>
      <c r="BC41">
        <f>(($AN$36-$AQ$35)/($AQ$36-$AQ$35))</f>
        <v>0.27777777777777779</v>
      </c>
      <c r="BD41">
        <f>(($AO$36-$AQ$35)/($AQ$36-$AQ$35))</f>
        <v>0.55555555555555558</v>
      </c>
      <c r="BE41">
        <f>(($AP$36-$AQ$35)/($AQ$36-$AQ$35))</f>
        <v>0.94444444444444442</v>
      </c>
      <c r="BG41">
        <v>3</v>
      </c>
      <c r="BH41">
        <v>258</v>
      </c>
      <c r="BI41">
        <f>($BH$45-$BH$42)/200</f>
        <v>0.12</v>
      </c>
      <c r="BQ41">
        <f>(($AO$36-$AN$36)/($AN$37-$AN$36))</f>
        <v>0.17857142857142858</v>
      </c>
      <c r="BR41">
        <f>(($AP$36-$AN$36)/($AN$37-$AN$36))</f>
        <v>0.42857142857142855</v>
      </c>
      <c r="BS41">
        <f>(($AQ$36-$AN$36)/($AN$37-$AN$36))</f>
        <v>0.4642857142857143</v>
      </c>
      <c r="BT41">
        <f>1-(($AN$36-$AO$35)/($AO$36-$AO$35))</f>
        <v>0.22727272727272729</v>
      </c>
      <c r="BU41">
        <f>(($AP$35-$AO$35)/($AO$36-$AO$35))</f>
        <v>4.5454545454545456E-2</v>
      </c>
      <c r="BV41">
        <f>1-(($AQ$35-$AO$35)/($AO$36-$AO$35))</f>
        <v>0.45454545454545459</v>
      </c>
      <c r="BW41">
        <f>1-(($AN$36-$AP$35)/($AP$36-$AP$35))</f>
        <v>0.4285714285714286</v>
      </c>
      <c r="BX41">
        <f>1-(($AO$36-$AP$35)/($AP$36-$AP$35))</f>
        <v>0.25</v>
      </c>
      <c r="BY41">
        <f>(($AQ$35-$AP$35)/($AP$36-$AP$35))</f>
        <v>0.39285714285714285</v>
      </c>
      <c r="BZ41">
        <f>(($AN$36-$AQ$35)/($AQ$36-$AQ$35))</f>
        <v>0.27777777777777779</v>
      </c>
      <c r="CA41">
        <f>1-(($AO$36-$AQ$35)/($AQ$36-$AQ$35))</f>
        <v>0.44444444444444442</v>
      </c>
      <c r="CB41">
        <f>1-(($AP$36-$AQ$35)/($AQ$36-$AQ$35))</f>
        <v>5.555555555555558E-2</v>
      </c>
    </row>
    <row r="42" spans="1:80" x14ac:dyDescent="0.25">
      <c r="A42">
        <v>43</v>
      </c>
      <c r="B42">
        <v>66.223328000000009</v>
      </c>
      <c r="C42" s="3">
        <v>1</v>
      </c>
      <c r="D42">
        <v>61.874169000000009</v>
      </c>
      <c r="E42" s="2">
        <v>2</v>
      </c>
      <c r="P42">
        <v>2</v>
      </c>
      <c r="Q42" t="str">
        <f>CONCATENATE(C42,E42,G42,I42)</f>
        <v>12</v>
      </c>
      <c r="R42">
        <v>4</v>
      </c>
      <c r="X42" t="s">
        <v>286</v>
      </c>
      <c r="Y42" t="s">
        <v>271</v>
      </c>
      <c r="AN42">
        <v>1127</v>
      </c>
      <c r="AO42">
        <v>1132</v>
      </c>
      <c r="AP42">
        <v>1140</v>
      </c>
      <c r="AQ42">
        <v>1143</v>
      </c>
      <c r="AT42">
        <f>(($AO$37-$AN$37)/($AN$38-$AN$37))</f>
        <v>4.5454545454545456E-2</v>
      </c>
      <c r="AU42">
        <f>(($AP$37-$AN$37)/($AN$38-$AN$37))</f>
        <v>0.40909090909090912</v>
      </c>
      <c r="AV42">
        <f>(($AQ$37-$AN$37)/($AN$38-$AN$37))</f>
        <v>0.45454545454545453</v>
      </c>
      <c r="AW42">
        <f>(($AN$37-$AO$36)/($AO$37-$AO$36))</f>
        <v>0.95833333333333337</v>
      </c>
      <c r="AX42">
        <f>(($AP$36-$AO$36)/($AO$37-$AO$36))</f>
        <v>0.29166666666666669</v>
      </c>
      <c r="AY42">
        <f>(($AQ$36-$AO$36)/($AO$37-$AO$36))</f>
        <v>0.33333333333333331</v>
      </c>
      <c r="AZ42">
        <f>(($AN$37-$AP$36)/($AP$37-$AP$36))</f>
        <v>0.64</v>
      </c>
      <c r="BA42">
        <f>(($AO$37-$AP$36)/($AP$37-$AP$36))</f>
        <v>0.68</v>
      </c>
      <c r="BB42">
        <f>(($AQ$36-$AP$36)/($AP$37-$AP$36))</f>
        <v>0.04</v>
      </c>
      <c r="BC42">
        <f>(($AN$37-$AQ$36)/($AQ$37-$AQ$36))</f>
        <v>0.6</v>
      </c>
      <c r="BD42">
        <f>(($AO$37-$AQ$36)/($AQ$37-$AQ$36))</f>
        <v>0.64</v>
      </c>
      <c r="BE42">
        <f>(($AP$37-$AQ$36)/($AQ$37-$AQ$36))</f>
        <v>0.96</v>
      </c>
      <c r="BG42">
        <v>4</v>
      </c>
      <c r="BH42">
        <v>262</v>
      </c>
      <c r="BI42">
        <f>($BH$46-$BH$43)/200</f>
        <v>0.125</v>
      </c>
      <c r="BQ42">
        <f>(($AO$37-$AN$37)/($AN$38-$AN$37))</f>
        <v>4.5454545454545456E-2</v>
      </c>
      <c r="BR42">
        <f>(($AP$37-$AN$37)/($AN$38-$AN$37))</f>
        <v>0.40909090909090912</v>
      </c>
      <c r="BS42">
        <f>(($AQ$37-$AN$37)/($AN$38-$AN$37))</f>
        <v>0.45454545454545453</v>
      </c>
      <c r="BT42">
        <f>1-(($AN$37-$AO$36)/($AO$37-$AO$36))</f>
        <v>4.166666666666663E-2</v>
      </c>
      <c r="BU42">
        <f>(($AP$36-$AO$36)/($AO$37-$AO$36))</f>
        <v>0.29166666666666669</v>
      </c>
      <c r="BV42">
        <f>(($AQ$36-$AO$36)/($AO$37-$AO$36))</f>
        <v>0.33333333333333331</v>
      </c>
      <c r="BW42">
        <f>1-(($AN$37-$AP$36)/($AP$37-$AP$36))</f>
        <v>0.36</v>
      </c>
      <c r="BX42">
        <f>1-(($AO$37-$AP$36)/($AP$37-$AP$36))</f>
        <v>0.31999999999999995</v>
      </c>
      <c r="BY42">
        <f>(($AQ$36-$AP$36)/($AP$37-$AP$36))</f>
        <v>0.04</v>
      </c>
      <c r="BZ42">
        <f>1-(($AN$37-$AQ$36)/($AQ$37-$AQ$36))</f>
        <v>0.4</v>
      </c>
      <c r="CA42">
        <f>1-(($AO$37-$AQ$36)/($AQ$37-$AQ$36))</f>
        <v>0.36</v>
      </c>
      <c r="CB42">
        <f>1-(($AP$37-$AQ$36)/($AQ$37-$AQ$36))</f>
        <v>4.0000000000000036E-2</v>
      </c>
    </row>
    <row r="43" spans="1:80" x14ac:dyDescent="0.25">
      <c r="A43">
        <v>44</v>
      </c>
      <c r="B43">
        <v>66.171295000000015</v>
      </c>
      <c r="C43" s="3">
        <v>1</v>
      </c>
      <c r="D43">
        <v>61.911850000000015</v>
      </c>
      <c r="E43" s="2">
        <v>2</v>
      </c>
      <c r="P43">
        <v>2</v>
      </c>
      <c r="Q43" t="str">
        <f>CONCATENATE(C43,E43,G43,I43)</f>
        <v>12</v>
      </c>
      <c r="R43">
        <v>1</v>
      </c>
      <c r="X43" t="s">
        <v>286</v>
      </c>
      <c r="Y43" t="s">
        <v>272</v>
      </c>
      <c r="AB43" t="s">
        <v>286</v>
      </c>
      <c r="AC43" t="str">
        <f>CONCATENATE($R43,$R44,$R45,$R46)</f>
        <v>1234</v>
      </c>
      <c r="AN43">
        <v>1147</v>
      </c>
      <c r="AO43">
        <v>1156</v>
      </c>
      <c r="AT43">
        <f>(($AO$38-$AN$38)/($AN$39-$AN$38))</f>
        <v>7.407407407407407E-2</v>
      </c>
      <c r="AU43">
        <f>(($AP$38-$AN$38)/($AN$39-$AN$38))</f>
        <v>0.37037037037037035</v>
      </c>
      <c r="AV43">
        <f>(($AQ$38-$AN$38)/($AN$39-$AN$38))</f>
        <v>0.40740740740740738</v>
      </c>
      <c r="AW43">
        <f>(($AN$38-$AO$37)/($AO$38-$AO$37))</f>
        <v>0.91304347826086951</v>
      </c>
      <c r="AX43">
        <f>(($AP$37-$AO$37)/($AO$38-$AO$37))</f>
        <v>0.34782608695652173</v>
      </c>
      <c r="AY43">
        <f>(($AQ$37-$AO$37)/($AO$38-$AO$37))</f>
        <v>0.39130434782608697</v>
      </c>
      <c r="AZ43">
        <f>(($AN$38-$AP$37)/($AP$38-$AP$37))</f>
        <v>0.56521739130434778</v>
      </c>
      <c r="BA43">
        <f>(($AO$38-$AP$37)/($AP$38-$AP$37))</f>
        <v>0.65217391304347827</v>
      </c>
      <c r="BB43">
        <f>(($AQ$37-$AP$37)/($AP$38-$AP$37))</f>
        <v>4.3478260869565216E-2</v>
      </c>
      <c r="BC43">
        <f>(($AN$38-$AQ$37)/($AQ$38-$AQ$37))</f>
        <v>0.52173913043478259</v>
      </c>
      <c r="BD43">
        <f>(($AO$38-$AQ$37)/($AQ$38-$AQ$37))</f>
        <v>0.60869565217391308</v>
      </c>
      <c r="BE43">
        <f>(($AP$38-$AQ$37)/($AQ$38-$AQ$37))</f>
        <v>0.95652173913043481</v>
      </c>
      <c r="BG43">
        <v>1</v>
      </c>
      <c r="BH43">
        <v>269</v>
      </c>
      <c r="BI43">
        <f>($BH$47-$BH$44)/200</f>
        <v>0.09</v>
      </c>
      <c r="BQ43">
        <f>(($AO$38-$AN$38)/($AN$39-$AN$38))</f>
        <v>7.407407407407407E-2</v>
      </c>
      <c r="BR43">
        <f>(($AP$38-$AN$38)/($AN$39-$AN$38))</f>
        <v>0.37037037037037035</v>
      </c>
      <c r="BS43">
        <f>(($AQ$38-$AN$38)/($AN$39-$AN$38))</f>
        <v>0.40740740740740738</v>
      </c>
      <c r="BT43">
        <f>1-(($AN$38-$AO$37)/($AO$38-$AO$37))</f>
        <v>8.6956521739130488E-2</v>
      </c>
      <c r="BU43">
        <f>(($AP$37-$AO$37)/($AO$38-$AO$37))</f>
        <v>0.34782608695652173</v>
      </c>
      <c r="BV43">
        <f>(($AQ$37-$AO$37)/($AO$38-$AO$37))</f>
        <v>0.39130434782608697</v>
      </c>
      <c r="BW43">
        <f>1-(($AN$38-$AP$37)/($AP$38-$AP$37))</f>
        <v>0.43478260869565222</v>
      </c>
      <c r="BX43">
        <f>1-(($AO$38-$AP$37)/($AP$38-$AP$37))</f>
        <v>0.34782608695652173</v>
      </c>
      <c r="BY43">
        <f>(($AQ$37-$AP$37)/($AP$38-$AP$37))</f>
        <v>4.3478260869565216E-2</v>
      </c>
      <c r="BZ43">
        <f>1-(($AN$38-$AQ$37)/($AQ$38-$AQ$37))</f>
        <v>0.47826086956521741</v>
      </c>
      <c r="CA43">
        <f>1-(($AO$38-$AQ$37)/($AQ$38-$AQ$37))</f>
        <v>0.39130434782608692</v>
      </c>
      <c r="CB43">
        <f>1-(($AP$38-$AQ$37)/($AQ$38-$AQ$37))</f>
        <v>4.3478260869565188E-2</v>
      </c>
    </row>
    <row r="44" spans="1:80" x14ac:dyDescent="0.25">
      <c r="A44">
        <v>45</v>
      </c>
      <c r="B44">
        <v>66.172260000000023</v>
      </c>
      <c r="C44" s="3">
        <v>1</v>
      </c>
      <c r="P44">
        <v>1</v>
      </c>
      <c r="Q44" t="str">
        <f>CONCATENATE(C44,E44,G44,I44)</f>
        <v>1</v>
      </c>
      <c r="R44">
        <v>2</v>
      </c>
      <c r="X44" t="s">
        <v>286</v>
      </c>
      <c r="Y44" t="s">
        <v>269</v>
      </c>
      <c r="AT44">
        <f>(($AO$39-$AN$39)/($AN$40-$AN$39))</f>
        <v>5.5555555555555552E-2</v>
      </c>
      <c r="AU44">
        <f>(($AP$39-$AN$39)/($AN$40-$AN$39))</f>
        <v>0.5</v>
      </c>
      <c r="AV44">
        <f>(($AQ$39-$AN$39)/($AN$40-$AN$39))</f>
        <v>0.5</v>
      </c>
      <c r="AW44">
        <f>(($AN$39-$AO$38)/($AO$39-$AO$38))</f>
        <v>0.96153846153846156</v>
      </c>
      <c r="AX44">
        <f>(($AP$38-$AO$38)/($AO$39-$AO$38))</f>
        <v>0.30769230769230771</v>
      </c>
      <c r="AY44">
        <f>(($AQ$38-$AO$38)/($AO$39-$AO$38))</f>
        <v>0.34615384615384615</v>
      </c>
      <c r="AZ44">
        <f>(($AN$39-$AP$38)/($AP$39-$AP$38))</f>
        <v>0.65384615384615385</v>
      </c>
      <c r="BA44">
        <f>(($AO$39-$AP$38)/($AP$39-$AP$38))</f>
        <v>0.69230769230769229</v>
      </c>
      <c r="BB44">
        <f>(($AQ$38-$AP$38)/($AP$39-$AP$38))</f>
        <v>3.8461538461538464E-2</v>
      </c>
      <c r="BC44">
        <f>(($AN$39-$AQ$38)/($AQ$39-$AQ$38))</f>
        <v>0.64</v>
      </c>
      <c r="BD44">
        <f>(($AO$39-$AQ$38)/($AQ$39-$AQ$38))</f>
        <v>0.68</v>
      </c>
      <c r="BE44">
        <f>(($AP$39-$AQ$39)/($AQ$40-$AQ$39))</f>
        <v>0</v>
      </c>
      <c r="BG44">
        <v>2</v>
      </c>
      <c r="BH44">
        <v>280</v>
      </c>
      <c r="BI44">
        <f>($BH$48-$BH$45)/200</f>
        <v>0.125</v>
      </c>
      <c r="BQ44">
        <f>(($AO$39-$AN$39)/($AN$40-$AN$39))</f>
        <v>5.5555555555555552E-2</v>
      </c>
      <c r="BR44">
        <f>(($AP$39-$AN$39)/($AN$40-$AN$39))</f>
        <v>0.5</v>
      </c>
      <c r="BS44">
        <f>(($AQ$39-$AN$39)/($AN$40-$AN$39))</f>
        <v>0.5</v>
      </c>
      <c r="BT44">
        <f>1-(($AN$39-$AO$38)/($AO$39-$AO$38))</f>
        <v>3.8461538461538436E-2</v>
      </c>
      <c r="BU44">
        <f>(($AP$38-$AO$38)/($AO$39-$AO$38))</f>
        <v>0.30769230769230771</v>
      </c>
      <c r="BV44">
        <f>(($AQ$38-$AO$38)/($AO$39-$AO$38))</f>
        <v>0.34615384615384615</v>
      </c>
      <c r="BW44">
        <f>1-(($AN$39-$AP$38)/($AP$39-$AP$38))</f>
        <v>0.34615384615384615</v>
      </c>
      <c r="BX44">
        <f>1-(($AO$39-$AP$38)/($AP$39-$AP$38))</f>
        <v>0.30769230769230771</v>
      </c>
      <c r="BY44">
        <f>(($AQ$38-$AP$38)/($AP$39-$AP$38))</f>
        <v>3.8461538461538464E-2</v>
      </c>
      <c r="BZ44">
        <f>1-(($AN$39-$AQ$38)/($AQ$39-$AQ$38))</f>
        <v>0.36</v>
      </c>
      <c r="CA44">
        <f>1-(($AO$39-$AQ$38)/($AQ$39-$AQ$38))</f>
        <v>0.31999999999999995</v>
      </c>
      <c r="CB44">
        <f>(($AP$39-$AQ$39)/($AQ$40-$AQ$39))</f>
        <v>0</v>
      </c>
    </row>
    <row r="45" spans="1:80" x14ac:dyDescent="0.25">
      <c r="A45">
        <v>46</v>
      </c>
      <c r="B45">
        <v>66.187096000000011</v>
      </c>
      <c r="C45" s="3">
        <v>1</v>
      </c>
      <c r="P45">
        <v>1</v>
      </c>
      <c r="Q45" t="str">
        <f>CONCATENATE(C45,E45,G45,I45)</f>
        <v>1</v>
      </c>
      <c r="R45">
        <v>3</v>
      </c>
      <c r="X45" t="s">
        <v>286</v>
      </c>
      <c r="Y45" t="s">
        <v>270</v>
      </c>
      <c r="AT45">
        <f>(($AO$40-$AN$40)/($AN$41-$AN$40))</f>
        <v>0</v>
      </c>
      <c r="AU45">
        <f>(($AP$40-$AN$40)/($AN$41-$AN$40))</f>
        <v>0.6</v>
      </c>
      <c r="AV45">
        <f>(($AQ$40-$AN$40)/($AN$41-$AN$40))</f>
        <v>0.6</v>
      </c>
      <c r="AW45">
        <f>(($AN$40-$AO$40)/($AO$41-$AO$40))</f>
        <v>0</v>
      </c>
      <c r="AX45">
        <f>(($AP$39-$AO$39)/($AO$40-$AO$39))</f>
        <v>0.47058823529411764</v>
      </c>
      <c r="AY45">
        <f>(($AQ$39-$AO$39)/($AO$40-$AO$39))</f>
        <v>0.47058823529411764</v>
      </c>
      <c r="AZ45">
        <f>(($AN$40-$AP$39)/($AP$40-$AP$39))</f>
        <v>0.375</v>
      </c>
      <c r="BA45">
        <f>(($AO$40-$AP$39)/($AP$40-$AP$39))</f>
        <v>0.375</v>
      </c>
      <c r="BB45">
        <f>(($AQ$39-$AP$39)/($AP$40-$AP$39))</f>
        <v>0</v>
      </c>
      <c r="BC45">
        <f>(($AN$40-$AQ$39)/($AQ$40-$AQ$39))</f>
        <v>0.375</v>
      </c>
      <c r="BD45">
        <f>(($AO$40-$AQ$39)/($AQ$40-$AQ$39))</f>
        <v>0.375</v>
      </c>
      <c r="BE45">
        <f>(($AP$40-$AQ$40)/($AQ$41-$AQ$40))</f>
        <v>0</v>
      </c>
      <c r="BG45">
        <v>3</v>
      </c>
      <c r="BH45">
        <v>286</v>
      </c>
      <c r="BI45">
        <f>($BH$49-$BH$46)/200</f>
        <v>0.115</v>
      </c>
      <c r="BQ45">
        <f>(($AO$40-$AN$40)/($AN$41-$AN$40))</f>
        <v>0</v>
      </c>
      <c r="BR45">
        <f>1-(($AP$40-$AN$40)/($AN$41-$AN$40))</f>
        <v>0.4</v>
      </c>
      <c r="BS45">
        <f>1-(($AQ$40-$AN$40)/($AN$41-$AN$40))</f>
        <v>0.4</v>
      </c>
      <c r="BT45">
        <f>(($AN$40-$AO$40)/($AO$41-$AO$40))</f>
        <v>0</v>
      </c>
      <c r="BU45">
        <f>(($AP$39-$AO$39)/($AO$40-$AO$39))</f>
        <v>0.47058823529411764</v>
      </c>
      <c r="BV45">
        <f>(($AQ$39-$AO$39)/($AO$40-$AO$39))</f>
        <v>0.47058823529411764</v>
      </c>
      <c r="BW45">
        <f>(($AN$40-$AP$39)/($AP$40-$AP$39))</f>
        <v>0.375</v>
      </c>
      <c r="BX45">
        <f>(($AO$40-$AP$39)/($AP$40-$AP$39))</f>
        <v>0.375</v>
      </c>
      <c r="BY45">
        <f>(($AQ$39-$AP$39)/($AP$40-$AP$39))</f>
        <v>0</v>
      </c>
      <c r="BZ45">
        <f>(($AN$40-$AQ$39)/($AQ$40-$AQ$39))</f>
        <v>0.375</v>
      </c>
      <c r="CA45">
        <f>(($AO$40-$AQ$39)/($AQ$40-$AQ$39))</f>
        <v>0.375</v>
      </c>
      <c r="CB45">
        <f>(($AP$40-$AQ$40)/($AQ$41-$AQ$40))</f>
        <v>0</v>
      </c>
    </row>
    <row r="46" spans="1:80" x14ac:dyDescent="0.25">
      <c r="A46">
        <v>47</v>
      </c>
      <c r="B46">
        <v>66.198174000000009</v>
      </c>
      <c r="C46" s="3">
        <v>1</v>
      </c>
      <c r="P46">
        <v>1</v>
      </c>
      <c r="Q46" t="str">
        <f>CONCATENATE(C46,E46,G46,I46)</f>
        <v>1</v>
      </c>
      <c r="R46">
        <v>4</v>
      </c>
      <c r="X46" t="s">
        <v>284</v>
      </c>
      <c r="Y46" t="s">
        <v>273</v>
      </c>
      <c r="AT46">
        <f>(($AO$41-$AN$41)/($AN$42-$AN$41))</f>
        <v>0.30769230769230771</v>
      </c>
      <c r="AU46">
        <f>(($AP$41-$AN$41)/($AN$42-$AN$41))</f>
        <v>0.5</v>
      </c>
      <c r="AV46">
        <f>(($AQ$41-$AN$41)/($AN$42-$AN$41))</f>
        <v>0.65384615384615385</v>
      </c>
      <c r="AW46">
        <f>(($AN$41-$AO$40)/($AO$41-$AO$40))</f>
        <v>0.75757575757575757</v>
      </c>
      <c r="AX46">
        <f>(($AP$40-$AO$40)/($AO$41-$AO$40))</f>
        <v>0.45454545454545453</v>
      </c>
      <c r="AY46">
        <f>(($AQ$40-$AO$40)/($AO$41-$AO$40))</f>
        <v>0.45454545454545453</v>
      </c>
      <c r="AZ46">
        <f>(($AN$41-$AP$40)/($AP$41-$AP$40))</f>
        <v>0.43478260869565216</v>
      </c>
      <c r="BA46">
        <f>(($AO$41-$AP$40)/($AP$41-$AP$40))</f>
        <v>0.78260869565217395</v>
      </c>
      <c r="BB46">
        <f>(($AQ$40-$AP$40)/($AP$41-$AP$40))</f>
        <v>0</v>
      </c>
      <c r="BC46">
        <f>(($AN$41-$AQ$40)/($AQ$41-$AQ$40))</f>
        <v>0.37037037037037035</v>
      </c>
      <c r="BD46">
        <f>(($AO$41-$AQ$40)/($AQ$41-$AQ$40))</f>
        <v>0.66666666666666663</v>
      </c>
      <c r="BE46">
        <f>(($AP$41-$AQ$40)/($AQ$41-$AQ$40))</f>
        <v>0.85185185185185186</v>
      </c>
      <c r="BG46">
        <v>4</v>
      </c>
      <c r="BH46">
        <v>294</v>
      </c>
      <c r="BI46">
        <f>($BH$50-$BH$47)/200</f>
        <v>0.14000000000000001</v>
      </c>
      <c r="BQ46">
        <f>(($AO$41-$AN$41)/($AN$42-$AN$41))</f>
        <v>0.30769230769230771</v>
      </c>
      <c r="BR46">
        <f>(($AP$41-$AN$41)/($AN$42-$AN$41))</f>
        <v>0.5</v>
      </c>
      <c r="BS46">
        <f>1-(($AQ$41-$AN$41)/($AN$42-$AN$41))</f>
        <v>0.34615384615384615</v>
      </c>
      <c r="BT46">
        <f>1-(($AN$41-$AO$40)/($AO$41-$AO$40))</f>
        <v>0.24242424242424243</v>
      </c>
      <c r="BU46">
        <f>(($AP$40-$AO$40)/($AO$41-$AO$40))</f>
        <v>0.45454545454545453</v>
      </c>
      <c r="BV46">
        <f>(($AQ$40-$AO$40)/($AO$41-$AO$40))</f>
        <v>0.45454545454545453</v>
      </c>
      <c r="BW46">
        <f>(($AN$41-$AP$40)/($AP$41-$AP$40))</f>
        <v>0.43478260869565216</v>
      </c>
      <c r="BX46">
        <f>1-(($AO$41-$AP$40)/($AP$41-$AP$40))</f>
        <v>0.21739130434782605</v>
      </c>
      <c r="BY46">
        <f>(($AQ$40-$AP$40)/($AP$41-$AP$40))</f>
        <v>0</v>
      </c>
      <c r="BZ46">
        <f>(($AN$41-$AQ$40)/($AQ$41-$AQ$40))</f>
        <v>0.37037037037037035</v>
      </c>
      <c r="CA46">
        <f>1-(($AO$41-$AQ$40)/($AQ$41-$AQ$40))</f>
        <v>0.33333333333333337</v>
      </c>
      <c r="CB46">
        <f>1-(($AP$41-$AQ$40)/($AQ$41-$AQ$40))</f>
        <v>0.14814814814814814</v>
      </c>
    </row>
    <row r="47" spans="1:80" x14ac:dyDescent="0.25">
      <c r="A47">
        <v>48</v>
      </c>
      <c r="B47">
        <v>66.173660000000012</v>
      </c>
      <c r="C47" s="3">
        <v>1</v>
      </c>
      <c r="P47">
        <v>1</v>
      </c>
      <c r="Q47" t="str">
        <f>CONCATENATE(C47,E47,G47,I47)</f>
        <v>1</v>
      </c>
      <c r="R47">
        <v>1</v>
      </c>
      <c r="X47" t="s">
        <v>287</v>
      </c>
      <c r="Y47" t="s">
        <v>274</v>
      </c>
      <c r="AT47">
        <f>(($AO$42-$AN$42)/($AN$43-$AN$42))</f>
        <v>0.25</v>
      </c>
      <c r="AU47">
        <f>(($AP$42-$AN$42)/($AN$43-$AN$42))</f>
        <v>0.65</v>
      </c>
      <c r="AV47">
        <f>(($AQ$42-$AN$42)/($AN$43-$AN$42))</f>
        <v>0.8</v>
      </c>
      <c r="AW47">
        <f>(($AN$42-$AO$41)/($AO$42-$AO$41))</f>
        <v>0.78260869565217395</v>
      </c>
      <c r="AX47">
        <f>(($AP$41-$AO$41)/($AO$42-$AO$41))</f>
        <v>0.21739130434782608</v>
      </c>
      <c r="AY47">
        <f>(($AQ$41-$AO$41)/($AO$42-$AO$41))</f>
        <v>0.39130434782608697</v>
      </c>
      <c r="AZ47">
        <f>(($AN$42-$AP$41)/($AP$42-$AP$41))</f>
        <v>0.5</v>
      </c>
      <c r="BA47">
        <f>(($AO$42-$AP$41)/($AP$42-$AP$41))</f>
        <v>0.69230769230769229</v>
      </c>
      <c r="BB47">
        <f>(($AQ$41-$AP$41)/($AP$42-$AP$41))</f>
        <v>0.15384615384615385</v>
      </c>
      <c r="BC47">
        <f>(($AN$42-$AQ$41)/($AQ$42-$AQ$41))</f>
        <v>0.36</v>
      </c>
      <c r="BD47">
        <f>(($AO$42-$AQ$41)/($AQ$42-$AQ$41))</f>
        <v>0.56000000000000005</v>
      </c>
      <c r="BE47">
        <f>(($AP$42-$AQ$41)/($AQ$42-$AQ$41))</f>
        <v>0.88</v>
      </c>
      <c r="BG47">
        <v>1</v>
      </c>
      <c r="BH47">
        <v>298</v>
      </c>
      <c r="BI47">
        <f>($BH$51-$BH$48)/200</f>
        <v>8.5000000000000006E-2</v>
      </c>
      <c r="BQ47">
        <f>(($AO$42-$AN$42)/($AN$43-$AN$42))</f>
        <v>0.25</v>
      </c>
      <c r="BR47">
        <f>1-(($AP$42-$AN$42)/($AN$43-$AN$42))</f>
        <v>0.35</v>
      </c>
      <c r="BS47">
        <f>1-(($AQ$42-$AN$42)/($AN$43-$AN$42))</f>
        <v>0.19999999999999996</v>
      </c>
      <c r="BT47">
        <f>1-(($AN$42-$AO$41)/($AO$42-$AO$41))</f>
        <v>0.21739130434782605</v>
      </c>
      <c r="BU47">
        <f>(($AP$41-$AO$41)/($AO$42-$AO$41))</f>
        <v>0.21739130434782608</v>
      </c>
      <c r="BV47">
        <f>(($AQ$41-$AO$41)/($AO$42-$AO$41))</f>
        <v>0.39130434782608697</v>
      </c>
      <c r="BW47">
        <f>(($AN$42-$AP$41)/($AP$42-$AP$41))</f>
        <v>0.5</v>
      </c>
      <c r="BX47">
        <f>1-(($AO$42-$AP$41)/($AP$42-$AP$41))</f>
        <v>0.30769230769230771</v>
      </c>
      <c r="BY47">
        <f>(($AQ$41-$AP$41)/($AP$42-$AP$41))</f>
        <v>0.15384615384615385</v>
      </c>
      <c r="BZ47">
        <f>(($AN$42-$AQ$41)/($AQ$42-$AQ$41))</f>
        <v>0.36</v>
      </c>
      <c r="CA47">
        <f>1-(($AO$42-$AQ$41)/($AQ$42-$AQ$41))</f>
        <v>0.43999999999999995</v>
      </c>
      <c r="CB47">
        <f>1-(($AP$42-$AQ$41)/($AQ$42-$AQ$41))</f>
        <v>0.12</v>
      </c>
    </row>
    <row r="48" spans="1:80" x14ac:dyDescent="0.25">
      <c r="A48">
        <v>49</v>
      </c>
      <c r="B48">
        <v>66.27767200000001</v>
      </c>
      <c r="C48" s="3">
        <v>1</v>
      </c>
      <c r="H48">
        <v>66.051701000000008</v>
      </c>
      <c r="I48" s="4">
        <v>4</v>
      </c>
      <c r="P48">
        <v>2</v>
      </c>
      <c r="Q48" t="str">
        <f>CONCATENATE(C48,E48,G48,I48)</f>
        <v>14</v>
      </c>
      <c r="R48">
        <v>2</v>
      </c>
      <c r="X48" t="s">
        <v>286</v>
      </c>
      <c r="Y48" t="s">
        <v>269</v>
      </c>
      <c r="AB48" t="s">
        <v>287</v>
      </c>
      <c r="AC48" t="str">
        <f>CONCATENATE($R48,$R49,$R50,$R51)</f>
        <v>2314</v>
      </c>
      <c r="AW48">
        <f>(($AN$43-$AO$42)/($AO$43-$AO$42))</f>
        <v>0.625</v>
      </c>
      <c r="AX48">
        <f>(($AP$42-$AO$42)/($AO$43-$AO$42))</f>
        <v>0.33333333333333331</v>
      </c>
      <c r="AY48">
        <f>(($AQ$42-$AO$42)/($AO$43-$AO$42))</f>
        <v>0.45833333333333331</v>
      </c>
      <c r="BG48">
        <v>2</v>
      </c>
      <c r="BH48">
        <v>311</v>
      </c>
      <c r="BI48">
        <f>($BH$57-$BH$54)/200</f>
        <v>7.4999999999999997E-2</v>
      </c>
      <c r="BT48">
        <f>1-(($AN$43-$AO$42)/($AO$43-$AO$42))</f>
        <v>0.375</v>
      </c>
      <c r="BU48">
        <f>(($AP$42-$AO$42)/($AO$43-$AO$42))</f>
        <v>0.33333333333333331</v>
      </c>
      <c r="BV48">
        <f>(($AQ$42-$AO$42)/($AO$43-$AO$42))</f>
        <v>0.45833333333333331</v>
      </c>
    </row>
    <row r="49" spans="1:61" x14ac:dyDescent="0.25">
      <c r="A49">
        <v>50</v>
      </c>
      <c r="F49">
        <v>66.147164000000004</v>
      </c>
      <c r="G49" s="5">
        <v>3</v>
      </c>
      <c r="H49">
        <v>66.03627800000001</v>
      </c>
      <c r="I49" s="4">
        <v>4</v>
      </c>
      <c r="P49">
        <v>2</v>
      </c>
      <c r="Q49" t="str">
        <f>CONCATENATE(C49,E49,G49,I49)</f>
        <v>34</v>
      </c>
      <c r="R49">
        <v>3</v>
      </c>
      <c r="X49" t="s">
        <v>286</v>
      </c>
      <c r="Y49" t="s">
        <v>270</v>
      </c>
      <c r="BG49">
        <v>3</v>
      </c>
      <c r="BH49">
        <v>317</v>
      </c>
      <c r="BI49">
        <f>($BH$58-$BH$55)/200</f>
        <v>0.125</v>
      </c>
    </row>
    <row r="50" spans="1:61" x14ac:dyDescent="0.25">
      <c r="A50">
        <v>51</v>
      </c>
      <c r="F50">
        <v>66.147164000000004</v>
      </c>
      <c r="G50" s="5">
        <v>3</v>
      </c>
      <c r="H50">
        <v>66.047180000000012</v>
      </c>
      <c r="I50" s="4">
        <v>4</v>
      </c>
      <c r="P50">
        <v>2</v>
      </c>
      <c r="Q50" t="str">
        <f>CONCATENATE(C50,E50,G50,I50)</f>
        <v>34</v>
      </c>
      <c r="R50">
        <v>1</v>
      </c>
      <c r="X50" t="s">
        <v>286</v>
      </c>
      <c r="Y50" t="s">
        <v>271</v>
      </c>
      <c r="BG50">
        <v>1</v>
      </c>
      <c r="BH50">
        <v>326</v>
      </c>
      <c r="BI50">
        <f>($BH$59-$BH$56)/200</f>
        <v>6.5000000000000002E-2</v>
      </c>
    </row>
    <row r="51" spans="1:61" x14ac:dyDescent="0.25">
      <c r="A51">
        <v>52</v>
      </c>
      <c r="F51">
        <v>66.147164000000004</v>
      </c>
      <c r="G51" s="5">
        <v>3</v>
      </c>
      <c r="H51">
        <v>66.048207000000019</v>
      </c>
      <c r="I51" s="4">
        <v>4</v>
      </c>
      <c r="P51">
        <v>2</v>
      </c>
      <c r="Q51" t="str">
        <f>CONCATENATE(C51,E51,G51,I51)</f>
        <v>34</v>
      </c>
      <c r="R51">
        <v>4</v>
      </c>
      <c r="X51" t="s">
        <v>286</v>
      </c>
      <c r="Y51" t="s">
        <v>272</v>
      </c>
      <c r="BG51">
        <v>4</v>
      </c>
      <c r="BH51">
        <v>328</v>
      </c>
      <c r="BI51">
        <f>($BH$60-$BH$57)/200</f>
        <v>0.12</v>
      </c>
    </row>
    <row r="52" spans="1:61" x14ac:dyDescent="0.25">
      <c r="A52">
        <v>53</v>
      </c>
      <c r="F52">
        <v>66.147164000000004</v>
      </c>
      <c r="G52" s="5">
        <v>3</v>
      </c>
      <c r="H52">
        <v>66.035843000000014</v>
      </c>
      <c r="I52" s="4">
        <v>4</v>
      </c>
      <c r="P52">
        <v>2</v>
      </c>
      <c r="Q52" t="str">
        <f>CONCATENATE(C52,E52,G52,I52)</f>
        <v>34</v>
      </c>
      <c r="R52" t="s">
        <v>22</v>
      </c>
      <c r="X52" t="s">
        <v>286</v>
      </c>
      <c r="Y52" t="s">
        <v>269</v>
      </c>
      <c r="BG52" t="s">
        <v>22</v>
      </c>
      <c r="BH52">
        <v>336</v>
      </c>
      <c r="BI52">
        <f>($BH$61-$BH$58)/200</f>
        <v>8.5000000000000006E-2</v>
      </c>
    </row>
    <row r="53" spans="1:61" x14ac:dyDescent="0.25">
      <c r="A53">
        <v>54</v>
      </c>
      <c r="F53">
        <v>66.147164000000004</v>
      </c>
      <c r="G53" s="5">
        <v>3</v>
      </c>
      <c r="H53">
        <v>66.030895000000015</v>
      </c>
      <c r="I53" s="4">
        <v>4</v>
      </c>
      <c r="P53">
        <v>2</v>
      </c>
      <c r="Q53" t="str">
        <f>CONCATENATE(C53,E53,G53,I53)</f>
        <v>34</v>
      </c>
      <c r="R53" t="s">
        <v>22</v>
      </c>
      <c r="X53" t="s">
        <v>286</v>
      </c>
      <c r="Y53" t="s">
        <v>270</v>
      </c>
      <c r="BG53" t="s">
        <v>22</v>
      </c>
      <c r="BH53">
        <v>346</v>
      </c>
      <c r="BI53">
        <f>($BH$62-$BH$59)/200</f>
        <v>0.125</v>
      </c>
    </row>
    <row r="54" spans="1:61" x14ac:dyDescent="0.25">
      <c r="A54">
        <v>55</v>
      </c>
      <c r="F54">
        <v>66.147164000000004</v>
      </c>
      <c r="G54" s="5">
        <v>3</v>
      </c>
      <c r="H54">
        <v>66.046112000000022</v>
      </c>
      <c r="I54" s="4">
        <v>4</v>
      </c>
      <c r="P54">
        <v>2</v>
      </c>
      <c r="Q54" t="str">
        <f>CONCATENATE(C54,E54,G54,I54)</f>
        <v>34</v>
      </c>
      <c r="R54">
        <v>3</v>
      </c>
      <c r="X54" t="s">
        <v>286</v>
      </c>
      <c r="Y54" t="s">
        <v>271</v>
      </c>
      <c r="AB54" t="s">
        <v>286</v>
      </c>
      <c r="AC54" t="str">
        <f>CONCATENATE($R54,$R55,$R56,$R57)</f>
        <v>3412</v>
      </c>
      <c r="BG54">
        <v>3</v>
      </c>
      <c r="BH54">
        <v>348</v>
      </c>
      <c r="BI54">
        <f>($BH$63-$BH$60)/200</f>
        <v>5.5E-2</v>
      </c>
    </row>
    <row r="55" spans="1:61" x14ac:dyDescent="0.25">
      <c r="A55">
        <v>56</v>
      </c>
      <c r="F55">
        <v>66.147164000000004</v>
      </c>
      <c r="G55" s="5">
        <v>3</v>
      </c>
      <c r="H55">
        <v>66.054230000000018</v>
      </c>
      <c r="I55" s="4">
        <v>4</v>
      </c>
      <c r="P55">
        <v>2</v>
      </c>
      <c r="Q55" t="str">
        <f>CONCATENATE(C55,E55,G55,I55)</f>
        <v>34</v>
      </c>
      <c r="R55">
        <v>4</v>
      </c>
      <c r="X55" t="s">
        <v>286</v>
      </c>
      <c r="Y55" t="s">
        <v>272</v>
      </c>
      <c r="BG55">
        <v>4</v>
      </c>
      <c r="BH55">
        <v>348</v>
      </c>
      <c r="BI55">
        <f>($BH$64-$BH$61)/200</f>
        <v>0.125</v>
      </c>
    </row>
    <row r="56" spans="1:61" x14ac:dyDescent="0.25">
      <c r="A56">
        <v>57</v>
      </c>
      <c r="F56">
        <v>66.147164000000004</v>
      </c>
      <c r="G56" s="5">
        <v>3</v>
      </c>
      <c r="H56">
        <v>66.025307000000012</v>
      </c>
      <c r="I56" s="4">
        <v>4</v>
      </c>
      <c r="P56">
        <v>2</v>
      </c>
      <c r="Q56" t="str">
        <f>CONCATENATE(C56,E56,G56,I56)</f>
        <v>34</v>
      </c>
      <c r="R56">
        <v>1</v>
      </c>
      <c r="X56" t="s">
        <v>286</v>
      </c>
      <c r="Y56" t="s">
        <v>269</v>
      </c>
      <c r="BG56">
        <v>1</v>
      </c>
      <c r="BH56">
        <v>360</v>
      </c>
      <c r="BI56">
        <f>($BH$65-$BH$62)/200</f>
        <v>9.5000000000000001E-2</v>
      </c>
    </row>
    <row r="57" spans="1:61" x14ac:dyDescent="0.25">
      <c r="A57">
        <v>58</v>
      </c>
      <c r="F57">
        <v>66.147164000000004</v>
      </c>
      <c r="G57" s="5">
        <v>3</v>
      </c>
      <c r="H57">
        <v>66.022457000000003</v>
      </c>
      <c r="I57" s="4">
        <v>4</v>
      </c>
      <c r="P57">
        <v>2</v>
      </c>
      <c r="Q57" t="str">
        <f>CONCATENATE(C57,E57,G57,I57)</f>
        <v>34</v>
      </c>
      <c r="R57">
        <v>2</v>
      </c>
      <c r="X57" t="s">
        <v>286</v>
      </c>
      <c r="Y57" t="s">
        <v>270</v>
      </c>
      <c r="BG57">
        <v>2</v>
      </c>
      <c r="BH57">
        <v>363</v>
      </c>
      <c r="BI57">
        <f>($BH$66-$BH$63)/200</f>
        <v>0.13500000000000001</v>
      </c>
    </row>
    <row r="58" spans="1:61" x14ac:dyDescent="0.25">
      <c r="A58">
        <v>59</v>
      </c>
      <c r="F58">
        <v>66.147164000000004</v>
      </c>
      <c r="G58" s="5">
        <v>3</v>
      </c>
      <c r="H58">
        <v>66.082119000000006</v>
      </c>
      <c r="I58" s="4">
        <v>4</v>
      </c>
      <c r="P58">
        <v>2</v>
      </c>
      <c r="Q58" t="str">
        <f>CONCATENATE(C58,E58,G58,I58)</f>
        <v>34</v>
      </c>
      <c r="R58">
        <v>3</v>
      </c>
      <c r="X58" t="s">
        <v>286</v>
      </c>
      <c r="Y58" t="s">
        <v>271</v>
      </c>
      <c r="AB58" t="s">
        <v>286</v>
      </c>
      <c r="AC58" t="str">
        <f>CONCATENATE($R58,$R59,$R60,$R61)</f>
        <v>3412</v>
      </c>
      <c r="BG58">
        <v>3</v>
      </c>
      <c r="BH58">
        <v>373</v>
      </c>
      <c r="BI58">
        <f>($BH$67-$BH$64)/200</f>
        <v>5.5E-2</v>
      </c>
    </row>
    <row r="59" spans="1:61" x14ac:dyDescent="0.25">
      <c r="A59">
        <v>60</v>
      </c>
      <c r="F59">
        <v>66.147164000000004</v>
      </c>
      <c r="G59" s="5">
        <v>3</v>
      </c>
      <c r="H59">
        <v>65.999939000000012</v>
      </c>
      <c r="I59" s="4">
        <v>4</v>
      </c>
      <c r="P59">
        <v>2</v>
      </c>
      <c r="Q59" t="str">
        <f>CONCATENATE(C59,E59,G59,I59)</f>
        <v>34</v>
      </c>
      <c r="R59">
        <v>4</v>
      </c>
      <c r="X59" t="s">
        <v>286</v>
      </c>
      <c r="Y59" t="s">
        <v>272</v>
      </c>
      <c r="BG59">
        <v>4</v>
      </c>
      <c r="BH59">
        <v>373</v>
      </c>
      <c r="BI59">
        <f>($BH$68-$BH$65)/200</f>
        <v>0.105</v>
      </c>
    </row>
    <row r="60" spans="1:61" x14ac:dyDescent="0.25">
      <c r="A60">
        <v>61</v>
      </c>
      <c r="D60">
        <v>82.031351000000001</v>
      </c>
      <c r="E60" s="2">
        <v>2</v>
      </c>
      <c r="P60">
        <v>1</v>
      </c>
      <c r="Q60" t="str">
        <f>CONCATENATE(C60,E60,G60,I60)</f>
        <v>2</v>
      </c>
      <c r="R60">
        <v>1</v>
      </c>
      <c r="X60" t="s">
        <v>286</v>
      </c>
      <c r="Y60" t="s">
        <v>269</v>
      </c>
      <c r="BG60">
        <v>1</v>
      </c>
      <c r="BH60">
        <v>387</v>
      </c>
      <c r="BI60">
        <f>($BH$69-$BH$66)/200</f>
        <v>0.08</v>
      </c>
    </row>
    <row r="61" spans="1:61" x14ac:dyDescent="0.25">
      <c r="A61">
        <v>62</v>
      </c>
      <c r="D61">
        <v>82.009405000000015</v>
      </c>
      <c r="E61" s="2">
        <v>2</v>
      </c>
      <c r="P61">
        <v>1</v>
      </c>
      <c r="Q61" t="str">
        <f>CONCATENATE(C61,E61,G61,I61)</f>
        <v>2</v>
      </c>
      <c r="R61">
        <v>2</v>
      </c>
      <c r="X61" t="s">
        <v>286</v>
      </c>
      <c r="Y61" t="s">
        <v>270</v>
      </c>
      <c r="BG61">
        <v>2</v>
      </c>
      <c r="BH61">
        <v>390</v>
      </c>
      <c r="BI61">
        <f>($BH$70-$BH$67)/200</f>
        <v>0.125</v>
      </c>
    </row>
    <row r="62" spans="1:61" x14ac:dyDescent="0.25">
      <c r="A62">
        <v>63</v>
      </c>
      <c r="D62">
        <v>82.081033000000005</v>
      </c>
      <c r="E62" s="2">
        <v>2</v>
      </c>
      <c r="P62">
        <v>1</v>
      </c>
      <c r="Q62" t="str">
        <f>CONCATENATE(C62,E62,G62,I62)</f>
        <v>2</v>
      </c>
      <c r="R62">
        <v>3</v>
      </c>
      <c r="X62" t="s">
        <v>286</v>
      </c>
      <c r="Y62" t="s">
        <v>271</v>
      </c>
      <c r="AB62" t="s">
        <v>286</v>
      </c>
      <c r="AC62" t="str">
        <f>CONCATENATE($R62,$R63,$R64,$R65)</f>
        <v>3412</v>
      </c>
      <c r="BG62">
        <v>3</v>
      </c>
      <c r="BH62">
        <v>398</v>
      </c>
      <c r="BI62">
        <f>($BH$71-$BH$68)/200</f>
        <v>6.5000000000000002E-2</v>
      </c>
    </row>
    <row r="63" spans="1:61" x14ac:dyDescent="0.25">
      <c r="A63">
        <v>64</v>
      </c>
      <c r="D63">
        <v>82.047456000000011</v>
      </c>
      <c r="E63" s="2">
        <v>2</v>
      </c>
      <c r="P63">
        <v>1</v>
      </c>
      <c r="Q63" t="str">
        <f>CONCATENATE(C63,E63,G63,I63)</f>
        <v>2</v>
      </c>
      <c r="R63">
        <v>4</v>
      </c>
      <c r="X63" t="s">
        <v>286</v>
      </c>
      <c r="Y63" t="s">
        <v>272</v>
      </c>
      <c r="BG63">
        <v>4</v>
      </c>
      <c r="BH63">
        <v>398</v>
      </c>
      <c r="BI63">
        <f>($BH$72-$BH$69)/200</f>
        <v>0.115</v>
      </c>
    </row>
    <row r="64" spans="1:61" x14ac:dyDescent="0.25">
      <c r="A64">
        <v>65</v>
      </c>
      <c r="D64">
        <v>82.05661400000001</v>
      </c>
      <c r="E64" s="2">
        <v>2</v>
      </c>
      <c r="P64">
        <v>1</v>
      </c>
      <c r="Q64" t="str">
        <f>CONCATENATE(C64,E64,G64,I64)</f>
        <v>2</v>
      </c>
      <c r="R64">
        <v>1</v>
      </c>
      <c r="X64" t="s">
        <v>286</v>
      </c>
      <c r="Y64" t="s">
        <v>269</v>
      </c>
      <c r="BG64">
        <v>1</v>
      </c>
      <c r="BH64">
        <v>415</v>
      </c>
      <c r="BI64">
        <f>($BH$73-$BH$70)/200</f>
        <v>0.08</v>
      </c>
    </row>
    <row r="65" spans="1:61" x14ac:dyDescent="0.25">
      <c r="A65">
        <v>66</v>
      </c>
      <c r="B65">
        <v>85.513947999999999</v>
      </c>
      <c r="C65" s="3">
        <v>1</v>
      </c>
      <c r="D65">
        <v>82.065876000000003</v>
      </c>
      <c r="E65" s="2">
        <v>2</v>
      </c>
      <c r="P65">
        <v>2</v>
      </c>
      <c r="Q65" t="str">
        <f>CONCATENATE(C65,E65,G65,I65)</f>
        <v>12</v>
      </c>
      <c r="R65">
        <v>2</v>
      </c>
      <c r="X65" t="s">
        <v>286</v>
      </c>
      <c r="Y65" t="s">
        <v>270</v>
      </c>
      <c r="BG65">
        <v>2</v>
      </c>
      <c r="BH65">
        <v>417</v>
      </c>
      <c r="BI65">
        <f>($BH$74-$BH$71)/200</f>
        <v>0.13500000000000001</v>
      </c>
    </row>
    <row r="66" spans="1:61" x14ac:dyDescent="0.25">
      <c r="A66">
        <v>67</v>
      </c>
      <c r="B66">
        <v>85.501896000000002</v>
      </c>
      <c r="C66" s="3">
        <v>1</v>
      </c>
      <c r="D66">
        <v>82.059981000000008</v>
      </c>
      <c r="E66" s="2">
        <v>2</v>
      </c>
      <c r="P66">
        <v>2</v>
      </c>
      <c r="Q66" t="str">
        <f>CONCATENATE(C66,E66,G66,I66)</f>
        <v>12</v>
      </c>
      <c r="R66">
        <v>3</v>
      </c>
      <c r="X66" t="s">
        <v>286</v>
      </c>
      <c r="Y66" t="s">
        <v>271</v>
      </c>
      <c r="AB66" t="s">
        <v>286</v>
      </c>
      <c r="AC66" t="str">
        <f>CONCATENATE($R66,$R67,$R68,$R69)</f>
        <v>3412</v>
      </c>
      <c r="BG66">
        <v>3</v>
      </c>
      <c r="BH66">
        <v>425</v>
      </c>
      <c r="BI66">
        <f>($BH$75-$BH$72)/200</f>
        <v>7.0000000000000007E-2</v>
      </c>
    </row>
    <row r="67" spans="1:61" x14ac:dyDescent="0.25">
      <c r="A67">
        <v>68</v>
      </c>
      <c r="B67">
        <v>85.491897000000009</v>
      </c>
      <c r="C67" s="3">
        <v>1</v>
      </c>
      <c r="D67">
        <v>82.074454000000003</v>
      </c>
      <c r="E67" s="2">
        <v>2</v>
      </c>
      <c r="P67">
        <v>2</v>
      </c>
      <c r="Q67" t="str">
        <f>CONCATENATE(C67,E67,G67,I67)</f>
        <v>12</v>
      </c>
      <c r="R67">
        <v>4</v>
      </c>
      <c r="X67" t="s">
        <v>286</v>
      </c>
      <c r="Y67" t="s">
        <v>272</v>
      </c>
      <c r="BG67">
        <v>4</v>
      </c>
      <c r="BH67">
        <v>426</v>
      </c>
      <c r="BI67">
        <f>($BH$76-$BH$73)/200</f>
        <v>0.13</v>
      </c>
    </row>
    <row r="68" spans="1:61" x14ac:dyDescent="0.25">
      <c r="A68">
        <v>69</v>
      </c>
      <c r="B68">
        <v>85.462214000000003</v>
      </c>
      <c r="C68" s="3">
        <v>1</v>
      </c>
      <c r="D68">
        <v>82.094190000000012</v>
      </c>
      <c r="E68" s="2">
        <v>2</v>
      </c>
      <c r="P68">
        <v>2</v>
      </c>
      <c r="Q68" t="str">
        <f>CONCATENATE(C68,E68,G68,I68)</f>
        <v>12</v>
      </c>
      <c r="R68">
        <v>1</v>
      </c>
      <c r="X68" t="s">
        <v>286</v>
      </c>
      <c r="Y68" t="s">
        <v>269</v>
      </c>
      <c r="BG68">
        <v>1</v>
      </c>
      <c r="BH68">
        <v>438</v>
      </c>
      <c r="BI68">
        <f>($BH$77-$BH$74)/200</f>
        <v>0.09</v>
      </c>
    </row>
    <row r="69" spans="1:61" x14ac:dyDescent="0.25">
      <c r="A69">
        <v>70</v>
      </c>
      <c r="B69">
        <v>85.467003000000005</v>
      </c>
      <c r="C69" s="3">
        <v>1</v>
      </c>
      <c r="D69">
        <v>82.070245</v>
      </c>
      <c r="E69" s="2">
        <v>2</v>
      </c>
      <c r="P69">
        <v>2</v>
      </c>
      <c r="Q69" t="str">
        <f>CONCATENATE(C69,E69,G69,I69)</f>
        <v>12</v>
      </c>
      <c r="R69">
        <v>2</v>
      </c>
      <c r="X69" t="s">
        <v>286</v>
      </c>
      <c r="Y69" t="s">
        <v>270</v>
      </c>
      <c r="BG69">
        <v>2</v>
      </c>
      <c r="BH69">
        <v>441</v>
      </c>
      <c r="BI69">
        <f>($BH$78-$BH$75)/200</f>
        <v>0.13</v>
      </c>
    </row>
    <row r="70" spans="1:61" x14ac:dyDescent="0.25">
      <c r="A70">
        <v>71</v>
      </c>
      <c r="B70">
        <v>85.489580000000004</v>
      </c>
      <c r="C70" s="3">
        <v>1</v>
      </c>
      <c r="D70">
        <v>82.114136999999999</v>
      </c>
      <c r="E70" s="2">
        <v>2</v>
      </c>
      <c r="P70">
        <v>2</v>
      </c>
      <c r="Q70" t="str">
        <f>CONCATENATE(C70,E70,G70,I70)</f>
        <v>12</v>
      </c>
      <c r="R70">
        <v>3</v>
      </c>
      <c r="X70" t="s">
        <v>286</v>
      </c>
      <c r="Y70" t="s">
        <v>271</v>
      </c>
      <c r="AB70" t="s">
        <v>286</v>
      </c>
      <c r="AC70" t="str">
        <f>CONCATENATE($R70,$R71,$R72,$R73)</f>
        <v>3412</v>
      </c>
      <c r="BG70">
        <v>3</v>
      </c>
      <c r="BH70">
        <v>451</v>
      </c>
      <c r="BI70">
        <f>($BH$79-$BH$76)/200</f>
        <v>0.06</v>
      </c>
    </row>
    <row r="71" spans="1:61" x14ac:dyDescent="0.25">
      <c r="A71">
        <v>72</v>
      </c>
      <c r="B71">
        <v>85.494844000000001</v>
      </c>
      <c r="C71" s="3">
        <v>1</v>
      </c>
      <c r="P71">
        <v>1</v>
      </c>
      <c r="Q71" t="str">
        <f>CONCATENATE(C71,E71,G71,I71)</f>
        <v>1</v>
      </c>
      <c r="R71">
        <v>4</v>
      </c>
      <c r="X71" t="s">
        <v>286</v>
      </c>
      <c r="Y71" t="s">
        <v>272</v>
      </c>
      <c r="BG71">
        <v>4</v>
      </c>
      <c r="BH71">
        <v>451</v>
      </c>
      <c r="BI71">
        <f>($BH$80-$BH$77)/200</f>
        <v>0.105</v>
      </c>
    </row>
    <row r="72" spans="1:61" x14ac:dyDescent="0.25">
      <c r="A72">
        <v>73</v>
      </c>
      <c r="B72">
        <v>85.54373600000001</v>
      </c>
      <c r="C72" s="3">
        <v>1</v>
      </c>
      <c r="P72">
        <v>1</v>
      </c>
      <c r="Q72" t="str">
        <f>CONCATENATE(C72,E72,G72,I72)</f>
        <v>1</v>
      </c>
      <c r="R72">
        <v>1</v>
      </c>
      <c r="X72" t="s">
        <v>286</v>
      </c>
      <c r="Y72" t="s">
        <v>269</v>
      </c>
      <c r="BG72">
        <v>1</v>
      </c>
      <c r="BH72">
        <v>464</v>
      </c>
      <c r="BI72">
        <f>($BH$81-$BH$78)/200</f>
        <v>0.08</v>
      </c>
    </row>
    <row r="73" spans="1:61" x14ac:dyDescent="0.25">
      <c r="A73">
        <v>74</v>
      </c>
      <c r="B73">
        <v>85.54373600000001</v>
      </c>
      <c r="C73" s="3">
        <v>1</v>
      </c>
      <c r="F73">
        <v>84.868458000000004</v>
      </c>
      <c r="G73" s="5">
        <v>3</v>
      </c>
      <c r="H73">
        <v>85.356483000000011</v>
      </c>
      <c r="I73" s="4">
        <v>4</v>
      </c>
      <c r="P73">
        <v>3</v>
      </c>
      <c r="Q73" t="str">
        <f>CONCATENATE(C73,E73,G73,I73)</f>
        <v>134</v>
      </c>
      <c r="R73">
        <v>2</v>
      </c>
      <c r="X73" t="s">
        <v>286</v>
      </c>
      <c r="Y73" t="s">
        <v>270</v>
      </c>
      <c r="BG73">
        <v>2</v>
      </c>
      <c r="BH73">
        <v>467</v>
      </c>
      <c r="BI73">
        <f>($BH$82-$BH$79)/200</f>
        <v>0.12</v>
      </c>
    </row>
    <row r="74" spans="1:61" x14ac:dyDescent="0.25">
      <c r="A74">
        <v>75</v>
      </c>
      <c r="F74">
        <v>84.868458000000004</v>
      </c>
      <c r="G74" s="5">
        <v>3</v>
      </c>
      <c r="H74">
        <v>85.383902000000006</v>
      </c>
      <c r="I74" s="4">
        <v>4</v>
      </c>
      <c r="P74">
        <v>2</v>
      </c>
      <c r="Q74" t="str">
        <f>CONCATENATE(C74,E74,G74,I74)</f>
        <v>34</v>
      </c>
      <c r="R74">
        <v>3</v>
      </c>
      <c r="X74" t="s">
        <v>286</v>
      </c>
      <c r="Y74" t="s">
        <v>271</v>
      </c>
      <c r="AB74" t="s">
        <v>286</v>
      </c>
      <c r="AC74" t="str">
        <f>CONCATENATE($R74,$R75,$R76,$R77)</f>
        <v>3412</v>
      </c>
      <c r="BG74">
        <v>3</v>
      </c>
      <c r="BH74">
        <v>478</v>
      </c>
      <c r="BI74">
        <f>($BH$83-$BH$80)/200</f>
        <v>6.5000000000000002E-2</v>
      </c>
    </row>
    <row r="75" spans="1:61" x14ac:dyDescent="0.25">
      <c r="A75">
        <v>76</v>
      </c>
      <c r="F75">
        <v>84.868458000000004</v>
      </c>
      <c r="G75" s="5">
        <v>3</v>
      </c>
      <c r="H75">
        <v>85.421427000000008</v>
      </c>
      <c r="I75" s="4">
        <v>4</v>
      </c>
      <c r="P75">
        <v>2</v>
      </c>
      <c r="Q75" t="str">
        <f>CONCATENATE(C75,E75,G75,I75)</f>
        <v>34</v>
      </c>
      <c r="R75">
        <v>4</v>
      </c>
      <c r="X75" t="s">
        <v>286</v>
      </c>
      <c r="Y75" t="s">
        <v>272</v>
      </c>
      <c r="BG75">
        <v>4</v>
      </c>
      <c r="BH75">
        <v>478</v>
      </c>
      <c r="BI75">
        <f>($BH$84-$BH$81)/200</f>
        <v>0.1</v>
      </c>
    </row>
    <row r="76" spans="1:61" x14ac:dyDescent="0.25">
      <c r="A76">
        <v>77</v>
      </c>
      <c r="F76">
        <v>84.862142000000006</v>
      </c>
      <c r="G76" s="5">
        <v>3</v>
      </c>
      <c r="H76">
        <v>85.401271000000008</v>
      </c>
      <c r="I76" s="4">
        <v>4</v>
      </c>
      <c r="P76">
        <v>2</v>
      </c>
      <c r="Q76" t="str">
        <f>CONCATENATE(C76,E76,G76,I76)</f>
        <v>34</v>
      </c>
      <c r="R76">
        <v>1</v>
      </c>
      <c r="X76" t="s">
        <v>286</v>
      </c>
      <c r="Y76" t="s">
        <v>269</v>
      </c>
      <c r="BG76">
        <v>1</v>
      </c>
      <c r="BH76">
        <v>493</v>
      </c>
      <c r="BI76">
        <f>($BH$85-$BH$82)/200</f>
        <v>0.09</v>
      </c>
    </row>
    <row r="77" spans="1:61" x14ac:dyDescent="0.25">
      <c r="A77">
        <v>78</v>
      </c>
      <c r="F77">
        <v>84.90971900000001</v>
      </c>
      <c r="G77" s="5">
        <v>3</v>
      </c>
      <c r="H77">
        <v>85.411691000000005</v>
      </c>
      <c r="I77" s="4">
        <v>4</v>
      </c>
      <c r="P77">
        <v>2</v>
      </c>
      <c r="Q77" t="str">
        <f>CONCATENATE(C77,E77,G77,I77)</f>
        <v>34</v>
      </c>
      <c r="R77">
        <v>2</v>
      </c>
      <c r="X77" t="s">
        <v>286</v>
      </c>
      <c r="Y77" t="s">
        <v>270</v>
      </c>
      <c r="BG77">
        <v>2</v>
      </c>
      <c r="BH77">
        <v>496</v>
      </c>
      <c r="BI77">
        <f>($BH$86-$BH$83)/200</f>
        <v>0.125</v>
      </c>
    </row>
    <row r="78" spans="1:61" x14ac:dyDescent="0.25">
      <c r="A78">
        <v>79</v>
      </c>
      <c r="F78">
        <v>84.903351000000015</v>
      </c>
      <c r="G78" s="5">
        <v>3</v>
      </c>
      <c r="H78">
        <v>85.416848000000002</v>
      </c>
      <c r="I78" s="4">
        <v>4</v>
      </c>
      <c r="P78">
        <v>2</v>
      </c>
      <c r="Q78" t="str">
        <f>CONCATENATE(C78,E78,G78,I78)</f>
        <v>34</v>
      </c>
      <c r="R78">
        <v>3</v>
      </c>
      <c r="X78" t="s">
        <v>286</v>
      </c>
      <c r="Y78" t="s">
        <v>271</v>
      </c>
      <c r="AB78" t="s">
        <v>286</v>
      </c>
      <c r="AC78" t="str">
        <f>CONCATENATE($R78,$R79,$R80,$R81)</f>
        <v>3412</v>
      </c>
      <c r="BG78">
        <v>3</v>
      </c>
      <c r="BH78">
        <v>504</v>
      </c>
      <c r="BI78">
        <f>($BH$87-$BH$84)/200</f>
        <v>8.5000000000000006E-2</v>
      </c>
    </row>
    <row r="79" spans="1:61" x14ac:dyDescent="0.25">
      <c r="A79">
        <v>80</v>
      </c>
      <c r="F79">
        <v>84.913454999999999</v>
      </c>
      <c r="G79" s="5">
        <v>3</v>
      </c>
      <c r="H79">
        <v>85.420743000000002</v>
      </c>
      <c r="I79" s="4">
        <v>4</v>
      </c>
      <c r="P79">
        <v>2</v>
      </c>
      <c r="Q79" t="str">
        <f>CONCATENATE(C79,E79,G79,I79)</f>
        <v>34</v>
      </c>
      <c r="R79">
        <v>4</v>
      </c>
      <c r="X79" t="s">
        <v>286</v>
      </c>
      <c r="Y79" t="s">
        <v>272</v>
      </c>
      <c r="BG79">
        <v>4</v>
      </c>
      <c r="BH79">
        <v>505</v>
      </c>
      <c r="BI79">
        <f>($BH$88-$BH$85)/200</f>
        <v>0.08</v>
      </c>
    </row>
    <row r="80" spans="1:61" x14ac:dyDescent="0.25">
      <c r="A80">
        <v>81</v>
      </c>
      <c r="F80">
        <v>84.856036000000003</v>
      </c>
      <c r="G80" s="5">
        <v>3</v>
      </c>
      <c r="H80">
        <v>85.448005000000009</v>
      </c>
      <c r="I80" s="4">
        <v>4</v>
      </c>
      <c r="P80">
        <v>2</v>
      </c>
      <c r="Q80" t="str">
        <f>CONCATENATE(C80,E80,G80,I80)</f>
        <v>34</v>
      </c>
      <c r="R80">
        <v>1</v>
      </c>
      <c r="X80" t="s">
        <v>286</v>
      </c>
      <c r="Y80" t="s">
        <v>269</v>
      </c>
      <c r="BG80">
        <v>1</v>
      </c>
      <c r="BH80">
        <v>517</v>
      </c>
      <c r="BI80">
        <f>($BH$89-$BH$86)/200</f>
        <v>7.4999999999999997E-2</v>
      </c>
    </row>
    <row r="81" spans="1:61" x14ac:dyDescent="0.25">
      <c r="A81">
        <v>82</v>
      </c>
      <c r="F81">
        <v>84.857458000000008</v>
      </c>
      <c r="G81" s="5">
        <v>3</v>
      </c>
      <c r="H81">
        <v>85.446162000000015</v>
      </c>
      <c r="I81" s="4">
        <v>4</v>
      </c>
      <c r="P81">
        <v>2</v>
      </c>
      <c r="Q81" t="str">
        <f>CONCATENATE(C81,E81,G81,I81)</f>
        <v>34</v>
      </c>
      <c r="R81">
        <v>2</v>
      </c>
      <c r="X81" t="s">
        <v>286</v>
      </c>
      <c r="Y81" t="s">
        <v>270</v>
      </c>
      <c r="BG81">
        <v>2</v>
      </c>
      <c r="BH81">
        <v>520</v>
      </c>
      <c r="BI81">
        <f>($BH$90-$BH$87)/200</f>
        <v>0.115</v>
      </c>
    </row>
    <row r="82" spans="1:61" x14ac:dyDescent="0.25">
      <c r="A82">
        <v>83</v>
      </c>
      <c r="F82">
        <v>84.830249000000009</v>
      </c>
      <c r="G82" s="5">
        <v>3</v>
      </c>
      <c r="H82">
        <v>85.469214000000008</v>
      </c>
      <c r="I82" s="4">
        <v>4</v>
      </c>
      <c r="P82">
        <v>2</v>
      </c>
      <c r="Q82" t="str">
        <f>CONCATENATE(C82,E82,G82,I82)</f>
        <v>34</v>
      </c>
      <c r="R82">
        <v>3</v>
      </c>
      <c r="X82" t="s">
        <v>286</v>
      </c>
      <c r="Y82" t="s">
        <v>271</v>
      </c>
      <c r="AB82" t="s">
        <v>286</v>
      </c>
      <c r="AC82" t="str">
        <f>CONCATENATE($R82,$R83,$R84,$R85)</f>
        <v>3412</v>
      </c>
      <c r="BG82">
        <v>3</v>
      </c>
      <c r="BH82">
        <v>529</v>
      </c>
      <c r="BI82">
        <f>($BH$91-$BH$88)/200</f>
        <v>0.1</v>
      </c>
    </row>
    <row r="83" spans="1:61" x14ac:dyDescent="0.25">
      <c r="A83">
        <v>84</v>
      </c>
      <c r="D83">
        <v>100.89572800000001</v>
      </c>
      <c r="E83" s="2">
        <v>2</v>
      </c>
      <c r="F83">
        <v>84.834828000000002</v>
      </c>
      <c r="G83" s="5">
        <v>3</v>
      </c>
      <c r="H83">
        <v>85.438478000000003</v>
      </c>
      <c r="I83" s="4">
        <v>4</v>
      </c>
      <c r="P83">
        <v>3</v>
      </c>
      <c r="Q83" t="str">
        <f>CONCATENATE(C83,E83,G83,I83)</f>
        <v>234</v>
      </c>
      <c r="R83">
        <v>4</v>
      </c>
      <c r="X83" t="s">
        <v>286</v>
      </c>
      <c r="Y83" t="s">
        <v>272</v>
      </c>
      <c r="BG83">
        <v>4</v>
      </c>
      <c r="BH83">
        <v>530</v>
      </c>
      <c r="BI83">
        <f>($BH$92-$BH$89)/200</f>
        <v>0.09</v>
      </c>
    </row>
    <row r="84" spans="1:61" x14ac:dyDescent="0.25">
      <c r="A84">
        <v>85</v>
      </c>
      <c r="D84">
        <v>100.822204</v>
      </c>
      <c r="E84" s="2">
        <v>2</v>
      </c>
      <c r="F84">
        <v>84.786882000000006</v>
      </c>
      <c r="G84" s="5">
        <v>3</v>
      </c>
      <c r="H84">
        <v>85.438478000000003</v>
      </c>
      <c r="I84" s="4">
        <v>4</v>
      </c>
      <c r="P84">
        <v>3</v>
      </c>
      <c r="Q84" t="str">
        <f>CONCATENATE(C84,E84,G84,I84)</f>
        <v>234</v>
      </c>
      <c r="R84">
        <v>1</v>
      </c>
      <c r="X84" t="s">
        <v>286</v>
      </c>
      <c r="Y84" t="s">
        <v>269</v>
      </c>
      <c r="BG84">
        <v>1</v>
      </c>
      <c r="BH84">
        <v>540</v>
      </c>
      <c r="BI84">
        <f>($BH$93-$BH$90)/200</f>
        <v>9.5000000000000001E-2</v>
      </c>
    </row>
    <row r="85" spans="1:61" x14ac:dyDescent="0.25">
      <c r="A85">
        <v>86</v>
      </c>
      <c r="D85">
        <v>100.88235800000001</v>
      </c>
      <c r="E85" s="2">
        <v>2</v>
      </c>
      <c r="P85">
        <v>1</v>
      </c>
      <c r="Q85" t="str">
        <f>CONCATENATE(C85,E85,G85,I85)</f>
        <v>2</v>
      </c>
      <c r="R85">
        <v>2</v>
      </c>
      <c r="X85" t="s">
        <v>286</v>
      </c>
      <c r="Y85" t="s">
        <v>270</v>
      </c>
      <c r="BG85">
        <v>2</v>
      </c>
      <c r="BH85">
        <v>547</v>
      </c>
      <c r="BI85">
        <f>($BH$94-$BH$91)/200</f>
        <v>0.125</v>
      </c>
    </row>
    <row r="86" spans="1:61" x14ac:dyDescent="0.25">
      <c r="A86">
        <v>87</v>
      </c>
      <c r="D86">
        <v>100.88583500000001</v>
      </c>
      <c r="E86" s="2">
        <v>2</v>
      </c>
      <c r="P86">
        <v>1</v>
      </c>
      <c r="Q86" t="str">
        <f>CONCATENATE(C86,E86,G86,I86)</f>
        <v>2</v>
      </c>
      <c r="R86">
        <v>3</v>
      </c>
      <c r="X86" t="s">
        <v>286</v>
      </c>
      <c r="Y86" t="s">
        <v>271</v>
      </c>
      <c r="AB86" t="s">
        <v>286</v>
      </c>
      <c r="AC86" t="str">
        <f>CONCATENATE($R86,$R87,$R88,$R89)</f>
        <v>3412</v>
      </c>
      <c r="BG86">
        <v>3</v>
      </c>
      <c r="BH86">
        <v>555</v>
      </c>
      <c r="BI86">
        <f>($BH$95-$BH$92)/200</f>
        <v>0.13</v>
      </c>
    </row>
    <row r="87" spans="1:61" x14ac:dyDescent="0.25">
      <c r="A87">
        <v>88</v>
      </c>
      <c r="D87">
        <v>100.881202</v>
      </c>
      <c r="E87" s="2">
        <v>2</v>
      </c>
      <c r="P87">
        <v>1</v>
      </c>
      <c r="Q87" t="str">
        <f>CONCATENATE(C87,E87,G87,I87)</f>
        <v>2</v>
      </c>
      <c r="R87">
        <v>4</v>
      </c>
      <c r="X87" t="s">
        <v>286</v>
      </c>
      <c r="Y87" t="s">
        <v>272</v>
      </c>
      <c r="BG87">
        <v>4</v>
      </c>
      <c r="BH87">
        <v>557</v>
      </c>
      <c r="BI87">
        <f>($BH$96-$BH$93)/200</f>
        <v>0.1</v>
      </c>
    </row>
    <row r="88" spans="1:61" x14ac:dyDescent="0.25">
      <c r="A88">
        <v>89</v>
      </c>
      <c r="D88">
        <v>100.87599300000001</v>
      </c>
      <c r="E88" s="2">
        <v>2</v>
      </c>
      <c r="P88">
        <v>1</v>
      </c>
      <c r="Q88" t="str">
        <f>CONCATENATE(C88,E88,G88,I88)</f>
        <v>2</v>
      </c>
      <c r="R88">
        <v>1</v>
      </c>
      <c r="X88" t="s">
        <v>286</v>
      </c>
      <c r="Y88" t="s">
        <v>269</v>
      </c>
      <c r="BG88">
        <v>1</v>
      </c>
      <c r="BH88">
        <v>563</v>
      </c>
      <c r="BI88">
        <f>($BH$97-$BH$94)/200</f>
        <v>0.13</v>
      </c>
    </row>
    <row r="89" spans="1:61" x14ac:dyDescent="0.25">
      <c r="A89">
        <v>90</v>
      </c>
      <c r="D89">
        <v>100.883464</v>
      </c>
      <c r="E89" s="2">
        <v>2</v>
      </c>
      <c r="P89">
        <v>1</v>
      </c>
      <c r="Q89" t="str">
        <f>CONCATENATE(C89,E89,G89,I89)</f>
        <v>2</v>
      </c>
      <c r="R89">
        <v>2</v>
      </c>
      <c r="X89" t="s">
        <v>287</v>
      </c>
      <c r="Y89" t="s">
        <v>275</v>
      </c>
      <c r="BG89">
        <v>2</v>
      </c>
      <c r="BH89">
        <v>570</v>
      </c>
      <c r="BI89">
        <f>($BH$103-$BH$100)/200</f>
        <v>8.5000000000000006E-2</v>
      </c>
    </row>
    <row r="90" spans="1:61" x14ac:dyDescent="0.25">
      <c r="A90">
        <v>91</v>
      </c>
      <c r="D90">
        <v>100.88993600000001</v>
      </c>
      <c r="E90" s="2">
        <v>2</v>
      </c>
      <c r="P90">
        <v>1</v>
      </c>
      <c r="Q90" t="str">
        <f>CONCATENATE(C90,E90,G90,I90)</f>
        <v>2</v>
      </c>
      <c r="R90">
        <v>3</v>
      </c>
      <c r="X90" t="s">
        <v>284</v>
      </c>
      <c r="Y90" t="s">
        <v>276</v>
      </c>
      <c r="AB90" t="s">
        <v>286</v>
      </c>
      <c r="AC90" t="str">
        <f>CONCATENATE($R90,$R91,$R92,$R93)</f>
        <v>3412</v>
      </c>
      <c r="BG90">
        <v>3</v>
      </c>
      <c r="BH90">
        <v>580</v>
      </c>
      <c r="BI90">
        <f>($BH$104-$BH$101)/200</f>
        <v>0.14000000000000001</v>
      </c>
    </row>
    <row r="91" spans="1:61" x14ac:dyDescent="0.25">
      <c r="A91">
        <v>92</v>
      </c>
      <c r="B91">
        <v>107.25379500000001</v>
      </c>
      <c r="C91" s="3">
        <v>1</v>
      </c>
      <c r="D91">
        <v>100.891673</v>
      </c>
      <c r="E91" s="2">
        <v>2</v>
      </c>
      <c r="P91">
        <v>2</v>
      </c>
      <c r="Q91" t="str">
        <f>CONCATENATE(C91,E91,G91,I91)</f>
        <v>12</v>
      </c>
      <c r="R91">
        <v>4</v>
      </c>
      <c r="X91" t="s">
        <v>286</v>
      </c>
      <c r="Y91" t="s">
        <v>272</v>
      </c>
      <c r="BG91">
        <v>4</v>
      </c>
      <c r="BH91">
        <v>583</v>
      </c>
      <c r="BI91">
        <f>($BH$105-$BH$102)/200</f>
        <v>8.5000000000000006E-2</v>
      </c>
    </row>
    <row r="92" spans="1:61" x14ac:dyDescent="0.25">
      <c r="A92">
        <v>93</v>
      </c>
      <c r="B92">
        <v>107.24242700000001</v>
      </c>
      <c r="C92" s="3">
        <v>1</v>
      </c>
      <c r="D92">
        <v>101.00724500000001</v>
      </c>
      <c r="E92" s="2">
        <v>2</v>
      </c>
      <c r="P92">
        <v>2</v>
      </c>
      <c r="Q92" t="str">
        <f>CONCATENATE(C92,E92,G92,I92)</f>
        <v>12</v>
      </c>
      <c r="R92">
        <v>1</v>
      </c>
      <c r="X92" t="s">
        <v>286</v>
      </c>
      <c r="Y92" t="s">
        <v>269</v>
      </c>
      <c r="BG92">
        <v>1</v>
      </c>
      <c r="BH92">
        <v>588</v>
      </c>
      <c r="BI92">
        <f>($BH$106-$BH$103)/200</f>
        <v>0.13</v>
      </c>
    </row>
    <row r="93" spans="1:61" x14ac:dyDescent="0.25">
      <c r="A93">
        <v>94</v>
      </c>
      <c r="B93">
        <v>107.25179600000001</v>
      </c>
      <c r="C93" s="3">
        <v>1</v>
      </c>
      <c r="D93">
        <v>100.862044</v>
      </c>
      <c r="E93" s="2">
        <v>2</v>
      </c>
      <c r="P93">
        <v>2</v>
      </c>
      <c r="Q93" t="str">
        <f>CONCATENATE(C93,E93,G93,I93)</f>
        <v>12</v>
      </c>
      <c r="R93">
        <v>2</v>
      </c>
      <c r="X93" t="s">
        <v>286</v>
      </c>
      <c r="Y93" t="s">
        <v>270</v>
      </c>
      <c r="BG93">
        <v>2</v>
      </c>
      <c r="BH93">
        <v>599</v>
      </c>
      <c r="BI93">
        <f>($BH$107-$BH$104)/200</f>
        <v>9.5000000000000001E-2</v>
      </c>
    </row>
    <row r="94" spans="1:61" x14ac:dyDescent="0.25">
      <c r="A94">
        <v>95</v>
      </c>
      <c r="B94">
        <v>107.24305600000001</v>
      </c>
      <c r="C94" s="3">
        <v>1</v>
      </c>
      <c r="D94">
        <v>101.04013900000001</v>
      </c>
      <c r="E94" s="2">
        <v>2</v>
      </c>
      <c r="P94">
        <v>2</v>
      </c>
      <c r="Q94" t="str">
        <f>CONCATENATE(C94,E94,G94,I94)</f>
        <v>12</v>
      </c>
      <c r="R94">
        <v>3</v>
      </c>
      <c r="X94" t="s">
        <v>284</v>
      </c>
      <c r="Y94" t="s">
        <v>273</v>
      </c>
      <c r="AB94" t="s">
        <v>286</v>
      </c>
      <c r="AC94" t="str">
        <f>CONCATENATE($R94,$R95,$R96,$R97)</f>
        <v>3412</v>
      </c>
      <c r="BG94">
        <v>3</v>
      </c>
      <c r="BH94">
        <v>608</v>
      </c>
      <c r="BI94">
        <f>($BH$108-$BH$105)/200</f>
        <v>0.155</v>
      </c>
    </row>
    <row r="95" spans="1:61" x14ac:dyDescent="0.25">
      <c r="A95">
        <v>96</v>
      </c>
      <c r="B95">
        <v>107.21732600000001</v>
      </c>
      <c r="C95" s="3">
        <v>1</v>
      </c>
      <c r="P95">
        <v>1</v>
      </c>
      <c r="Q95" t="str">
        <f>CONCATENATE(C95,E95,G95,I95)</f>
        <v>1</v>
      </c>
      <c r="R95">
        <v>4</v>
      </c>
      <c r="X95" t="s">
        <v>287</v>
      </c>
      <c r="Y95" t="s">
        <v>274</v>
      </c>
      <c r="BG95">
        <v>4</v>
      </c>
      <c r="BH95">
        <v>614</v>
      </c>
      <c r="BI95">
        <f>($BH$109-$BH$106)/200</f>
        <v>8.5000000000000006E-2</v>
      </c>
    </row>
    <row r="96" spans="1:61" x14ac:dyDescent="0.25">
      <c r="A96">
        <v>97</v>
      </c>
      <c r="B96">
        <v>107.18506100000002</v>
      </c>
      <c r="C96" s="3">
        <v>1</v>
      </c>
      <c r="P96">
        <v>1</v>
      </c>
      <c r="Q96" t="str">
        <f>CONCATENATE(C96,E96,G96,I96)</f>
        <v>1</v>
      </c>
      <c r="R96">
        <v>1</v>
      </c>
      <c r="X96" t="s">
        <v>287</v>
      </c>
      <c r="Y96" t="s">
        <v>277</v>
      </c>
      <c r="BG96">
        <v>1</v>
      </c>
      <c r="BH96">
        <v>619</v>
      </c>
      <c r="BI96">
        <f>($BH$110-$BH$107)/200</f>
        <v>0.14499999999999999</v>
      </c>
    </row>
    <row r="97" spans="1:61" x14ac:dyDescent="0.25">
      <c r="A97">
        <v>98</v>
      </c>
      <c r="B97">
        <v>107.22411300000002</v>
      </c>
      <c r="C97" s="3">
        <v>1</v>
      </c>
      <c r="P97">
        <v>1</v>
      </c>
      <c r="Q97" t="str">
        <f>CONCATENATE(C97,E97,G97,I97)</f>
        <v>1</v>
      </c>
      <c r="R97">
        <v>2</v>
      </c>
      <c r="X97" t="s">
        <v>287</v>
      </c>
      <c r="Y97" t="s">
        <v>275</v>
      </c>
      <c r="BG97">
        <v>2</v>
      </c>
      <c r="BH97">
        <v>634</v>
      </c>
      <c r="BI97">
        <f>($BH$111-$BH$108)/200</f>
        <v>0.09</v>
      </c>
    </row>
    <row r="98" spans="1:61" x14ac:dyDescent="0.25">
      <c r="A98">
        <v>99</v>
      </c>
      <c r="B98">
        <v>107.22943000000001</v>
      </c>
      <c r="C98" s="3">
        <v>1</v>
      </c>
      <c r="H98">
        <v>105.99770600000001</v>
      </c>
      <c r="I98" s="4">
        <v>4</v>
      </c>
      <c r="P98">
        <v>2</v>
      </c>
      <c r="Q98" t="str">
        <f>CONCATENATE(C98,E98,G98,I98)</f>
        <v>14</v>
      </c>
      <c r="R98" t="s">
        <v>22</v>
      </c>
      <c r="X98" t="s">
        <v>287</v>
      </c>
      <c r="Y98" t="s">
        <v>278</v>
      </c>
      <c r="BG98" t="s">
        <v>22</v>
      </c>
      <c r="BH98">
        <v>641</v>
      </c>
      <c r="BI98">
        <f>($BH$112-$BH$109)/200</f>
        <v>0.16500000000000001</v>
      </c>
    </row>
    <row r="99" spans="1:61" x14ac:dyDescent="0.25">
      <c r="A99">
        <v>100</v>
      </c>
      <c r="B99">
        <v>107.27679700000002</v>
      </c>
      <c r="C99" s="3">
        <v>1</v>
      </c>
      <c r="H99">
        <v>105.960868</v>
      </c>
      <c r="I99" s="4">
        <v>4</v>
      </c>
      <c r="P99">
        <v>2</v>
      </c>
      <c r="Q99" t="str">
        <f>CONCATENATE(C99,E99,G99,I99)</f>
        <v>14</v>
      </c>
      <c r="R99" t="s">
        <v>22</v>
      </c>
      <c r="X99" t="s">
        <v>287</v>
      </c>
      <c r="Y99" t="s">
        <v>274</v>
      </c>
      <c r="BG99" t="s">
        <v>22</v>
      </c>
      <c r="BH99">
        <v>653</v>
      </c>
      <c r="BI99">
        <f>($BH$113-$BH$110)/200</f>
        <v>0.09</v>
      </c>
    </row>
    <row r="100" spans="1:61" x14ac:dyDescent="0.25">
      <c r="A100">
        <v>101</v>
      </c>
      <c r="B100">
        <v>107.24990000000001</v>
      </c>
      <c r="C100" s="3">
        <v>1</v>
      </c>
      <c r="F100">
        <v>106.76192800000001</v>
      </c>
      <c r="G100" s="5">
        <v>3</v>
      </c>
      <c r="H100">
        <v>105.94118400000001</v>
      </c>
      <c r="I100" s="4">
        <v>4</v>
      </c>
      <c r="P100">
        <v>3</v>
      </c>
      <c r="Q100" t="str">
        <f>CONCATENATE(C100,E100,G100,I100)</f>
        <v>134</v>
      </c>
      <c r="R100">
        <v>1</v>
      </c>
      <c r="X100" t="s">
        <v>287</v>
      </c>
      <c r="Y100" t="s">
        <v>277</v>
      </c>
      <c r="AB100" t="s">
        <v>287</v>
      </c>
      <c r="AC100" t="str">
        <f>CONCATENATE($R100,$R101,$R102,$R103)</f>
        <v>1423</v>
      </c>
      <c r="BG100">
        <v>1</v>
      </c>
      <c r="BH100">
        <v>654</v>
      </c>
      <c r="BI100">
        <f>($BH$114-$BH$111)/200</f>
        <v>0.14499999999999999</v>
      </c>
    </row>
    <row r="101" spans="1:61" x14ac:dyDescent="0.25">
      <c r="A101">
        <v>102</v>
      </c>
      <c r="F101">
        <v>106.77229600000001</v>
      </c>
      <c r="G101" s="5">
        <v>3</v>
      </c>
      <c r="H101">
        <v>105.96497300000001</v>
      </c>
      <c r="I101" s="4">
        <v>4</v>
      </c>
      <c r="P101">
        <v>2</v>
      </c>
      <c r="Q101" t="str">
        <f>CONCATENATE(C101,E101,G101,I101)</f>
        <v>34</v>
      </c>
      <c r="R101">
        <v>4</v>
      </c>
      <c r="X101" t="s">
        <v>287</v>
      </c>
      <c r="Y101" t="s">
        <v>275</v>
      </c>
      <c r="BG101">
        <v>4</v>
      </c>
      <c r="BH101">
        <v>654</v>
      </c>
      <c r="BI101">
        <f>($BH$115-$BH$112)/200</f>
        <v>8.5000000000000006E-2</v>
      </c>
    </row>
    <row r="102" spans="1:61" x14ac:dyDescent="0.25">
      <c r="A102">
        <v>103</v>
      </c>
      <c r="F102">
        <v>106.817767</v>
      </c>
      <c r="G102" s="5">
        <v>3</v>
      </c>
      <c r="H102">
        <v>105.97612700000002</v>
      </c>
      <c r="I102" s="4">
        <v>4</v>
      </c>
      <c r="P102">
        <v>2</v>
      </c>
      <c r="Q102" t="str">
        <f>CONCATENATE(C102,E102,G102,I102)</f>
        <v>34</v>
      </c>
      <c r="R102">
        <v>2</v>
      </c>
      <c r="X102" t="s">
        <v>284</v>
      </c>
      <c r="Y102" t="s">
        <v>276</v>
      </c>
      <c r="BG102">
        <v>2</v>
      </c>
      <c r="BH102">
        <v>666</v>
      </c>
      <c r="BI102">
        <f>($BH$116-$BH$113)/200</f>
        <v>0.14499999999999999</v>
      </c>
    </row>
    <row r="103" spans="1:61" x14ac:dyDescent="0.25">
      <c r="A103">
        <v>104</v>
      </c>
      <c r="F103">
        <v>106.821765</v>
      </c>
      <c r="G103" s="5">
        <v>3</v>
      </c>
      <c r="H103">
        <v>105.95112900000001</v>
      </c>
      <c r="I103" s="4">
        <v>4</v>
      </c>
      <c r="P103">
        <v>2</v>
      </c>
      <c r="Q103" t="str">
        <f>CONCATENATE(C103,E103,G103,I103)</f>
        <v>34</v>
      </c>
      <c r="R103">
        <v>3</v>
      </c>
      <c r="X103" t="s">
        <v>286</v>
      </c>
      <c r="Y103" t="s">
        <v>272</v>
      </c>
      <c r="BG103">
        <v>3</v>
      </c>
      <c r="BH103">
        <v>671</v>
      </c>
      <c r="BI103">
        <f>($BH$117-$BH$114)/200</f>
        <v>8.5000000000000006E-2</v>
      </c>
    </row>
    <row r="104" spans="1:61" x14ac:dyDescent="0.25">
      <c r="A104">
        <v>105</v>
      </c>
      <c r="F104">
        <v>106.79192600000002</v>
      </c>
      <c r="G104" s="5">
        <v>3</v>
      </c>
      <c r="H104">
        <v>105.95013300000001</v>
      </c>
      <c r="I104" s="4">
        <v>4</v>
      </c>
      <c r="P104">
        <v>2</v>
      </c>
      <c r="Q104" t="str">
        <f>CONCATENATE(C104,E104,G104,I104)</f>
        <v>34</v>
      </c>
      <c r="R104">
        <v>4</v>
      </c>
      <c r="X104" t="s">
        <v>284</v>
      </c>
      <c r="Y104" t="s">
        <v>279</v>
      </c>
      <c r="AB104" t="s">
        <v>286</v>
      </c>
      <c r="AC104" t="str">
        <f>CONCATENATE($R104,$R105,$R106,$R107)</f>
        <v>4123</v>
      </c>
      <c r="BG104">
        <v>4</v>
      </c>
      <c r="BH104">
        <v>682</v>
      </c>
      <c r="BI104">
        <f>($BH$118-$BH$115)/200</f>
        <v>0.13500000000000001</v>
      </c>
    </row>
    <row r="105" spans="1:61" x14ac:dyDescent="0.25">
      <c r="A105">
        <v>106</v>
      </c>
      <c r="F105">
        <v>106.77555800000002</v>
      </c>
      <c r="G105" s="5">
        <v>3</v>
      </c>
      <c r="H105">
        <v>105.94071100000001</v>
      </c>
      <c r="I105" s="4">
        <v>4</v>
      </c>
      <c r="P105">
        <v>2</v>
      </c>
      <c r="Q105" t="str">
        <f>CONCATENATE(C105,E105,G105,I105)</f>
        <v>34</v>
      </c>
      <c r="R105">
        <v>1</v>
      </c>
      <c r="X105" t="s">
        <v>288</v>
      </c>
      <c r="Y105" t="s">
        <v>280</v>
      </c>
      <c r="BG105">
        <v>1</v>
      </c>
      <c r="BH105">
        <v>683</v>
      </c>
      <c r="BI105">
        <f>($BH$119-$BH$116)/200</f>
        <v>7.4999999999999997E-2</v>
      </c>
    </row>
    <row r="106" spans="1:61" x14ac:dyDescent="0.25">
      <c r="A106">
        <v>107</v>
      </c>
      <c r="F106">
        <v>106.75566400000001</v>
      </c>
      <c r="G106" s="5">
        <v>3</v>
      </c>
      <c r="H106">
        <v>105.975234</v>
      </c>
      <c r="I106" s="4">
        <v>4</v>
      </c>
      <c r="P106">
        <v>2</v>
      </c>
      <c r="Q106" t="str">
        <f>CONCATENATE(C106,E106,G106,I106)</f>
        <v>34</v>
      </c>
      <c r="R106">
        <v>2</v>
      </c>
      <c r="X106" t="s">
        <v>284</v>
      </c>
      <c r="Y106" t="s">
        <v>281</v>
      </c>
      <c r="BG106">
        <v>2</v>
      </c>
      <c r="BH106">
        <v>697</v>
      </c>
      <c r="BI106">
        <f>($BH$120-$BH$117)/200</f>
        <v>0.13</v>
      </c>
    </row>
    <row r="107" spans="1:61" x14ac:dyDescent="0.25">
      <c r="A107">
        <v>108</v>
      </c>
      <c r="F107">
        <v>106.76340400000001</v>
      </c>
      <c r="G107" s="5">
        <v>3</v>
      </c>
      <c r="H107">
        <v>105.93634300000001</v>
      </c>
      <c r="I107" s="4">
        <v>4</v>
      </c>
      <c r="P107">
        <v>2</v>
      </c>
      <c r="Q107" t="str">
        <f>CONCATENATE(C107,E107,G107,I107)</f>
        <v>34</v>
      </c>
      <c r="R107">
        <v>3</v>
      </c>
      <c r="X107" t="s">
        <v>283</v>
      </c>
      <c r="Y107" t="s">
        <v>262</v>
      </c>
      <c r="BG107">
        <v>3</v>
      </c>
      <c r="BH107">
        <v>701</v>
      </c>
      <c r="BI107">
        <f>($BH$121-$BH$118)/200</f>
        <v>7.4999999999999997E-2</v>
      </c>
    </row>
    <row r="108" spans="1:61" x14ac:dyDescent="0.25">
      <c r="A108">
        <v>109</v>
      </c>
      <c r="D108">
        <v>122.58531500000001</v>
      </c>
      <c r="E108" s="2">
        <v>2</v>
      </c>
      <c r="F108">
        <v>106.71303500000002</v>
      </c>
      <c r="G108" s="5">
        <v>3</v>
      </c>
      <c r="H108">
        <v>105.93660600000001</v>
      </c>
      <c r="I108" s="4">
        <v>4</v>
      </c>
      <c r="P108">
        <v>3</v>
      </c>
      <c r="Q108" t="str">
        <f>CONCATENATE(C108,E108,G108,I108)</f>
        <v>234</v>
      </c>
      <c r="R108">
        <v>1</v>
      </c>
      <c r="X108" t="s">
        <v>284</v>
      </c>
      <c r="Y108" t="s">
        <v>282</v>
      </c>
      <c r="AB108" t="s">
        <v>287</v>
      </c>
      <c r="AC108" t="str">
        <f>CONCATENATE($R108,$R109,$R110,$R111)</f>
        <v>1423</v>
      </c>
      <c r="BG108">
        <v>1</v>
      </c>
      <c r="BH108">
        <v>714</v>
      </c>
      <c r="BI108">
        <f>($BH$122-$BH$119)/200</f>
        <v>0.125</v>
      </c>
    </row>
    <row r="109" spans="1:61" x14ac:dyDescent="0.25">
      <c r="A109">
        <v>110</v>
      </c>
      <c r="D109">
        <v>122.65883500000001</v>
      </c>
      <c r="E109" s="2">
        <v>2</v>
      </c>
      <c r="F109">
        <v>106.75956300000001</v>
      </c>
      <c r="G109" s="5">
        <v>3</v>
      </c>
      <c r="H109">
        <v>105.99702400000001</v>
      </c>
      <c r="I109" s="4">
        <v>4</v>
      </c>
      <c r="P109">
        <v>3</v>
      </c>
      <c r="Q109" t="str">
        <f>CONCATENATE(C109,E109,G109,I109)</f>
        <v>234</v>
      </c>
      <c r="R109">
        <v>4</v>
      </c>
      <c r="X109" t="s">
        <v>287</v>
      </c>
      <c r="Y109" t="s">
        <v>275</v>
      </c>
      <c r="BG109">
        <v>4</v>
      </c>
      <c r="BH109">
        <v>714</v>
      </c>
      <c r="BI109">
        <f>($BH$123-$BH$120)/200</f>
        <v>7.0000000000000007E-2</v>
      </c>
    </row>
    <row r="110" spans="1:61" x14ac:dyDescent="0.25">
      <c r="A110">
        <v>111</v>
      </c>
      <c r="D110">
        <v>122.633521</v>
      </c>
      <c r="E110" s="2">
        <v>2</v>
      </c>
      <c r="F110">
        <v>106.691562</v>
      </c>
      <c r="G110" s="5">
        <v>3</v>
      </c>
      <c r="H110">
        <v>105.99817900000001</v>
      </c>
      <c r="I110" s="4">
        <v>4</v>
      </c>
      <c r="P110">
        <v>3</v>
      </c>
      <c r="Q110" t="str">
        <f>CONCATENATE(C110,E110,G110,I110)</f>
        <v>234</v>
      </c>
      <c r="R110">
        <v>2</v>
      </c>
      <c r="X110" t="s">
        <v>287</v>
      </c>
      <c r="Y110" t="s">
        <v>278</v>
      </c>
      <c r="BG110">
        <v>2</v>
      </c>
      <c r="BH110">
        <v>730</v>
      </c>
      <c r="BI110">
        <f>($BH$124-$BH$121)/200</f>
        <v>0.125</v>
      </c>
    </row>
    <row r="111" spans="1:61" x14ac:dyDescent="0.25">
      <c r="A111">
        <v>112</v>
      </c>
      <c r="D111">
        <v>122.60652100000001</v>
      </c>
      <c r="E111" s="2">
        <v>2</v>
      </c>
      <c r="F111">
        <v>106.76192800000001</v>
      </c>
      <c r="G111" s="5">
        <v>3</v>
      </c>
      <c r="P111">
        <v>2</v>
      </c>
      <c r="Q111" t="str">
        <f>CONCATENATE(C111,E111,G111,I111)</f>
        <v>23</v>
      </c>
      <c r="R111">
        <v>3</v>
      </c>
      <c r="X111" t="s">
        <v>287</v>
      </c>
      <c r="Y111" t="s">
        <v>274</v>
      </c>
      <c r="BG111">
        <v>3</v>
      </c>
      <c r="BH111">
        <v>732</v>
      </c>
      <c r="BI111">
        <f>($BH$125-$BH$122)/200</f>
        <v>7.4999999999999997E-2</v>
      </c>
    </row>
    <row r="112" spans="1:61" x14ac:dyDescent="0.25">
      <c r="A112">
        <v>113</v>
      </c>
      <c r="D112">
        <v>122.57899800000001</v>
      </c>
      <c r="E112" s="2">
        <v>2</v>
      </c>
      <c r="F112">
        <v>106.76192800000001</v>
      </c>
      <c r="G112" s="5">
        <v>3</v>
      </c>
      <c r="P112">
        <v>2</v>
      </c>
      <c r="Q112" t="str">
        <f>CONCATENATE(C112,E112,G112,I112)</f>
        <v>23</v>
      </c>
      <c r="R112">
        <v>1</v>
      </c>
      <c r="X112" t="s">
        <v>287</v>
      </c>
      <c r="Y112" t="s">
        <v>277</v>
      </c>
      <c r="AB112" t="s">
        <v>287</v>
      </c>
      <c r="AC112" t="str">
        <f>CONCATENATE($R112,$R113,$R114,$R115)</f>
        <v>1423</v>
      </c>
      <c r="BG112">
        <v>1</v>
      </c>
      <c r="BH112">
        <v>747</v>
      </c>
      <c r="BI112">
        <f>($BH$126-$BH$123)/200</f>
        <v>0.13</v>
      </c>
    </row>
    <row r="113" spans="1:61" x14ac:dyDescent="0.25">
      <c r="A113">
        <v>114</v>
      </c>
      <c r="D113">
        <v>122.61267800000002</v>
      </c>
      <c r="E113" s="2">
        <v>2</v>
      </c>
      <c r="P113">
        <v>1</v>
      </c>
      <c r="Q113" t="str">
        <f>CONCATENATE(C113,E113,G113,I113)</f>
        <v>2</v>
      </c>
      <c r="R113">
        <v>4</v>
      </c>
      <c r="X113" t="s">
        <v>287</v>
      </c>
      <c r="Y113" t="s">
        <v>275</v>
      </c>
      <c r="BG113">
        <v>4</v>
      </c>
      <c r="BH113">
        <v>748</v>
      </c>
      <c r="BI113">
        <f>($BH$127-$BH$124)/200</f>
        <v>7.4999999999999997E-2</v>
      </c>
    </row>
    <row r="114" spans="1:61" x14ac:dyDescent="0.25">
      <c r="A114">
        <v>115</v>
      </c>
      <c r="D114">
        <v>122.63004600000001</v>
      </c>
      <c r="E114" s="2">
        <v>2</v>
      </c>
      <c r="P114">
        <v>1</v>
      </c>
      <c r="Q114" t="str">
        <f>CONCATENATE(C114,E114,G114,I114)</f>
        <v>2</v>
      </c>
      <c r="R114">
        <v>2</v>
      </c>
      <c r="X114" t="s">
        <v>284</v>
      </c>
      <c r="Y114" t="s">
        <v>276</v>
      </c>
      <c r="BG114">
        <v>2</v>
      </c>
      <c r="BH114">
        <v>761</v>
      </c>
      <c r="BI114">
        <f>($BH$128-$BH$125)/200</f>
        <v>0.13500000000000001</v>
      </c>
    </row>
    <row r="115" spans="1:61" x14ac:dyDescent="0.25">
      <c r="A115">
        <v>116</v>
      </c>
      <c r="D115">
        <v>122.64278300000001</v>
      </c>
      <c r="E115" s="2">
        <v>2</v>
      </c>
      <c r="P115">
        <v>1</v>
      </c>
      <c r="Q115" t="str">
        <f>CONCATENATE(C115,E115,G115,I115)</f>
        <v>2</v>
      </c>
      <c r="R115">
        <v>3</v>
      </c>
      <c r="X115" t="s">
        <v>286</v>
      </c>
      <c r="Y115" t="s">
        <v>272</v>
      </c>
      <c r="BG115">
        <v>3</v>
      </c>
      <c r="BH115">
        <v>764</v>
      </c>
      <c r="BI115">
        <f>($BH$129-$BH$126)/200</f>
        <v>0.08</v>
      </c>
    </row>
    <row r="116" spans="1:61" x14ac:dyDescent="0.25">
      <c r="A116">
        <v>117</v>
      </c>
      <c r="D116">
        <v>122.651679</v>
      </c>
      <c r="E116" s="2">
        <v>2</v>
      </c>
      <c r="P116">
        <v>1</v>
      </c>
      <c r="Q116" t="str">
        <f>CONCATENATE(C116,E116,G116,I116)</f>
        <v>2</v>
      </c>
      <c r="R116">
        <v>4</v>
      </c>
      <c r="X116" t="s">
        <v>286</v>
      </c>
      <c r="Y116" t="s">
        <v>269</v>
      </c>
      <c r="AB116" t="s">
        <v>288</v>
      </c>
      <c r="AC116" t="str">
        <f>CONCATENATE($R116,$R117,$R118,$R119)</f>
        <v>4132</v>
      </c>
      <c r="BG116">
        <v>4</v>
      </c>
      <c r="BH116">
        <v>777</v>
      </c>
      <c r="BI116">
        <f>($BH$130-$BH$127)/200</f>
        <v>0.14499999999999999</v>
      </c>
    </row>
    <row r="117" spans="1:61" x14ac:dyDescent="0.25">
      <c r="A117">
        <v>118</v>
      </c>
      <c r="B117">
        <v>128.04001099999999</v>
      </c>
      <c r="C117" s="3">
        <v>1</v>
      </c>
      <c r="D117">
        <v>122.672256</v>
      </c>
      <c r="E117" s="2">
        <v>2</v>
      </c>
      <c r="P117">
        <v>2</v>
      </c>
      <c r="Q117" t="str">
        <f>CONCATENATE(C117,E117,G117,I117)</f>
        <v>12</v>
      </c>
      <c r="R117">
        <v>1</v>
      </c>
      <c r="X117" t="s">
        <v>286</v>
      </c>
      <c r="Y117" t="s">
        <v>270</v>
      </c>
      <c r="BG117">
        <v>1</v>
      </c>
      <c r="BH117">
        <v>778</v>
      </c>
      <c r="BI117">
        <f>($BH$131-$BH$128)/200</f>
        <v>0.08</v>
      </c>
    </row>
    <row r="118" spans="1:61" x14ac:dyDescent="0.25">
      <c r="A118">
        <v>119</v>
      </c>
      <c r="B118">
        <v>128.11848000000001</v>
      </c>
      <c r="C118" s="3">
        <v>1</v>
      </c>
      <c r="D118">
        <v>122.70509600000001</v>
      </c>
      <c r="E118" s="2">
        <v>2</v>
      </c>
      <c r="P118">
        <v>2</v>
      </c>
      <c r="Q118" t="str">
        <f>CONCATENATE(C118,E118,G118,I118)</f>
        <v>12</v>
      </c>
      <c r="R118">
        <v>3</v>
      </c>
      <c r="X118" t="s">
        <v>284</v>
      </c>
      <c r="Y118" t="s">
        <v>273</v>
      </c>
      <c r="BG118">
        <v>3</v>
      </c>
      <c r="BH118">
        <v>791</v>
      </c>
      <c r="BI118">
        <f>($BH$132-$BH$129)/200</f>
        <v>0.14499999999999999</v>
      </c>
    </row>
    <row r="119" spans="1:61" x14ac:dyDescent="0.25">
      <c r="A119">
        <v>120</v>
      </c>
      <c r="B119">
        <v>128.094165</v>
      </c>
      <c r="C119" s="3">
        <v>1</v>
      </c>
      <c r="D119">
        <v>122.68578200000002</v>
      </c>
      <c r="E119" s="2">
        <v>2</v>
      </c>
      <c r="P119">
        <v>2</v>
      </c>
      <c r="Q119" t="str">
        <f>CONCATENATE(C119,E119,G119,I119)</f>
        <v>12</v>
      </c>
      <c r="R119">
        <v>2</v>
      </c>
      <c r="X119" t="s">
        <v>287</v>
      </c>
      <c r="Y119" t="s">
        <v>274</v>
      </c>
      <c r="BG119">
        <v>2</v>
      </c>
      <c r="BH119">
        <v>792</v>
      </c>
      <c r="BI119">
        <f>($BH$133-$BH$130)/200</f>
        <v>8.5000000000000006E-2</v>
      </c>
    </row>
    <row r="120" spans="1:61" x14ac:dyDescent="0.25">
      <c r="A120">
        <v>121</v>
      </c>
      <c r="B120">
        <v>128.06248400000001</v>
      </c>
      <c r="C120" s="3">
        <v>1</v>
      </c>
      <c r="D120">
        <v>122.61478700000001</v>
      </c>
      <c r="E120" s="2">
        <v>2</v>
      </c>
      <c r="P120">
        <v>2</v>
      </c>
      <c r="Q120" t="str">
        <f>CONCATENATE(C120,E120,G120,I120)</f>
        <v>12</v>
      </c>
      <c r="R120">
        <v>1</v>
      </c>
      <c r="X120" t="s">
        <v>287</v>
      </c>
      <c r="Y120" t="s">
        <v>277</v>
      </c>
      <c r="AB120" t="s">
        <v>287</v>
      </c>
      <c r="AC120" t="str">
        <f>CONCATENATE($R120,$R121,$R122,$R123)</f>
        <v>1423</v>
      </c>
      <c r="BG120">
        <v>1</v>
      </c>
      <c r="BH120">
        <v>804</v>
      </c>
      <c r="BI120">
        <f>($BH$134-$BH$131)/200</f>
        <v>0.15</v>
      </c>
    </row>
    <row r="121" spans="1:61" x14ac:dyDescent="0.25">
      <c r="A121">
        <v>122</v>
      </c>
      <c r="B121">
        <v>128.063693</v>
      </c>
      <c r="C121" s="3">
        <v>1</v>
      </c>
      <c r="P121">
        <v>1</v>
      </c>
      <c r="Q121" t="str">
        <f>CONCATENATE(C121,E121,G121,I121)</f>
        <v>1</v>
      </c>
      <c r="R121">
        <v>4</v>
      </c>
      <c r="X121" t="s">
        <v>287</v>
      </c>
      <c r="Y121" t="s">
        <v>275</v>
      </c>
      <c r="BG121">
        <v>4</v>
      </c>
      <c r="BH121">
        <v>806</v>
      </c>
      <c r="BI121">
        <f>($BH$135-$BH$132)/200</f>
        <v>0.08</v>
      </c>
    </row>
    <row r="122" spans="1:61" x14ac:dyDescent="0.25">
      <c r="A122">
        <v>123</v>
      </c>
      <c r="B122">
        <v>127.98427500000001</v>
      </c>
      <c r="C122" s="3">
        <v>1</v>
      </c>
      <c r="P122">
        <v>1</v>
      </c>
      <c r="Q122" t="str">
        <f>CONCATENATE(C122,E122,G122,I122)</f>
        <v>1</v>
      </c>
      <c r="R122">
        <v>2</v>
      </c>
      <c r="X122" t="s">
        <v>287</v>
      </c>
      <c r="Y122" t="s">
        <v>278</v>
      </c>
      <c r="BG122">
        <v>2</v>
      </c>
      <c r="BH122">
        <v>817</v>
      </c>
      <c r="BI122">
        <f>($BH$136-$BH$133)/200</f>
        <v>0.15</v>
      </c>
    </row>
    <row r="123" spans="1:61" x14ac:dyDescent="0.25">
      <c r="A123">
        <v>124</v>
      </c>
      <c r="B123">
        <v>128.181895</v>
      </c>
      <c r="C123" s="3">
        <v>1</v>
      </c>
      <c r="P123">
        <v>1</v>
      </c>
      <c r="Q123" t="str">
        <f>CONCATENATE(C123,E123,G123,I123)</f>
        <v>1</v>
      </c>
      <c r="R123">
        <v>3</v>
      </c>
      <c r="X123" t="s">
        <v>287</v>
      </c>
      <c r="Y123" t="s">
        <v>274</v>
      </c>
      <c r="BG123">
        <v>3</v>
      </c>
      <c r="BH123">
        <v>818</v>
      </c>
      <c r="BI123">
        <f>($BH$137-$BH$134)/200</f>
        <v>0.1</v>
      </c>
    </row>
    <row r="124" spans="1:61" x14ac:dyDescent="0.25">
      <c r="A124">
        <v>125</v>
      </c>
      <c r="B124">
        <v>128.14469100000002</v>
      </c>
      <c r="C124" s="3">
        <v>1</v>
      </c>
      <c r="F124">
        <v>126.80160800000002</v>
      </c>
      <c r="G124" s="5">
        <v>3</v>
      </c>
      <c r="H124">
        <v>126.93754900000002</v>
      </c>
      <c r="I124" s="4">
        <v>4</v>
      </c>
      <c r="P124">
        <v>3</v>
      </c>
      <c r="Q124" t="str">
        <f>CONCATENATE(C124,E124,G124,I124)</f>
        <v>134</v>
      </c>
      <c r="R124">
        <v>1</v>
      </c>
      <c r="X124" t="s">
        <v>287</v>
      </c>
      <c r="Y124" t="s">
        <v>277</v>
      </c>
      <c r="AB124" t="s">
        <v>287</v>
      </c>
      <c r="AC124" t="str">
        <f>CONCATENATE($R124,$R125,$R126,$R127)</f>
        <v>1423</v>
      </c>
      <c r="BG124">
        <v>1</v>
      </c>
      <c r="BH124">
        <v>831</v>
      </c>
      <c r="BI124">
        <f>($BH$138-$BH$135)/200</f>
        <v>0.155</v>
      </c>
    </row>
    <row r="125" spans="1:61" x14ac:dyDescent="0.25">
      <c r="A125">
        <v>126</v>
      </c>
      <c r="B125">
        <v>128.08743200000001</v>
      </c>
      <c r="C125" s="3">
        <v>1</v>
      </c>
      <c r="F125">
        <v>126.80160800000002</v>
      </c>
      <c r="G125" s="5">
        <v>3</v>
      </c>
      <c r="H125">
        <v>127.01506300000001</v>
      </c>
      <c r="I125" s="4">
        <v>4</v>
      </c>
      <c r="P125">
        <v>3</v>
      </c>
      <c r="Q125" t="str">
        <f>CONCATENATE(C125,E125,G125,I125)</f>
        <v>134</v>
      </c>
      <c r="R125">
        <v>4</v>
      </c>
      <c r="X125" t="s">
        <v>287</v>
      </c>
      <c r="Y125" t="s">
        <v>275</v>
      </c>
      <c r="BG125">
        <v>4</v>
      </c>
      <c r="BH125">
        <v>832</v>
      </c>
      <c r="BI125">
        <f>($BH$139-$BH$136)/200</f>
        <v>0.12</v>
      </c>
    </row>
    <row r="126" spans="1:61" x14ac:dyDescent="0.25">
      <c r="A126">
        <v>127</v>
      </c>
      <c r="B126">
        <v>128.116534</v>
      </c>
      <c r="C126" s="3">
        <v>1</v>
      </c>
      <c r="F126">
        <v>126.79476500000001</v>
      </c>
      <c r="G126" s="5">
        <v>3</v>
      </c>
      <c r="H126">
        <v>127.00780400000001</v>
      </c>
      <c r="I126" s="4">
        <v>4</v>
      </c>
      <c r="P126">
        <v>3</v>
      </c>
      <c r="Q126" t="str">
        <f>CONCATENATE(C126,E126,G126,I126)</f>
        <v>134</v>
      </c>
      <c r="R126">
        <v>2</v>
      </c>
      <c r="X126" t="s">
        <v>286</v>
      </c>
      <c r="Y126" t="s">
        <v>272</v>
      </c>
      <c r="BG126">
        <v>2</v>
      </c>
      <c r="BH126">
        <v>844</v>
      </c>
      <c r="BI126">
        <f>($BH$145-$BH$142)/200</f>
        <v>8.5000000000000006E-2</v>
      </c>
    </row>
    <row r="127" spans="1:61" x14ac:dyDescent="0.25">
      <c r="A127">
        <v>128</v>
      </c>
      <c r="F127">
        <v>126.83092400000001</v>
      </c>
      <c r="G127" s="5">
        <v>3</v>
      </c>
      <c r="H127">
        <v>127.03322500000002</v>
      </c>
      <c r="I127" s="4">
        <v>4</v>
      </c>
      <c r="P127">
        <v>2</v>
      </c>
      <c r="Q127" t="str">
        <f>CONCATENATE(C127,E127,G127,I127)</f>
        <v>34</v>
      </c>
      <c r="R127">
        <v>3</v>
      </c>
      <c r="X127" t="s">
        <v>286</v>
      </c>
      <c r="Y127" t="s">
        <v>269</v>
      </c>
      <c r="BG127">
        <v>3</v>
      </c>
      <c r="BH127">
        <v>846</v>
      </c>
      <c r="BI127">
        <f>($BH$146-$BH$143)/200</f>
        <v>0.105</v>
      </c>
    </row>
    <row r="128" spans="1:61" x14ac:dyDescent="0.25">
      <c r="A128">
        <v>129</v>
      </c>
      <c r="F128">
        <v>126.82612900000001</v>
      </c>
      <c r="G128" s="5">
        <v>3</v>
      </c>
      <c r="H128">
        <v>127.00738100000001</v>
      </c>
      <c r="I128" s="4">
        <v>4</v>
      </c>
      <c r="P128">
        <v>2</v>
      </c>
      <c r="Q128" t="str">
        <f>CONCATENATE(C128,E128,G128,I128)</f>
        <v>34</v>
      </c>
      <c r="R128">
        <v>4</v>
      </c>
      <c r="X128" t="s">
        <v>286</v>
      </c>
      <c r="Y128" t="s">
        <v>270</v>
      </c>
      <c r="AB128" t="s">
        <v>286</v>
      </c>
      <c r="AC128" t="str">
        <f>CONCATENATE($R128,$R129,$R130,$R131)</f>
        <v>4123</v>
      </c>
      <c r="BG128">
        <v>4</v>
      </c>
      <c r="BH128">
        <v>859</v>
      </c>
      <c r="BI128">
        <f>($BH$147-$BH$144)/200</f>
        <v>8.5000000000000006E-2</v>
      </c>
    </row>
    <row r="129" spans="1:61" x14ac:dyDescent="0.25">
      <c r="A129">
        <v>130</v>
      </c>
      <c r="F129">
        <v>126.823554</v>
      </c>
      <c r="G129" s="5">
        <v>3</v>
      </c>
      <c r="H129">
        <v>127.02907100000002</v>
      </c>
      <c r="I129" s="4">
        <v>4</v>
      </c>
      <c r="P129">
        <v>2</v>
      </c>
      <c r="Q129" t="str">
        <f>CONCATENATE(C129,E129,G129,I129)</f>
        <v>34</v>
      </c>
      <c r="R129">
        <v>1</v>
      </c>
      <c r="X129" t="s">
        <v>286</v>
      </c>
      <c r="Y129" t="s">
        <v>271</v>
      </c>
      <c r="BG129">
        <v>1</v>
      </c>
      <c r="BH129">
        <v>860</v>
      </c>
      <c r="BI129">
        <f>($BH$148-$BH$145)/200</f>
        <v>6.5000000000000002E-2</v>
      </c>
    </row>
    <row r="130" spans="1:61" x14ac:dyDescent="0.25">
      <c r="A130">
        <v>131</v>
      </c>
      <c r="F130">
        <v>126.83871000000001</v>
      </c>
      <c r="G130" s="5">
        <v>3</v>
      </c>
      <c r="H130">
        <v>127.03733400000002</v>
      </c>
      <c r="I130" s="4">
        <v>4</v>
      </c>
      <c r="P130">
        <v>2</v>
      </c>
      <c r="Q130" t="str">
        <f>CONCATENATE(C130,E130,G130,I130)</f>
        <v>34</v>
      </c>
      <c r="R130">
        <v>2</v>
      </c>
      <c r="X130" t="s">
        <v>286</v>
      </c>
      <c r="Y130" t="s">
        <v>272</v>
      </c>
      <c r="BG130">
        <v>2</v>
      </c>
      <c r="BH130">
        <v>875</v>
      </c>
      <c r="BI130">
        <f>($BH$149-$BH$146)/200</f>
        <v>0.115</v>
      </c>
    </row>
    <row r="131" spans="1:61" x14ac:dyDescent="0.25">
      <c r="A131">
        <v>132</v>
      </c>
      <c r="F131">
        <v>126.81923600000002</v>
      </c>
      <c r="G131" s="5">
        <v>3</v>
      </c>
      <c r="H131">
        <v>127.07127700000001</v>
      </c>
      <c r="I131" s="4">
        <v>4</v>
      </c>
      <c r="P131">
        <v>2</v>
      </c>
      <c r="Q131" t="str">
        <f>CONCATENATE(C131,E131,G131,I131)</f>
        <v>34</v>
      </c>
      <c r="R131">
        <v>3</v>
      </c>
      <c r="X131" t="s">
        <v>286</v>
      </c>
      <c r="Y131" t="s">
        <v>269</v>
      </c>
      <c r="BG131">
        <v>3</v>
      </c>
      <c r="BH131">
        <v>875</v>
      </c>
      <c r="BI131">
        <f>($BH$150-$BH$147)/200</f>
        <v>8.5000000000000006E-2</v>
      </c>
    </row>
    <row r="132" spans="1:61" x14ac:dyDescent="0.25">
      <c r="A132">
        <v>133</v>
      </c>
      <c r="F132">
        <v>126.81796900000001</v>
      </c>
      <c r="G132" s="5">
        <v>3</v>
      </c>
      <c r="H132">
        <v>127.09543500000001</v>
      </c>
      <c r="I132" s="4">
        <v>4</v>
      </c>
      <c r="P132">
        <v>2</v>
      </c>
      <c r="Q132" t="str">
        <f>CONCATENATE(C132,E132,G132,I132)</f>
        <v>34</v>
      </c>
      <c r="R132">
        <v>1</v>
      </c>
      <c r="X132" t="s">
        <v>286</v>
      </c>
      <c r="Y132" t="s">
        <v>270</v>
      </c>
      <c r="AB132" t="s">
        <v>287</v>
      </c>
      <c r="AC132" t="str">
        <f>CONCATENATE($R132,$R133,$R134,$R135)</f>
        <v>1423</v>
      </c>
      <c r="BG132">
        <v>1</v>
      </c>
      <c r="BH132">
        <v>889</v>
      </c>
      <c r="BI132">
        <f>($BH$151-$BH$148)/200</f>
        <v>0.12</v>
      </c>
    </row>
    <row r="133" spans="1:61" x14ac:dyDescent="0.25">
      <c r="A133">
        <v>134</v>
      </c>
      <c r="F133">
        <v>126.84723600000001</v>
      </c>
      <c r="G133" s="5">
        <v>3</v>
      </c>
      <c r="H133">
        <v>127.08821800000001</v>
      </c>
      <c r="I133" s="4">
        <v>4</v>
      </c>
      <c r="P133">
        <v>2</v>
      </c>
      <c r="Q133" t="str">
        <f>CONCATENATE(C133,E133,G133,I133)</f>
        <v>34</v>
      </c>
      <c r="R133">
        <v>4</v>
      </c>
      <c r="X133" t="s">
        <v>286</v>
      </c>
      <c r="Y133" t="s">
        <v>271</v>
      </c>
      <c r="BG133">
        <v>4</v>
      </c>
      <c r="BH133">
        <v>892</v>
      </c>
      <c r="BI133">
        <f>($BH$152-$BH$149)/200</f>
        <v>0.05</v>
      </c>
    </row>
    <row r="134" spans="1:61" x14ac:dyDescent="0.25">
      <c r="A134">
        <v>135</v>
      </c>
      <c r="F134">
        <v>126.871184</v>
      </c>
      <c r="G134" s="5">
        <v>3</v>
      </c>
      <c r="H134">
        <v>127.06706500000001</v>
      </c>
      <c r="I134" s="4">
        <v>4</v>
      </c>
      <c r="P134">
        <v>2</v>
      </c>
      <c r="Q134" t="str">
        <f>CONCATENATE(C134,E134,G134,I134)</f>
        <v>34</v>
      </c>
      <c r="R134">
        <v>2</v>
      </c>
      <c r="X134" t="s">
        <v>286</v>
      </c>
      <c r="Y134" t="s">
        <v>272</v>
      </c>
      <c r="BG134">
        <v>2</v>
      </c>
      <c r="BH134">
        <v>905</v>
      </c>
      <c r="BI134">
        <f>($BH$153-$BH$150)/200</f>
        <v>0.105</v>
      </c>
    </row>
    <row r="135" spans="1:61" x14ac:dyDescent="0.25">
      <c r="A135">
        <v>136</v>
      </c>
      <c r="F135">
        <v>126.87528900000001</v>
      </c>
      <c r="G135" s="5">
        <v>3</v>
      </c>
      <c r="H135">
        <v>126.978858</v>
      </c>
      <c r="I135" s="4">
        <v>4</v>
      </c>
      <c r="P135">
        <v>2</v>
      </c>
      <c r="Q135" t="str">
        <f>CONCATENATE(C135,E135,G135,I135)</f>
        <v>34</v>
      </c>
      <c r="R135">
        <v>3</v>
      </c>
      <c r="X135" t="s">
        <v>286</v>
      </c>
      <c r="Y135" t="s">
        <v>269</v>
      </c>
      <c r="BG135">
        <v>3</v>
      </c>
      <c r="BH135">
        <v>905</v>
      </c>
      <c r="BI135">
        <f>($BH$154-$BH$151)/200</f>
        <v>7.4999999999999997E-2</v>
      </c>
    </row>
    <row r="136" spans="1:61" x14ac:dyDescent="0.25">
      <c r="A136">
        <v>137</v>
      </c>
      <c r="D136">
        <v>150.84879100000001</v>
      </c>
      <c r="E136" s="2">
        <v>2</v>
      </c>
      <c r="F136">
        <v>126.80160800000002</v>
      </c>
      <c r="G136" s="5">
        <v>3</v>
      </c>
      <c r="H136">
        <v>126.978858</v>
      </c>
      <c r="I136" s="4">
        <v>4</v>
      </c>
      <c r="P136">
        <v>3</v>
      </c>
      <c r="Q136" t="str">
        <f>CONCATENATE(C136,E136,G136,I136)</f>
        <v>234</v>
      </c>
      <c r="R136">
        <v>1</v>
      </c>
      <c r="X136" t="s">
        <v>286</v>
      </c>
      <c r="Y136" t="s">
        <v>270</v>
      </c>
      <c r="AB136" t="s">
        <v>287</v>
      </c>
      <c r="AC136" t="str">
        <f>CONCATENATE($R136,$R137,$R138,$R139)</f>
        <v>1423</v>
      </c>
      <c r="BG136">
        <v>1</v>
      </c>
      <c r="BH136">
        <v>922</v>
      </c>
      <c r="BI136">
        <f>($BH$155-$BH$152)/200</f>
        <v>0.11</v>
      </c>
    </row>
    <row r="137" spans="1:61" x14ac:dyDescent="0.25">
      <c r="A137">
        <v>138</v>
      </c>
      <c r="D137">
        <v>150.874315</v>
      </c>
      <c r="E137" s="2">
        <v>2</v>
      </c>
      <c r="F137">
        <v>126.80160800000002</v>
      </c>
      <c r="G137" s="5">
        <v>3</v>
      </c>
      <c r="P137">
        <v>2</v>
      </c>
      <c r="Q137" t="str">
        <f>CONCATENATE(C137,E137,G137,I137)</f>
        <v>23</v>
      </c>
      <c r="R137">
        <v>4</v>
      </c>
      <c r="X137" t="s">
        <v>286</v>
      </c>
      <c r="Y137" t="s">
        <v>271</v>
      </c>
      <c r="BG137">
        <v>4</v>
      </c>
      <c r="BH137">
        <v>925</v>
      </c>
      <c r="BI137">
        <f>($BH$156-$BH$153)/200</f>
        <v>5.5E-2</v>
      </c>
    </row>
    <row r="138" spans="1:61" x14ac:dyDescent="0.25">
      <c r="A138">
        <v>139</v>
      </c>
      <c r="D138">
        <v>150.793846</v>
      </c>
      <c r="E138" s="2">
        <v>2</v>
      </c>
      <c r="P138">
        <v>1</v>
      </c>
      <c r="Q138" t="str">
        <f>CONCATENATE(C138,E138,G138,I138)</f>
        <v>2</v>
      </c>
      <c r="R138">
        <v>2</v>
      </c>
      <c r="X138" t="s">
        <v>286</v>
      </c>
      <c r="Y138" t="s">
        <v>272</v>
      </c>
      <c r="BG138">
        <v>2</v>
      </c>
      <c r="BH138">
        <v>936</v>
      </c>
      <c r="BI138">
        <f>($BH$157-$BH$154)/200</f>
        <v>0.125</v>
      </c>
    </row>
    <row r="139" spans="1:61" x14ac:dyDescent="0.25">
      <c r="A139">
        <v>140</v>
      </c>
      <c r="B139">
        <v>152.686162</v>
      </c>
      <c r="C139" s="3">
        <v>1</v>
      </c>
      <c r="D139">
        <v>150.806003</v>
      </c>
      <c r="E139" s="2">
        <v>2</v>
      </c>
      <c r="P139">
        <v>2</v>
      </c>
      <c r="Q139" t="str">
        <f>CONCATENATE(C139,E139,G139,I139)</f>
        <v>12</v>
      </c>
      <c r="R139">
        <v>3</v>
      </c>
      <c r="X139" t="s">
        <v>286</v>
      </c>
      <c r="Y139" t="s">
        <v>269</v>
      </c>
      <c r="BG139">
        <v>3</v>
      </c>
      <c r="BH139">
        <v>946</v>
      </c>
      <c r="BI139">
        <f>($BH$158-$BH$155)/200</f>
        <v>0.09</v>
      </c>
    </row>
    <row r="140" spans="1:61" x14ac:dyDescent="0.25">
      <c r="A140">
        <v>141</v>
      </c>
      <c r="B140">
        <v>152.677584</v>
      </c>
      <c r="C140" s="3">
        <v>1</v>
      </c>
      <c r="D140">
        <v>150.86289499999998</v>
      </c>
      <c r="E140" s="2">
        <v>2</v>
      </c>
      <c r="P140">
        <v>2</v>
      </c>
      <c r="Q140" t="str">
        <f>CONCATENATE(C140,E140,G140,I140)</f>
        <v>12</v>
      </c>
      <c r="R140" t="s">
        <v>22</v>
      </c>
      <c r="X140" t="s">
        <v>286</v>
      </c>
      <c r="Y140" t="s">
        <v>270</v>
      </c>
      <c r="BG140" t="s">
        <v>22</v>
      </c>
      <c r="BH140">
        <v>948</v>
      </c>
      <c r="BI140">
        <f>($BH$159-$BH$156)/200</f>
        <v>0.125</v>
      </c>
    </row>
    <row r="141" spans="1:61" x14ac:dyDescent="0.25">
      <c r="A141">
        <v>142</v>
      </c>
      <c r="B141">
        <v>152.73158100000001</v>
      </c>
      <c r="C141" s="3">
        <v>1</v>
      </c>
      <c r="D141">
        <v>150.86968400000001</v>
      </c>
      <c r="E141" s="2">
        <v>2</v>
      </c>
      <c r="P141">
        <v>2</v>
      </c>
      <c r="Q141" t="str">
        <f>CONCATENATE(C141,E141,G141,I141)</f>
        <v>12</v>
      </c>
      <c r="R141" t="s">
        <v>22</v>
      </c>
      <c r="X141" t="s">
        <v>286</v>
      </c>
      <c r="Y141" t="s">
        <v>271</v>
      </c>
      <c r="BG141" t="s">
        <v>22</v>
      </c>
      <c r="BH141">
        <v>963</v>
      </c>
      <c r="BI141">
        <f>($BH$160-$BH$157)/200</f>
        <v>4.4999999999999998E-2</v>
      </c>
    </row>
    <row r="142" spans="1:61" x14ac:dyDescent="0.25">
      <c r="A142">
        <v>143</v>
      </c>
      <c r="B142">
        <v>152.70716099999999</v>
      </c>
      <c r="C142" s="3">
        <v>1</v>
      </c>
      <c r="D142">
        <v>150.80979300000001</v>
      </c>
      <c r="E142" s="2">
        <v>2</v>
      </c>
      <c r="P142">
        <v>2</v>
      </c>
      <c r="Q142" t="str">
        <f>CONCATENATE(C142,E142,G142,I142)</f>
        <v>12</v>
      </c>
      <c r="R142">
        <v>2</v>
      </c>
      <c r="X142" t="s">
        <v>286</v>
      </c>
      <c r="Y142" t="s">
        <v>272</v>
      </c>
      <c r="AB142" t="s">
        <v>286</v>
      </c>
      <c r="AC142" t="str">
        <f>CONCATENATE($R142,$R143,$R144,$R145)</f>
        <v>2341</v>
      </c>
      <c r="BG142">
        <v>2</v>
      </c>
      <c r="BH142">
        <v>964</v>
      </c>
      <c r="BI142">
        <f>($BH$161-$BH$158)/200</f>
        <v>8.5000000000000006E-2</v>
      </c>
    </row>
    <row r="143" spans="1:61" x14ac:dyDescent="0.25">
      <c r="A143">
        <v>144</v>
      </c>
      <c r="B143">
        <v>152.706266</v>
      </c>
      <c r="C143" s="3">
        <v>1</v>
      </c>
      <c r="D143">
        <v>150.82747599999999</v>
      </c>
      <c r="E143" s="2">
        <v>2</v>
      </c>
      <c r="P143">
        <v>2</v>
      </c>
      <c r="Q143" t="str">
        <f>CONCATENATE(C143,E143,G143,I143)</f>
        <v>12</v>
      </c>
      <c r="R143">
        <v>3</v>
      </c>
      <c r="X143" t="s">
        <v>286</v>
      </c>
      <c r="Y143" t="s">
        <v>269</v>
      </c>
      <c r="BG143">
        <v>3</v>
      </c>
      <c r="BH143">
        <v>965</v>
      </c>
      <c r="BI143">
        <f>($BH$162-$BH$159)/200</f>
        <v>4.4999999999999998E-2</v>
      </c>
    </row>
    <row r="144" spans="1:61" x14ac:dyDescent="0.25">
      <c r="A144">
        <v>145</v>
      </c>
      <c r="B144">
        <v>152.66426899999999</v>
      </c>
      <c r="C144" s="3">
        <v>1</v>
      </c>
      <c r="D144">
        <v>150.83647500000001</v>
      </c>
      <c r="E144" s="2">
        <v>2</v>
      </c>
      <c r="P144">
        <v>2</v>
      </c>
      <c r="Q144" t="str">
        <f>CONCATENATE(C144,E144,G144,I144)</f>
        <v>12</v>
      </c>
      <c r="R144">
        <v>4</v>
      </c>
      <c r="X144" t="s">
        <v>286</v>
      </c>
      <c r="Y144" t="s">
        <v>270</v>
      </c>
      <c r="BG144">
        <v>4</v>
      </c>
      <c r="BH144">
        <v>976</v>
      </c>
      <c r="BI144">
        <f>($BH$163-$BH$160)/200</f>
        <v>0.12</v>
      </c>
    </row>
    <row r="145" spans="1:61" x14ac:dyDescent="0.25">
      <c r="A145">
        <v>146</v>
      </c>
      <c r="B145">
        <v>152.66895199999999</v>
      </c>
      <c r="C145" s="3">
        <v>1</v>
      </c>
      <c r="D145">
        <v>150.915524</v>
      </c>
      <c r="E145" s="2">
        <v>2</v>
      </c>
      <c r="P145">
        <v>2</v>
      </c>
      <c r="Q145" t="str">
        <f>CONCATENATE(C145,E145,G145,I145)</f>
        <v>12</v>
      </c>
      <c r="R145">
        <v>1</v>
      </c>
      <c r="X145" t="s">
        <v>286</v>
      </c>
      <c r="Y145" t="s">
        <v>271</v>
      </c>
      <c r="BG145">
        <v>1</v>
      </c>
      <c r="BH145">
        <v>981</v>
      </c>
      <c r="BI145">
        <f>($BH$164-$BH$161)/200</f>
        <v>7.4999999999999997E-2</v>
      </c>
    </row>
    <row r="146" spans="1:61" x14ac:dyDescent="0.25">
      <c r="A146">
        <v>147</v>
      </c>
      <c r="B146">
        <v>152.667269</v>
      </c>
      <c r="C146" s="3">
        <v>1</v>
      </c>
      <c r="D146">
        <v>150.835949</v>
      </c>
      <c r="E146" s="2">
        <v>2</v>
      </c>
      <c r="P146">
        <v>2</v>
      </c>
      <c r="Q146" t="str">
        <f>CONCATENATE(C146,E146,G146,I146)</f>
        <v>12</v>
      </c>
      <c r="R146">
        <v>2</v>
      </c>
      <c r="X146" t="s">
        <v>286</v>
      </c>
      <c r="Y146" t="s">
        <v>272</v>
      </c>
      <c r="AB146" t="s">
        <v>286</v>
      </c>
      <c r="AC146" t="str">
        <f>CONCATENATE($R146,$R147,$R148,$R149)</f>
        <v>2341</v>
      </c>
      <c r="BG146">
        <v>2</v>
      </c>
      <c r="BH146">
        <v>986</v>
      </c>
      <c r="BI146">
        <f>($BH$165-$BH$162)/200</f>
        <v>0.125</v>
      </c>
    </row>
    <row r="147" spans="1:61" x14ac:dyDescent="0.25">
      <c r="A147">
        <v>148</v>
      </c>
      <c r="B147">
        <v>152.69552999999999</v>
      </c>
      <c r="C147" s="3">
        <v>1</v>
      </c>
      <c r="D147">
        <v>150.91899699999999</v>
      </c>
      <c r="E147" s="2">
        <v>2</v>
      </c>
      <c r="P147">
        <v>2</v>
      </c>
      <c r="Q147" t="str">
        <f>CONCATENATE(C147,E147,G147,I147)</f>
        <v>12</v>
      </c>
      <c r="R147">
        <v>3</v>
      </c>
      <c r="X147" t="s">
        <v>286</v>
      </c>
      <c r="Y147" t="s">
        <v>269</v>
      </c>
      <c r="BG147">
        <v>3</v>
      </c>
      <c r="BH147">
        <v>993</v>
      </c>
      <c r="BI147">
        <f>($BH$166-$BH$163)/200</f>
        <v>0.09</v>
      </c>
    </row>
    <row r="148" spans="1:61" x14ac:dyDescent="0.25">
      <c r="A148">
        <v>149</v>
      </c>
      <c r="B148">
        <v>152.694793</v>
      </c>
      <c r="C148" s="3">
        <v>1</v>
      </c>
      <c r="D148">
        <v>150.907735</v>
      </c>
      <c r="E148" s="2">
        <v>2</v>
      </c>
      <c r="P148">
        <v>2</v>
      </c>
      <c r="Q148" t="str">
        <f>CONCATENATE(C148,E148,G148,I148)</f>
        <v>12</v>
      </c>
      <c r="R148">
        <v>4</v>
      </c>
      <c r="X148" t="s">
        <v>286</v>
      </c>
      <c r="Y148" t="s">
        <v>270</v>
      </c>
      <c r="BG148">
        <v>4</v>
      </c>
      <c r="BH148">
        <v>994</v>
      </c>
      <c r="BI148">
        <f>($BH$167-$BH$164)/200</f>
        <v>0.115</v>
      </c>
    </row>
    <row r="149" spans="1:61" x14ac:dyDescent="0.25">
      <c r="A149">
        <v>150</v>
      </c>
      <c r="B149">
        <v>152.648427</v>
      </c>
      <c r="C149" s="3">
        <v>1</v>
      </c>
      <c r="P149">
        <v>1</v>
      </c>
      <c r="Q149" t="str">
        <f>CONCATENATE(C149,E149,G149,I149)</f>
        <v>1</v>
      </c>
      <c r="R149">
        <v>1</v>
      </c>
      <c r="X149" t="s">
        <v>286</v>
      </c>
      <c r="Y149" t="s">
        <v>271</v>
      </c>
      <c r="BG149">
        <v>1</v>
      </c>
      <c r="BH149">
        <v>1009</v>
      </c>
      <c r="BI149">
        <f>($BH$168-$BH$165)/200</f>
        <v>8.5000000000000006E-2</v>
      </c>
    </row>
    <row r="150" spans="1:61" x14ac:dyDescent="0.25">
      <c r="A150">
        <v>151</v>
      </c>
      <c r="B150">
        <v>152.686162</v>
      </c>
      <c r="C150" s="3">
        <v>1</v>
      </c>
      <c r="P150">
        <v>1</v>
      </c>
      <c r="Q150" t="str">
        <f>CONCATENATE(C150,E150,G150,I150)</f>
        <v>1</v>
      </c>
      <c r="R150">
        <v>2</v>
      </c>
      <c r="X150" t="s">
        <v>286</v>
      </c>
      <c r="Y150" t="s">
        <v>272</v>
      </c>
      <c r="AB150" t="s">
        <v>286</v>
      </c>
      <c r="AC150" t="str">
        <f>CONCATENATE($R150,$R151,$R152,$R153)</f>
        <v>2341</v>
      </c>
      <c r="BG150">
        <v>2</v>
      </c>
      <c r="BH150">
        <v>1010</v>
      </c>
      <c r="BI150">
        <f>($BH$169-$BH$166)/200</f>
        <v>0.09</v>
      </c>
    </row>
    <row r="151" spans="1:61" x14ac:dyDescent="0.25">
      <c r="A151">
        <v>152</v>
      </c>
      <c r="B151">
        <v>152.686162</v>
      </c>
      <c r="C151" s="3">
        <v>1</v>
      </c>
      <c r="P151">
        <v>1</v>
      </c>
      <c r="Q151" t="str">
        <f>CONCATENATE(C151,E151,G151,I151)</f>
        <v>1</v>
      </c>
      <c r="R151">
        <v>3</v>
      </c>
      <c r="X151" t="s">
        <v>286</v>
      </c>
      <c r="Y151" t="s">
        <v>269</v>
      </c>
      <c r="BG151">
        <v>3</v>
      </c>
      <c r="BH151">
        <v>1018</v>
      </c>
      <c r="BI151">
        <f>($BH$170-$BH$167)/200</f>
        <v>0.09</v>
      </c>
    </row>
    <row r="152" spans="1:61" x14ac:dyDescent="0.25">
      <c r="A152">
        <v>153</v>
      </c>
      <c r="B152">
        <v>152.686162</v>
      </c>
      <c r="C152" s="3">
        <v>1</v>
      </c>
      <c r="H152">
        <v>152.03246200000001</v>
      </c>
      <c r="I152" s="4">
        <v>4</v>
      </c>
      <c r="P152">
        <v>2</v>
      </c>
      <c r="Q152" t="str">
        <f>CONCATENATE(C152,E152,G152,I152)</f>
        <v>14</v>
      </c>
      <c r="R152">
        <v>4</v>
      </c>
      <c r="X152" t="s">
        <v>286</v>
      </c>
      <c r="Y152" t="s">
        <v>270</v>
      </c>
      <c r="BG152">
        <v>4</v>
      </c>
      <c r="BH152">
        <v>1019</v>
      </c>
      <c r="BI152">
        <f>($BH$171-$BH$168)/200</f>
        <v>0.11</v>
      </c>
    </row>
    <row r="153" spans="1:61" x14ac:dyDescent="0.25">
      <c r="A153">
        <v>154</v>
      </c>
      <c r="B153">
        <v>152.686162</v>
      </c>
      <c r="C153" s="3">
        <v>1</v>
      </c>
      <c r="H153">
        <v>152.03246200000001</v>
      </c>
      <c r="I153" s="4">
        <v>4</v>
      </c>
      <c r="P153">
        <v>2</v>
      </c>
      <c r="Q153" t="str">
        <f>CONCATENATE(C153,E153,G153,I153)</f>
        <v>14</v>
      </c>
      <c r="R153">
        <v>1</v>
      </c>
      <c r="X153" t="s">
        <v>286</v>
      </c>
      <c r="Y153" t="s">
        <v>271</v>
      </c>
      <c r="BG153">
        <v>1</v>
      </c>
      <c r="BH153">
        <v>1031</v>
      </c>
      <c r="BI153">
        <f>($BH$172-$BH$169)/200</f>
        <v>0.08</v>
      </c>
    </row>
    <row r="154" spans="1:61" x14ac:dyDescent="0.25">
      <c r="A154">
        <v>155</v>
      </c>
      <c r="F154">
        <v>151.76410799999999</v>
      </c>
      <c r="G154" s="5">
        <v>3</v>
      </c>
      <c r="H154">
        <v>152.03246200000001</v>
      </c>
      <c r="I154" s="4">
        <v>4</v>
      </c>
      <c r="P154">
        <v>2</v>
      </c>
      <c r="Q154" t="str">
        <f>CONCATENATE(C154,E154,G154,I154)</f>
        <v>34</v>
      </c>
      <c r="R154">
        <v>2</v>
      </c>
      <c r="X154" t="s">
        <v>286</v>
      </c>
      <c r="Y154" t="s">
        <v>272</v>
      </c>
      <c r="AB154" t="s">
        <v>286</v>
      </c>
      <c r="AC154" t="str">
        <f>CONCATENATE($R154,$R155,$R156,$R157)</f>
        <v>2341</v>
      </c>
      <c r="BG154">
        <v>2</v>
      </c>
      <c r="BH154">
        <v>1033</v>
      </c>
      <c r="BI154">
        <f>($BH$173-$BH$170)/200</f>
        <v>7.4999999999999997E-2</v>
      </c>
    </row>
    <row r="155" spans="1:61" x14ac:dyDescent="0.25">
      <c r="A155">
        <v>156</v>
      </c>
      <c r="F155">
        <v>151.79237000000001</v>
      </c>
      <c r="G155" s="5">
        <v>3</v>
      </c>
      <c r="H155">
        <v>152.03246200000001</v>
      </c>
      <c r="I155" s="4">
        <v>4</v>
      </c>
      <c r="P155">
        <v>2</v>
      </c>
      <c r="Q155" t="str">
        <f>CONCATENATE(C155,E155,G155,I155)</f>
        <v>34</v>
      </c>
      <c r="R155">
        <v>3</v>
      </c>
      <c r="X155" t="s">
        <v>286</v>
      </c>
      <c r="Y155" t="s">
        <v>269</v>
      </c>
      <c r="BG155">
        <v>3</v>
      </c>
      <c r="BH155">
        <v>1041</v>
      </c>
      <c r="BI155">
        <f>($BH$174-$BH$171)/200</f>
        <v>0.08</v>
      </c>
    </row>
    <row r="156" spans="1:61" x14ac:dyDescent="0.25">
      <c r="A156">
        <v>157</v>
      </c>
      <c r="F156">
        <v>151.76473999999999</v>
      </c>
      <c r="G156" s="5">
        <v>3</v>
      </c>
      <c r="H156">
        <v>152.03246200000001</v>
      </c>
      <c r="I156" s="4">
        <v>4</v>
      </c>
      <c r="P156">
        <v>2</v>
      </c>
      <c r="Q156" t="str">
        <f>CONCATENATE(C156,E156,G156,I156)</f>
        <v>34</v>
      </c>
      <c r="R156">
        <v>4</v>
      </c>
      <c r="BG156">
        <v>4</v>
      </c>
      <c r="BH156">
        <v>1042</v>
      </c>
    </row>
    <row r="157" spans="1:61" x14ac:dyDescent="0.25">
      <c r="A157">
        <v>158</v>
      </c>
      <c r="F157">
        <v>151.785528</v>
      </c>
      <c r="G157" s="5">
        <v>3</v>
      </c>
      <c r="H157">
        <v>152.03246200000001</v>
      </c>
      <c r="I157" s="4">
        <v>4</v>
      </c>
      <c r="P157">
        <v>2</v>
      </c>
      <c r="Q157" t="str">
        <f>CONCATENATE(C157,E157,G157,I157)</f>
        <v>34</v>
      </c>
      <c r="R157">
        <v>1</v>
      </c>
      <c r="BG157">
        <v>1</v>
      </c>
      <c r="BH157">
        <v>1058</v>
      </c>
    </row>
    <row r="158" spans="1:61" x14ac:dyDescent="0.25">
      <c r="A158">
        <v>159</v>
      </c>
      <c r="F158">
        <v>151.77442300000001</v>
      </c>
      <c r="G158" s="5">
        <v>3</v>
      </c>
      <c r="H158">
        <v>152.03246200000001</v>
      </c>
      <c r="I158" s="4">
        <v>4</v>
      </c>
      <c r="P158">
        <v>2</v>
      </c>
      <c r="Q158" t="str">
        <f>CONCATENATE(C158,E158,G158,I158)</f>
        <v>34</v>
      </c>
      <c r="R158">
        <v>2</v>
      </c>
      <c r="AB158" t="s">
        <v>286</v>
      </c>
      <c r="AC158" t="str">
        <f>CONCATENATE($R158,$R159,$R160,$R161)</f>
        <v>2341</v>
      </c>
      <c r="BG158">
        <v>2</v>
      </c>
      <c r="BH158">
        <v>1059</v>
      </c>
    </row>
    <row r="159" spans="1:61" x14ac:dyDescent="0.25">
      <c r="A159">
        <v>160</v>
      </c>
      <c r="F159">
        <v>151.62979999999999</v>
      </c>
      <c r="G159" s="5">
        <v>3</v>
      </c>
      <c r="H159">
        <v>152.03246200000001</v>
      </c>
      <c r="I159" s="4">
        <v>4</v>
      </c>
      <c r="P159">
        <v>2</v>
      </c>
      <c r="Q159" t="str">
        <f>CONCATENATE(C159,E159,G159,I159)</f>
        <v>34</v>
      </c>
      <c r="R159">
        <v>3</v>
      </c>
      <c r="BG159">
        <v>3</v>
      </c>
      <c r="BH159">
        <v>1067</v>
      </c>
    </row>
    <row r="160" spans="1:61" x14ac:dyDescent="0.25">
      <c r="A160">
        <v>161</v>
      </c>
      <c r="F160">
        <v>151.553436</v>
      </c>
      <c r="G160" s="5">
        <v>3</v>
      </c>
      <c r="H160">
        <v>152.03246200000001</v>
      </c>
      <c r="I160" s="4">
        <v>4</v>
      </c>
      <c r="P160">
        <v>2</v>
      </c>
      <c r="Q160" t="str">
        <f>CONCATENATE(C160,E160,G160,I160)</f>
        <v>34</v>
      </c>
      <c r="R160">
        <v>4</v>
      </c>
      <c r="BG160">
        <v>4</v>
      </c>
      <c r="BH160">
        <v>1067</v>
      </c>
    </row>
    <row r="161" spans="1:60" x14ac:dyDescent="0.25">
      <c r="A161">
        <v>162</v>
      </c>
      <c r="F161">
        <v>151.54506799999999</v>
      </c>
      <c r="G161" s="5">
        <v>3</v>
      </c>
      <c r="H161">
        <v>152.03246200000001</v>
      </c>
      <c r="I161" s="4">
        <v>4</v>
      </c>
      <c r="P161">
        <v>2</v>
      </c>
      <c r="Q161" t="str">
        <f>CONCATENATE(C161,E161,G161,I161)</f>
        <v>34</v>
      </c>
      <c r="R161">
        <v>1</v>
      </c>
      <c r="BG161">
        <v>1</v>
      </c>
      <c r="BH161">
        <v>1076</v>
      </c>
    </row>
    <row r="162" spans="1:60" x14ac:dyDescent="0.25">
      <c r="A162">
        <v>163</v>
      </c>
      <c r="F162">
        <v>151.448599</v>
      </c>
      <c r="G162" s="5">
        <v>3</v>
      </c>
      <c r="H162">
        <v>152.03246200000001</v>
      </c>
      <c r="I162" s="4">
        <v>4</v>
      </c>
      <c r="P162">
        <v>2</v>
      </c>
      <c r="Q162" t="str">
        <f>CONCATENATE(C162,E162,G162,I162)</f>
        <v>34</v>
      </c>
      <c r="R162">
        <v>2</v>
      </c>
      <c r="AB162" t="s">
        <v>286</v>
      </c>
      <c r="AC162" t="str">
        <f>CONCATENATE($R162,$R163,$R164,$R165)</f>
        <v>2341</v>
      </c>
      <c r="BG162">
        <v>2</v>
      </c>
      <c r="BH162">
        <v>1076</v>
      </c>
    </row>
    <row r="163" spans="1:60" x14ac:dyDescent="0.25">
      <c r="A163">
        <v>164</v>
      </c>
      <c r="F163">
        <v>151.548383</v>
      </c>
      <c r="G163" s="5">
        <v>3</v>
      </c>
      <c r="H163">
        <v>152.03246200000001</v>
      </c>
      <c r="I163" s="4">
        <v>4</v>
      </c>
      <c r="P163">
        <v>2</v>
      </c>
      <c r="Q163" t="str">
        <f>CONCATENATE(C163,E163,G163,I163)</f>
        <v>34</v>
      </c>
      <c r="R163">
        <v>3</v>
      </c>
      <c r="BG163">
        <v>3</v>
      </c>
      <c r="BH163">
        <v>1091</v>
      </c>
    </row>
    <row r="164" spans="1:60" x14ac:dyDescent="0.25">
      <c r="A164">
        <v>165</v>
      </c>
      <c r="F164">
        <v>151.667271</v>
      </c>
      <c r="G164" s="5">
        <v>3</v>
      </c>
      <c r="P164">
        <v>1</v>
      </c>
      <c r="Q164" t="str">
        <f>CONCATENATE(C164,E164,G164,I164)</f>
        <v>3</v>
      </c>
      <c r="R164">
        <v>4</v>
      </c>
      <c r="BG164">
        <v>4</v>
      </c>
      <c r="BH164">
        <v>1091</v>
      </c>
    </row>
    <row r="165" spans="1:60" x14ac:dyDescent="0.25">
      <c r="A165">
        <v>166</v>
      </c>
      <c r="P165">
        <v>0</v>
      </c>
      <c r="Q165" t="str">
        <f>CONCATENATE(C165,E165,G165,I165)</f>
        <v/>
      </c>
      <c r="R165">
        <v>1</v>
      </c>
      <c r="BG165">
        <v>1</v>
      </c>
      <c r="BH165">
        <v>1101</v>
      </c>
    </row>
    <row r="166" spans="1:60" x14ac:dyDescent="0.25">
      <c r="A166">
        <v>167</v>
      </c>
      <c r="D166">
        <v>165.66865300000001</v>
      </c>
      <c r="E166" s="2">
        <v>2</v>
      </c>
      <c r="P166">
        <v>1</v>
      </c>
      <c r="Q166" t="str">
        <f>CONCATENATE(C166,E166,G166,I166)</f>
        <v>2</v>
      </c>
      <c r="R166">
        <v>2</v>
      </c>
      <c r="AB166" t="s">
        <v>286</v>
      </c>
      <c r="AC166" t="str">
        <f>CONCATENATE($R166,$R167,$R168,$R169)</f>
        <v>2341</v>
      </c>
      <c r="BG166">
        <v>2</v>
      </c>
      <c r="BH166">
        <v>1109</v>
      </c>
    </row>
    <row r="167" spans="1:60" x14ac:dyDescent="0.25">
      <c r="A167">
        <v>168</v>
      </c>
      <c r="D167">
        <v>165.65817899999999</v>
      </c>
      <c r="E167" s="2">
        <v>2</v>
      </c>
      <c r="P167">
        <v>1</v>
      </c>
      <c r="Q167" t="str">
        <f>CONCATENATE(C167,E167,G167,I167)</f>
        <v>2</v>
      </c>
      <c r="R167">
        <v>3</v>
      </c>
      <c r="BG167">
        <v>3</v>
      </c>
      <c r="BH167">
        <v>1114</v>
      </c>
    </row>
    <row r="168" spans="1:60" x14ac:dyDescent="0.25">
      <c r="A168">
        <v>169</v>
      </c>
      <c r="D168">
        <v>165.65554900000001</v>
      </c>
      <c r="E168" s="2">
        <v>2</v>
      </c>
      <c r="P168">
        <v>1</v>
      </c>
      <c r="Q168" t="str">
        <f>CONCATENATE(C168,E168,G168,I168)</f>
        <v>2</v>
      </c>
      <c r="R168">
        <v>4</v>
      </c>
      <c r="BG168">
        <v>4</v>
      </c>
      <c r="BH168">
        <v>1118</v>
      </c>
    </row>
    <row r="169" spans="1:60" x14ac:dyDescent="0.25">
      <c r="A169">
        <v>170</v>
      </c>
      <c r="B169">
        <v>168.12819999999999</v>
      </c>
      <c r="C169" s="3">
        <v>1</v>
      </c>
      <c r="D169">
        <v>165.668757</v>
      </c>
      <c r="E169" s="2">
        <v>2</v>
      </c>
      <c r="P169">
        <v>2</v>
      </c>
      <c r="Q169" t="str">
        <f>CONCATENATE(C169,E169,G169,I169)</f>
        <v>12</v>
      </c>
      <c r="R169">
        <v>1</v>
      </c>
      <c r="BG169">
        <v>1</v>
      </c>
      <c r="BH169">
        <v>1127</v>
      </c>
    </row>
    <row r="170" spans="1:60" x14ac:dyDescent="0.25">
      <c r="A170">
        <v>171</v>
      </c>
      <c r="B170">
        <v>168.1412</v>
      </c>
      <c r="C170" s="3">
        <v>1</v>
      </c>
      <c r="D170">
        <v>165.661338</v>
      </c>
      <c r="E170" s="2">
        <v>2</v>
      </c>
      <c r="P170">
        <v>2</v>
      </c>
      <c r="Q170" t="str">
        <f>CONCATENATE(C170,E170,G170,I170)</f>
        <v>12</v>
      </c>
      <c r="R170">
        <v>2</v>
      </c>
      <c r="AB170" t="s">
        <v>286</v>
      </c>
      <c r="AC170" t="str">
        <f>CONCATENATE($R170,$R171,$R172,$R173)</f>
        <v>2341</v>
      </c>
      <c r="BG170">
        <v>2</v>
      </c>
      <c r="BH170">
        <v>1132</v>
      </c>
    </row>
    <row r="171" spans="1:60" x14ac:dyDescent="0.25">
      <c r="A171">
        <v>172</v>
      </c>
      <c r="B171">
        <v>168.079993</v>
      </c>
      <c r="C171" s="3">
        <v>1</v>
      </c>
      <c r="D171">
        <v>165.645917</v>
      </c>
      <c r="E171" s="2">
        <v>2</v>
      </c>
      <c r="P171">
        <v>2</v>
      </c>
      <c r="Q171" t="str">
        <f>CONCATENATE(C171,E171,G171,I171)</f>
        <v>12</v>
      </c>
      <c r="R171">
        <v>3</v>
      </c>
      <c r="BG171">
        <v>3</v>
      </c>
      <c r="BH171">
        <v>1140</v>
      </c>
    </row>
    <row r="172" spans="1:60" x14ac:dyDescent="0.25">
      <c r="A172">
        <v>173</v>
      </c>
      <c r="B172">
        <v>168.111886</v>
      </c>
      <c r="C172" s="3">
        <v>1</v>
      </c>
      <c r="D172">
        <v>165.658233</v>
      </c>
      <c r="E172" s="2">
        <v>2</v>
      </c>
      <c r="P172">
        <v>2</v>
      </c>
      <c r="Q172" t="str">
        <f>CONCATENATE(C172,E172,G172,I172)</f>
        <v>12</v>
      </c>
      <c r="R172">
        <v>4</v>
      </c>
      <c r="BG172">
        <v>4</v>
      </c>
      <c r="BH172">
        <v>1143</v>
      </c>
    </row>
    <row r="173" spans="1:60" x14ac:dyDescent="0.25">
      <c r="A173">
        <v>174</v>
      </c>
      <c r="B173">
        <v>168.12041199999999</v>
      </c>
      <c r="C173" s="3">
        <v>1</v>
      </c>
      <c r="D173">
        <v>165.68481199999999</v>
      </c>
      <c r="E173" s="2">
        <v>2</v>
      </c>
      <c r="P173">
        <v>2</v>
      </c>
      <c r="Q173" t="str">
        <f>CONCATENATE(C173,E173,G173,I173)</f>
        <v>12</v>
      </c>
      <c r="R173">
        <v>1</v>
      </c>
      <c r="BG173">
        <v>1</v>
      </c>
      <c r="BH173">
        <v>1147</v>
      </c>
    </row>
    <row r="174" spans="1:60" x14ac:dyDescent="0.25">
      <c r="A174">
        <v>175</v>
      </c>
      <c r="B174">
        <v>168.11856899999998</v>
      </c>
      <c r="C174" s="3">
        <v>1</v>
      </c>
      <c r="D174">
        <v>165.66270499999999</v>
      </c>
      <c r="E174" s="2">
        <v>2</v>
      </c>
      <c r="P174">
        <v>2</v>
      </c>
      <c r="Q174" t="str">
        <f>CONCATENATE(C174,E174,G174,I174)</f>
        <v>12</v>
      </c>
      <c r="R174">
        <v>2</v>
      </c>
      <c r="BG174">
        <v>2</v>
      </c>
      <c r="BH174">
        <v>1156</v>
      </c>
    </row>
    <row r="175" spans="1:60" x14ac:dyDescent="0.25">
      <c r="A175">
        <v>176</v>
      </c>
      <c r="B175">
        <v>168.13383199999998</v>
      </c>
      <c r="C175" s="3">
        <v>1</v>
      </c>
      <c r="D175">
        <v>165.76212199999998</v>
      </c>
      <c r="E175" s="2">
        <v>2</v>
      </c>
      <c r="P175">
        <v>2</v>
      </c>
      <c r="Q175" t="str">
        <f>CONCATENATE(C175,E175,G175,I175)</f>
        <v>12</v>
      </c>
      <c r="R175" t="s">
        <v>22</v>
      </c>
      <c r="BG175" t="s">
        <v>22</v>
      </c>
      <c r="BH175">
        <v>1159</v>
      </c>
    </row>
    <row r="176" spans="1:60" x14ac:dyDescent="0.25">
      <c r="A176">
        <v>177</v>
      </c>
      <c r="B176">
        <v>168.106729</v>
      </c>
      <c r="C176" s="3">
        <v>1</v>
      </c>
      <c r="D176">
        <v>165.66465299999999</v>
      </c>
      <c r="E176" s="2">
        <v>2</v>
      </c>
      <c r="P176">
        <v>2</v>
      </c>
      <c r="Q176" t="str">
        <f>CONCATENATE(C176,E176,G176,I176)</f>
        <v>12</v>
      </c>
    </row>
    <row r="177" spans="1:17" x14ac:dyDescent="0.25">
      <c r="A177">
        <v>178</v>
      </c>
      <c r="B177">
        <v>168.07125600000001</v>
      </c>
      <c r="C177" s="3">
        <v>1</v>
      </c>
      <c r="F177">
        <v>167.292249</v>
      </c>
      <c r="G177" s="5">
        <v>3</v>
      </c>
      <c r="P177">
        <v>2</v>
      </c>
      <c r="Q177" t="str">
        <f>CONCATENATE(C177,E177,G177,I177)</f>
        <v>13</v>
      </c>
    </row>
    <row r="178" spans="1:17" x14ac:dyDescent="0.25">
      <c r="A178">
        <v>179</v>
      </c>
      <c r="B178">
        <v>168.07125600000001</v>
      </c>
      <c r="C178" s="3">
        <v>1</v>
      </c>
      <c r="F178">
        <v>167.292249</v>
      </c>
      <c r="G178" s="5">
        <v>3</v>
      </c>
      <c r="P178">
        <v>2</v>
      </c>
      <c r="Q178" t="str">
        <f>CONCATENATE(C178,E178,G178,I178)</f>
        <v>13</v>
      </c>
    </row>
    <row r="179" spans="1:17" x14ac:dyDescent="0.25">
      <c r="A179">
        <v>180</v>
      </c>
      <c r="B179">
        <v>168.07125600000001</v>
      </c>
      <c r="C179" s="3">
        <v>1</v>
      </c>
      <c r="F179">
        <v>167.292249</v>
      </c>
      <c r="G179" s="5">
        <v>3</v>
      </c>
      <c r="H179">
        <v>168.09335999999999</v>
      </c>
      <c r="I179" s="4">
        <v>4</v>
      </c>
      <c r="P179">
        <v>3</v>
      </c>
      <c r="Q179" t="str">
        <f>CONCATENATE(C179,E179,G179,I179)</f>
        <v>134</v>
      </c>
    </row>
    <row r="180" spans="1:17" x14ac:dyDescent="0.25">
      <c r="A180">
        <v>181</v>
      </c>
      <c r="B180">
        <v>168.07125600000001</v>
      </c>
      <c r="C180" s="3">
        <v>1</v>
      </c>
      <c r="F180">
        <v>167.287194</v>
      </c>
      <c r="G180" s="5">
        <v>3</v>
      </c>
      <c r="H180">
        <v>167.99710199999998</v>
      </c>
      <c r="I180" s="4">
        <v>4</v>
      </c>
      <c r="P180">
        <v>3</v>
      </c>
      <c r="Q180" t="str">
        <f>CONCATENATE(C180,E180,G180,I180)</f>
        <v>134</v>
      </c>
    </row>
    <row r="181" spans="1:17" x14ac:dyDescent="0.25">
      <c r="A181">
        <v>182</v>
      </c>
      <c r="F181">
        <v>167.30756299999999</v>
      </c>
      <c r="G181" s="5">
        <v>3</v>
      </c>
      <c r="H181">
        <v>168.04683599999998</v>
      </c>
      <c r="I181" s="4">
        <v>4</v>
      </c>
      <c r="P181">
        <v>2</v>
      </c>
      <c r="Q181" t="str">
        <f>CONCATENATE(C181,E181,G181,I181)</f>
        <v>34</v>
      </c>
    </row>
    <row r="182" spans="1:17" x14ac:dyDescent="0.25">
      <c r="A182">
        <v>183</v>
      </c>
      <c r="F182">
        <v>167.303563</v>
      </c>
      <c r="G182" s="5">
        <v>3</v>
      </c>
      <c r="H182">
        <v>168.060575</v>
      </c>
      <c r="I182" s="4">
        <v>4</v>
      </c>
      <c r="P182">
        <v>2</v>
      </c>
      <c r="Q182" t="str">
        <f>CONCATENATE(C182,E182,G182,I182)</f>
        <v>34</v>
      </c>
    </row>
    <row r="183" spans="1:17" x14ac:dyDescent="0.25">
      <c r="A183">
        <v>184</v>
      </c>
      <c r="F183">
        <v>167.29640499999999</v>
      </c>
      <c r="G183" s="5">
        <v>3</v>
      </c>
      <c r="H183">
        <v>168.06920500000001</v>
      </c>
      <c r="I183" s="4">
        <v>4</v>
      </c>
      <c r="P183">
        <v>2</v>
      </c>
      <c r="Q183" t="str">
        <f>CONCATENATE(C183,E183,G183,I183)</f>
        <v>34</v>
      </c>
    </row>
    <row r="184" spans="1:17" x14ac:dyDescent="0.25">
      <c r="A184">
        <v>185</v>
      </c>
      <c r="F184">
        <v>167.297719</v>
      </c>
      <c r="G184" s="5">
        <v>3</v>
      </c>
      <c r="H184">
        <v>168.08593999999999</v>
      </c>
      <c r="I184" s="4">
        <v>4</v>
      </c>
      <c r="P184">
        <v>2</v>
      </c>
      <c r="Q184" t="str">
        <f>CONCATENATE(C184,E184,G184,I184)</f>
        <v>34</v>
      </c>
    </row>
    <row r="185" spans="1:17" x14ac:dyDescent="0.25">
      <c r="A185">
        <v>186</v>
      </c>
      <c r="F185">
        <v>167.281194</v>
      </c>
      <c r="G185" s="5">
        <v>3</v>
      </c>
      <c r="H185">
        <v>168.09120300000001</v>
      </c>
      <c r="I185" s="4">
        <v>4</v>
      </c>
      <c r="P185">
        <v>2</v>
      </c>
      <c r="Q185" t="str">
        <f>CONCATENATE(C185,E185,G185,I185)</f>
        <v>34</v>
      </c>
    </row>
    <row r="186" spans="1:17" x14ac:dyDescent="0.25">
      <c r="A186">
        <v>187</v>
      </c>
      <c r="F186">
        <v>167.250091</v>
      </c>
      <c r="G186" s="5">
        <v>3</v>
      </c>
      <c r="H186">
        <v>168.05631</v>
      </c>
      <c r="I186" s="4">
        <v>4</v>
      </c>
      <c r="P186">
        <v>2</v>
      </c>
      <c r="Q186" t="str">
        <f>CONCATENATE(C186,E186,G186,I186)</f>
        <v>34</v>
      </c>
    </row>
    <row r="187" spans="1:17" x14ac:dyDescent="0.25">
      <c r="A187">
        <v>188</v>
      </c>
      <c r="F187">
        <v>167.23388199999999</v>
      </c>
      <c r="G187" s="5">
        <v>3</v>
      </c>
      <c r="H187">
        <v>167.99615599999998</v>
      </c>
      <c r="I187" s="4">
        <v>4</v>
      </c>
      <c r="P187">
        <v>2</v>
      </c>
      <c r="Q187" t="str">
        <f>CONCATENATE(C187,E187,G187,I187)</f>
        <v>34</v>
      </c>
    </row>
    <row r="188" spans="1:17" x14ac:dyDescent="0.25">
      <c r="A188">
        <v>189</v>
      </c>
      <c r="F188">
        <v>167.24998599999998</v>
      </c>
      <c r="G188" s="5">
        <v>3</v>
      </c>
      <c r="H188">
        <v>168.00494499999999</v>
      </c>
      <c r="I188" s="4">
        <v>4</v>
      </c>
      <c r="P188">
        <v>2</v>
      </c>
      <c r="Q188" t="str">
        <f>CONCATENATE(C188,E188,G188,I188)</f>
        <v>34</v>
      </c>
    </row>
    <row r="189" spans="1:17" x14ac:dyDescent="0.25">
      <c r="A189">
        <v>190</v>
      </c>
      <c r="F189">
        <v>167.30614</v>
      </c>
      <c r="G189" s="5">
        <v>3</v>
      </c>
      <c r="H189">
        <v>168.07325600000001</v>
      </c>
      <c r="I189" s="4">
        <v>4</v>
      </c>
      <c r="P189">
        <v>2</v>
      </c>
      <c r="Q189" t="str">
        <f>CONCATENATE(C189,E189,G189,I189)</f>
        <v>34</v>
      </c>
    </row>
    <row r="190" spans="1:17" x14ac:dyDescent="0.25">
      <c r="A190">
        <v>191</v>
      </c>
      <c r="F190">
        <v>167.25793399999998</v>
      </c>
      <c r="G190" s="5">
        <v>3</v>
      </c>
      <c r="H190">
        <v>167.97373499999998</v>
      </c>
      <c r="I190" s="4">
        <v>4</v>
      </c>
      <c r="P190">
        <v>2</v>
      </c>
      <c r="Q190" t="str">
        <f>CONCATENATE(C190,E190,G190,I190)</f>
        <v>34</v>
      </c>
    </row>
    <row r="191" spans="1:17" x14ac:dyDescent="0.25">
      <c r="A191">
        <v>192</v>
      </c>
      <c r="B191">
        <v>185.16967699999998</v>
      </c>
      <c r="C191" s="3">
        <v>1</v>
      </c>
      <c r="P191">
        <v>1</v>
      </c>
      <c r="Q191" t="str">
        <f>CONCATENATE(C191,E191,G191,I191)</f>
        <v>1</v>
      </c>
    </row>
    <row r="192" spans="1:17" x14ac:dyDescent="0.25">
      <c r="A192">
        <v>193</v>
      </c>
      <c r="B192">
        <v>185.17109600000001</v>
      </c>
      <c r="C192" s="3">
        <v>1</v>
      </c>
      <c r="P192">
        <v>1</v>
      </c>
      <c r="Q192" t="str">
        <f>CONCATENATE(C192,E192,G192,I192)</f>
        <v>1</v>
      </c>
    </row>
    <row r="193" spans="1:17" x14ac:dyDescent="0.25">
      <c r="A193">
        <v>194</v>
      </c>
      <c r="B193">
        <v>185.17536100000001</v>
      </c>
      <c r="C193" s="3">
        <v>1</v>
      </c>
      <c r="P193">
        <v>1</v>
      </c>
      <c r="Q193" t="str">
        <f>CONCATENATE(C193,E193,G193,I193)</f>
        <v>1</v>
      </c>
    </row>
    <row r="194" spans="1:17" x14ac:dyDescent="0.25">
      <c r="A194">
        <v>195</v>
      </c>
      <c r="B194">
        <v>185.15746999999999</v>
      </c>
      <c r="C194" s="3">
        <v>1</v>
      </c>
      <c r="D194">
        <v>187.33524199999999</v>
      </c>
      <c r="E194" s="2">
        <v>2</v>
      </c>
      <c r="P194">
        <v>2</v>
      </c>
      <c r="Q194" t="str">
        <f>CONCATENATE(C194,E194,G194,I194)</f>
        <v>12</v>
      </c>
    </row>
    <row r="195" spans="1:17" x14ac:dyDescent="0.25">
      <c r="A195">
        <v>196</v>
      </c>
      <c r="B195">
        <v>185.15088900000001</v>
      </c>
      <c r="C195" s="3">
        <v>1</v>
      </c>
      <c r="D195">
        <v>187.368922</v>
      </c>
      <c r="E195" s="2">
        <v>2</v>
      </c>
      <c r="P195">
        <v>2</v>
      </c>
      <c r="Q195" t="str">
        <f>CONCATENATE(C195,E195,G195,I195)</f>
        <v>12</v>
      </c>
    </row>
    <row r="196" spans="1:17" x14ac:dyDescent="0.25">
      <c r="A196">
        <v>197</v>
      </c>
      <c r="B196">
        <v>185.15467699999999</v>
      </c>
      <c r="C196" s="3">
        <v>1</v>
      </c>
      <c r="D196">
        <v>187.36139600000001</v>
      </c>
      <c r="E196" s="2">
        <v>2</v>
      </c>
      <c r="P196">
        <v>2</v>
      </c>
      <c r="Q196" t="str">
        <f>CONCATENATE(C196,E196,G196,I196)</f>
        <v>12</v>
      </c>
    </row>
    <row r="197" spans="1:17" x14ac:dyDescent="0.25">
      <c r="A197">
        <v>198</v>
      </c>
      <c r="B197">
        <v>185.155417</v>
      </c>
      <c r="C197" s="3">
        <v>1</v>
      </c>
      <c r="D197">
        <v>187.36055299999998</v>
      </c>
      <c r="E197" s="2">
        <v>2</v>
      </c>
      <c r="P197">
        <v>2</v>
      </c>
      <c r="Q197" t="str">
        <f>CONCATENATE(C197,E197,G197,I197)</f>
        <v>12</v>
      </c>
    </row>
    <row r="198" spans="1:17" x14ac:dyDescent="0.25">
      <c r="A198">
        <v>199</v>
      </c>
      <c r="B198">
        <v>185.173518</v>
      </c>
      <c r="C198" s="3">
        <v>1</v>
      </c>
      <c r="D198">
        <v>187.35860700000001</v>
      </c>
      <c r="E198" s="2">
        <v>2</v>
      </c>
      <c r="P198">
        <v>2</v>
      </c>
      <c r="Q198" t="str">
        <f>CONCATENATE(C198,E198,G198,I198)</f>
        <v>12</v>
      </c>
    </row>
    <row r="199" spans="1:17" x14ac:dyDescent="0.25">
      <c r="A199">
        <v>200</v>
      </c>
      <c r="B199">
        <v>185.17262199999999</v>
      </c>
      <c r="C199" s="3">
        <v>1</v>
      </c>
      <c r="D199">
        <v>187.32303099999999</v>
      </c>
      <c r="E199" s="2">
        <v>2</v>
      </c>
      <c r="P199">
        <v>2</v>
      </c>
      <c r="Q199" t="str">
        <f>CONCATENATE(C199,E199,G199,I199)</f>
        <v>12</v>
      </c>
    </row>
    <row r="200" spans="1:17" x14ac:dyDescent="0.25">
      <c r="A200">
        <v>201</v>
      </c>
      <c r="B200">
        <v>185.174781</v>
      </c>
      <c r="C200" s="3">
        <v>1</v>
      </c>
      <c r="D200">
        <v>187.37381600000001</v>
      </c>
      <c r="E200" s="2">
        <v>2</v>
      </c>
      <c r="P200">
        <v>2</v>
      </c>
      <c r="Q200" t="str">
        <f>CONCATENATE(C200,E200,G200,I200)</f>
        <v>12</v>
      </c>
    </row>
    <row r="201" spans="1:17" x14ac:dyDescent="0.25">
      <c r="A201">
        <v>202</v>
      </c>
      <c r="B201">
        <v>185.18572899999998</v>
      </c>
      <c r="C201" s="3">
        <v>1</v>
      </c>
      <c r="D201">
        <v>187.38070999999999</v>
      </c>
      <c r="E201" s="2">
        <v>2</v>
      </c>
      <c r="P201">
        <v>2</v>
      </c>
      <c r="Q201" t="str">
        <f>CONCATENATE(C201,E201,G201,I201)</f>
        <v>12</v>
      </c>
    </row>
    <row r="202" spans="1:17" x14ac:dyDescent="0.25">
      <c r="A202">
        <v>203</v>
      </c>
      <c r="B202">
        <v>185.17772600000001</v>
      </c>
      <c r="C202" s="3">
        <v>1</v>
      </c>
      <c r="D202">
        <v>187.36103</v>
      </c>
      <c r="E202" s="2">
        <v>2</v>
      </c>
      <c r="P202">
        <v>2</v>
      </c>
      <c r="Q202" t="str">
        <f>CONCATENATE(C202,E202,G202,I202)</f>
        <v>12</v>
      </c>
    </row>
    <row r="203" spans="1:17" x14ac:dyDescent="0.25">
      <c r="A203">
        <v>204</v>
      </c>
      <c r="D203">
        <v>187.37087199999999</v>
      </c>
      <c r="E203" s="2">
        <v>2</v>
      </c>
      <c r="P203">
        <v>1</v>
      </c>
      <c r="Q203" t="str">
        <f>CONCATENATE(C203,E203,G203,I203)</f>
        <v>2</v>
      </c>
    </row>
    <row r="204" spans="1:17" x14ac:dyDescent="0.25">
      <c r="A204">
        <v>205</v>
      </c>
      <c r="D204">
        <v>187.32950499999998</v>
      </c>
      <c r="E204" s="2">
        <v>2</v>
      </c>
      <c r="F204">
        <v>187.47497099999998</v>
      </c>
      <c r="G204" s="5">
        <v>3</v>
      </c>
      <c r="P204">
        <v>2</v>
      </c>
      <c r="Q204" t="str">
        <f>CONCATENATE(C204,E204,G204,I204)</f>
        <v>23</v>
      </c>
    </row>
    <row r="205" spans="1:17" x14ac:dyDescent="0.25">
      <c r="A205">
        <v>206</v>
      </c>
      <c r="D205">
        <v>187.32950499999998</v>
      </c>
      <c r="E205" s="2">
        <v>2</v>
      </c>
      <c r="F205">
        <v>187.528651</v>
      </c>
      <c r="G205" s="5">
        <v>3</v>
      </c>
      <c r="P205">
        <v>2</v>
      </c>
      <c r="Q205" t="str">
        <f>CONCATENATE(C205,E205,G205,I205)</f>
        <v>23</v>
      </c>
    </row>
    <row r="206" spans="1:17" x14ac:dyDescent="0.25">
      <c r="A206">
        <v>207</v>
      </c>
      <c r="F206">
        <v>187.534705</v>
      </c>
      <c r="G206" s="5">
        <v>3</v>
      </c>
      <c r="H206">
        <v>188.53538399999999</v>
      </c>
      <c r="I206" s="4">
        <v>4</v>
      </c>
      <c r="P206">
        <v>2</v>
      </c>
      <c r="Q206" t="str">
        <f>CONCATENATE(C206,E206,G206,I206)</f>
        <v>34</v>
      </c>
    </row>
    <row r="207" spans="1:17" x14ac:dyDescent="0.25">
      <c r="A207">
        <v>208</v>
      </c>
      <c r="F207">
        <v>187.50796800000001</v>
      </c>
      <c r="G207" s="5">
        <v>3</v>
      </c>
      <c r="H207">
        <v>188.53538399999999</v>
      </c>
      <c r="I207" s="4">
        <v>4</v>
      </c>
      <c r="P207">
        <v>2</v>
      </c>
      <c r="Q207" t="str">
        <f>CONCATENATE(C207,E207,G207,I207)</f>
        <v>34</v>
      </c>
    </row>
    <row r="208" spans="1:17" x14ac:dyDescent="0.25">
      <c r="A208">
        <v>209</v>
      </c>
      <c r="F208">
        <v>187.520442</v>
      </c>
      <c r="G208" s="5">
        <v>3</v>
      </c>
      <c r="H208">
        <v>188.684695</v>
      </c>
      <c r="I208" s="4">
        <v>4</v>
      </c>
      <c r="P208">
        <v>2</v>
      </c>
      <c r="Q208" t="str">
        <f>CONCATENATE(C208,E208,G208,I208)</f>
        <v>34</v>
      </c>
    </row>
    <row r="209" spans="1:17" x14ac:dyDescent="0.25">
      <c r="A209">
        <v>210</v>
      </c>
      <c r="F209">
        <v>187.525916</v>
      </c>
      <c r="G209" s="5">
        <v>3</v>
      </c>
      <c r="H209">
        <v>188.699218</v>
      </c>
      <c r="I209" s="4">
        <v>4</v>
      </c>
      <c r="P209">
        <v>2</v>
      </c>
      <c r="Q209" t="str">
        <f>CONCATENATE(C209,E209,G209,I209)</f>
        <v>34</v>
      </c>
    </row>
    <row r="210" spans="1:17" x14ac:dyDescent="0.25">
      <c r="A210">
        <v>211</v>
      </c>
      <c r="F210">
        <v>187.47849600000001</v>
      </c>
      <c r="G210" s="5">
        <v>3</v>
      </c>
      <c r="H210">
        <v>188.63169399999998</v>
      </c>
      <c r="I210" s="4">
        <v>4</v>
      </c>
      <c r="P210">
        <v>2</v>
      </c>
      <c r="Q210" t="str">
        <f>CONCATENATE(C210,E210,G210,I210)</f>
        <v>34</v>
      </c>
    </row>
    <row r="211" spans="1:17" x14ac:dyDescent="0.25">
      <c r="A211">
        <v>212</v>
      </c>
      <c r="F211">
        <v>187.473815</v>
      </c>
      <c r="G211" s="5">
        <v>3</v>
      </c>
      <c r="H211">
        <v>188.63643200000001</v>
      </c>
      <c r="I211" s="4">
        <v>4</v>
      </c>
      <c r="P211">
        <v>2</v>
      </c>
      <c r="Q211" t="str">
        <f>CONCATENATE(C211,E211,G211,I211)</f>
        <v>34</v>
      </c>
    </row>
    <row r="212" spans="1:17" x14ac:dyDescent="0.25">
      <c r="A212">
        <v>213</v>
      </c>
      <c r="F212">
        <v>187.46512899999999</v>
      </c>
      <c r="G212" s="5">
        <v>3</v>
      </c>
      <c r="H212">
        <v>188.64306199999999</v>
      </c>
      <c r="I212" s="4">
        <v>4</v>
      </c>
      <c r="P212">
        <v>2</v>
      </c>
      <c r="Q212" t="str">
        <f>CONCATENATE(C212,E212,G212,I212)</f>
        <v>34</v>
      </c>
    </row>
    <row r="213" spans="1:17" x14ac:dyDescent="0.25">
      <c r="A213">
        <v>214</v>
      </c>
      <c r="F213">
        <v>187.486602</v>
      </c>
      <c r="G213" s="5">
        <v>3</v>
      </c>
      <c r="H213">
        <v>188.67074500000001</v>
      </c>
      <c r="I213" s="4">
        <v>4</v>
      </c>
      <c r="P213">
        <v>2</v>
      </c>
      <c r="Q213" t="str">
        <f>CONCATENATE(C213,E213,G213,I213)</f>
        <v>34</v>
      </c>
    </row>
    <row r="214" spans="1:17" x14ac:dyDescent="0.25">
      <c r="A214">
        <v>215</v>
      </c>
      <c r="F214">
        <v>187.48870399999998</v>
      </c>
      <c r="G214" s="5">
        <v>3</v>
      </c>
      <c r="H214">
        <v>188.66448099999999</v>
      </c>
      <c r="I214" s="4">
        <v>4</v>
      </c>
      <c r="P214">
        <v>2</v>
      </c>
      <c r="Q214" t="str">
        <f>CONCATENATE(C214,E214,G214,I214)</f>
        <v>34</v>
      </c>
    </row>
    <row r="215" spans="1:17" x14ac:dyDescent="0.25">
      <c r="A215">
        <v>216</v>
      </c>
      <c r="F215">
        <v>187.45649599999999</v>
      </c>
      <c r="G215" s="5">
        <v>3</v>
      </c>
      <c r="H215">
        <v>188.66401199999999</v>
      </c>
      <c r="I215" s="4">
        <v>4</v>
      </c>
      <c r="P215">
        <v>2</v>
      </c>
      <c r="Q215" t="str">
        <f>CONCATENATE(C215,E215,G215,I215)</f>
        <v>34</v>
      </c>
    </row>
    <row r="216" spans="1:17" x14ac:dyDescent="0.25">
      <c r="A216">
        <v>217</v>
      </c>
      <c r="B216">
        <v>204.63275400000001</v>
      </c>
      <c r="C216" s="3">
        <v>1</v>
      </c>
      <c r="F216">
        <v>187.48797099999999</v>
      </c>
      <c r="G216" s="5">
        <v>3</v>
      </c>
      <c r="H216">
        <v>188.634433</v>
      </c>
      <c r="I216" s="4">
        <v>4</v>
      </c>
      <c r="P216">
        <v>3</v>
      </c>
      <c r="Q216" t="str">
        <f>CONCATENATE(C216,E216,G216,I216)</f>
        <v>134</v>
      </c>
    </row>
    <row r="217" spans="1:17" x14ac:dyDescent="0.25">
      <c r="A217">
        <v>218</v>
      </c>
      <c r="B217">
        <v>204.66670099999999</v>
      </c>
      <c r="C217" s="3">
        <v>1</v>
      </c>
      <c r="F217">
        <v>187.478759</v>
      </c>
      <c r="G217" s="5">
        <v>3</v>
      </c>
      <c r="H217">
        <v>188.75026600000001</v>
      </c>
      <c r="I217" s="4">
        <v>4</v>
      </c>
      <c r="P217">
        <v>3</v>
      </c>
      <c r="Q217" t="str">
        <f>CONCATENATE(C217,E217,G217,I217)</f>
        <v>134</v>
      </c>
    </row>
    <row r="218" spans="1:17" x14ac:dyDescent="0.25">
      <c r="A218">
        <v>219</v>
      </c>
      <c r="B218">
        <v>204.66307399999999</v>
      </c>
      <c r="C218" s="3">
        <v>1</v>
      </c>
      <c r="H218">
        <v>188.56412</v>
      </c>
      <c r="I218" s="4">
        <v>4</v>
      </c>
      <c r="P218">
        <v>2</v>
      </c>
      <c r="Q218" t="str">
        <f>CONCATENATE(C218,E218,G218,I218)</f>
        <v>14</v>
      </c>
    </row>
    <row r="219" spans="1:17" x14ac:dyDescent="0.25">
      <c r="A219">
        <v>220</v>
      </c>
      <c r="B219">
        <v>204.67433499999999</v>
      </c>
      <c r="C219" s="3">
        <v>1</v>
      </c>
      <c r="H219">
        <v>188.53538399999999</v>
      </c>
      <c r="I219" s="4">
        <v>4</v>
      </c>
      <c r="P219">
        <v>2</v>
      </c>
      <c r="Q219" t="str">
        <f>CONCATENATE(C219,E219,G219,I219)</f>
        <v>14</v>
      </c>
    </row>
    <row r="220" spans="1:17" x14ac:dyDescent="0.25">
      <c r="A220">
        <v>221</v>
      </c>
      <c r="B220">
        <v>204.640964</v>
      </c>
      <c r="C220" s="3">
        <v>1</v>
      </c>
      <c r="P220">
        <v>1</v>
      </c>
      <c r="Q220" t="str">
        <f>CONCATENATE(C220,E220,G220,I220)</f>
        <v>1</v>
      </c>
    </row>
    <row r="221" spans="1:17" x14ac:dyDescent="0.25">
      <c r="A221">
        <v>222</v>
      </c>
      <c r="B221">
        <v>204.63270499999999</v>
      </c>
      <c r="C221" s="3">
        <v>1</v>
      </c>
      <c r="P221">
        <v>1</v>
      </c>
      <c r="Q221" t="str">
        <f>CONCATENATE(C221,E221,G221,I221)</f>
        <v>1</v>
      </c>
    </row>
    <row r="222" spans="1:17" x14ac:dyDescent="0.25">
      <c r="A222">
        <v>223</v>
      </c>
      <c r="B222">
        <v>204.636493</v>
      </c>
      <c r="C222" s="3">
        <v>1</v>
      </c>
      <c r="D222">
        <v>208.30392000000001</v>
      </c>
      <c r="E222" s="2">
        <v>2</v>
      </c>
      <c r="P222">
        <v>2</v>
      </c>
      <c r="Q222" t="str">
        <f>CONCATENATE(C222,E222,G222,I222)</f>
        <v>12</v>
      </c>
    </row>
    <row r="223" spans="1:17" x14ac:dyDescent="0.25">
      <c r="A223">
        <v>224</v>
      </c>
      <c r="B223">
        <v>204.64796699999999</v>
      </c>
      <c r="C223" s="3">
        <v>1</v>
      </c>
      <c r="D223">
        <v>208.30392000000001</v>
      </c>
      <c r="E223" s="2">
        <v>2</v>
      </c>
      <c r="P223">
        <v>2</v>
      </c>
      <c r="Q223" t="str">
        <f>CONCATENATE(C223,E223,G223,I223)</f>
        <v>12</v>
      </c>
    </row>
    <row r="224" spans="1:17" x14ac:dyDescent="0.25">
      <c r="A224">
        <v>225</v>
      </c>
      <c r="B224">
        <v>204.651599</v>
      </c>
      <c r="C224" s="3">
        <v>1</v>
      </c>
      <c r="D224">
        <v>208.34355099999999</v>
      </c>
      <c r="E224" s="2">
        <v>2</v>
      </c>
      <c r="P224">
        <v>2</v>
      </c>
      <c r="Q224" t="str">
        <f>CONCATENATE(C224,E224,G224,I224)</f>
        <v>12</v>
      </c>
    </row>
    <row r="225" spans="1:17" x14ac:dyDescent="0.25">
      <c r="A225">
        <v>226</v>
      </c>
      <c r="B225">
        <v>204.68822399999999</v>
      </c>
      <c r="C225" s="3">
        <v>1</v>
      </c>
      <c r="D225">
        <v>208.39549199999999</v>
      </c>
      <c r="E225" s="2">
        <v>2</v>
      </c>
      <c r="P225">
        <v>2</v>
      </c>
      <c r="Q225" t="str">
        <f>CONCATENATE(C225,E225,G225,I225)</f>
        <v>12</v>
      </c>
    </row>
    <row r="226" spans="1:17" x14ac:dyDescent="0.25">
      <c r="A226">
        <v>227</v>
      </c>
      <c r="B226">
        <v>204.68159399999999</v>
      </c>
      <c r="C226" s="3">
        <v>1</v>
      </c>
      <c r="D226">
        <v>208.42333500000001</v>
      </c>
      <c r="E226" s="2">
        <v>2</v>
      </c>
      <c r="P226">
        <v>2</v>
      </c>
      <c r="Q226" t="str">
        <f>CONCATENATE(C226,E226,G226,I226)</f>
        <v>12</v>
      </c>
    </row>
    <row r="227" spans="1:17" x14ac:dyDescent="0.25">
      <c r="A227">
        <v>228</v>
      </c>
      <c r="B227">
        <v>204.58807300000001</v>
      </c>
      <c r="C227" s="3">
        <v>1</v>
      </c>
      <c r="D227">
        <v>208.46143999999998</v>
      </c>
      <c r="E227" s="2">
        <v>2</v>
      </c>
      <c r="P227">
        <v>2</v>
      </c>
      <c r="Q227" t="str">
        <f>CONCATENATE(C227,E227,G227,I227)</f>
        <v>12</v>
      </c>
    </row>
    <row r="228" spans="1:17" x14ac:dyDescent="0.25">
      <c r="A228">
        <v>229</v>
      </c>
      <c r="B228">
        <v>204.650542</v>
      </c>
      <c r="C228" s="3">
        <v>1</v>
      </c>
      <c r="D228">
        <v>208.43469899999999</v>
      </c>
      <c r="E228" s="2">
        <v>2</v>
      </c>
      <c r="P228">
        <v>2</v>
      </c>
      <c r="Q228" t="str">
        <f>CONCATENATE(C228,E228,G228,I228)</f>
        <v>12</v>
      </c>
    </row>
    <row r="229" spans="1:17" x14ac:dyDescent="0.25">
      <c r="A229">
        <v>230</v>
      </c>
      <c r="B229">
        <v>204.650542</v>
      </c>
      <c r="C229" s="3">
        <v>1</v>
      </c>
      <c r="D229">
        <v>208.407546</v>
      </c>
      <c r="E229" s="2">
        <v>2</v>
      </c>
      <c r="P229">
        <v>2</v>
      </c>
      <c r="Q229" t="str">
        <f>CONCATENATE(C229,E229,G229,I229)</f>
        <v>12</v>
      </c>
    </row>
    <row r="230" spans="1:17" x14ac:dyDescent="0.25">
      <c r="A230">
        <v>231</v>
      </c>
      <c r="D230">
        <v>208.41428300000001</v>
      </c>
      <c r="E230" s="2">
        <v>2</v>
      </c>
      <c r="P230">
        <v>1</v>
      </c>
      <c r="Q230" t="str">
        <f>CONCATENATE(C230,E230,G230,I230)</f>
        <v>2</v>
      </c>
    </row>
    <row r="231" spans="1:17" x14ac:dyDescent="0.25">
      <c r="A231">
        <v>232</v>
      </c>
      <c r="D231">
        <v>208.396861</v>
      </c>
      <c r="E231" s="2">
        <v>2</v>
      </c>
      <c r="F231">
        <v>207.20797999999999</v>
      </c>
      <c r="G231" s="5">
        <v>3</v>
      </c>
      <c r="P231">
        <v>2</v>
      </c>
      <c r="Q231" t="str">
        <f>CONCATENATE(C231,E231,G231,I231)</f>
        <v>23</v>
      </c>
    </row>
    <row r="232" spans="1:17" x14ac:dyDescent="0.25">
      <c r="A232">
        <v>233</v>
      </c>
      <c r="D232">
        <v>208.31197599999999</v>
      </c>
      <c r="E232" s="2">
        <v>2</v>
      </c>
      <c r="F232">
        <v>207.24176699999998</v>
      </c>
      <c r="G232" s="5">
        <v>3</v>
      </c>
      <c r="P232">
        <v>2</v>
      </c>
      <c r="Q232" t="str">
        <f>CONCATENATE(C232,E232,G232,I232)</f>
        <v>23</v>
      </c>
    </row>
    <row r="233" spans="1:17" x14ac:dyDescent="0.25">
      <c r="A233">
        <v>234</v>
      </c>
      <c r="D233">
        <v>208.30392000000001</v>
      </c>
      <c r="E233" s="2">
        <v>2</v>
      </c>
      <c r="F233">
        <v>207.235084</v>
      </c>
      <c r="G233" s="5">
        <v>3</v>
      </c>
      <c r="H233">
        <v>208.46785599999998</v>
      </c>
      <c r="I233" s="4">
        <v>4</v>
      </c>
      <c r="P233">
        <v>3</v>
      </c>
      <c r="Q233" t="str">
        <f>CONCATENATE(C233,E233,G233,I233)</f>
        <v>234</v>
      </c>
    </row>
    <row r="234" spans="1:17" x14ac:dyDescent="0.25">
      <c r="A234">
        <v>235</v>
      </c>
      <c r="F234">
        <v>207.24634800000001</v>
      </c>
      <c r="G234" s="5">
        <v>3</v>
      </c>
      <c r="H234">
        <v>208.450389</v>
      </c>
      <c r="I234" s="4">
        <v>4</v>
      </c>
      <c r="P234">
        <v>2</v>
      </c>
      <c r="Q234" t="str">
        <f>CONCATENATE(C234,E234,G234,I234)</f>
        <v>34</v>
      </c>
    </row>
    <row r="235" spans="1:17" x14ac:dyDescent="0.25">
      <c r="A235">
        <v>236</v>
      </c>
      <c r="F235">
        <v>207.23113899999998</v>
      </c>
      <c r="G235" s="5">
        <v>3</v>
      </c>
      <c r="H235">
        <v>208.57596100000001</v>
      </c>
      <c r="I235" s="4">
        <v>4</v>
      </c>
      <c r="P235">
        <v>2</v>
      </c>
      <c r="Q235" t="str">
        <f>CONCATENATE(C235,E235,G235,I235)</f>
        <v>34</v>
      </c>
    </row>
    <row r="236" spans="1:17" x14ac:dyDescent="0.25">
      <c r="A236">
        <v>237</v>
      </c>
      <c r="F236">
        <v>207.21755899999999</v>
      </c>
      <c r="G236" s="5">
        <v>3</v>
      </c>
      <c r="H236">
        <v>208.60748599999999</v>
      </c>
      <c r="I236" s="4">
        <v>4</v>
      </c>
      <c r="P236">
        <v>2</v>
      </c>
      <c r="Q236" t="str">
        <f>CONCATENATE(C236,E236,G236,I236)</f>
        <v>34</v>
      </c>
    </row>
    <row r="237" spans="1:17" x14ac:dyDescent="0.25">
      <c r="A237">
        <v>238</v>
      </c>
      <c r="F237">
        <v>207.240611</v>
      </c>
      <c r="G237" s="5">
        <v>3</v>
      </c>
      <c r="H237">
        <v>208.604434</v>
      </c>
      <c r="I237" s="4">
        <v>4</v>
      </c>
      <c r="P237">
        <v>2</v>
      </c>
      <c r="Q237" t="str">
        <f>CONCATENATE(C237,E237,G237,I237)</f>
        <v>34</v>
      </c>
    </row>
    <row r="238" spans="1:17" x14ac:dyDescent="0.25">
      <c r="A238">
        <v>239</v>
      </c>
      <c r="F238">
        <v>207.24913699999999</v>
      </c>
      <c r="G238" s="5">
        <v>3</v>
      </c>
      <c r="H238">
        <v>208.64631900000001</v>
      </c>
      <c r="I238" s="4">
        <v>4</v>
      </c>
      <c r="P238">
        <v>2</v>
      </c>
      <c r="Q238" t="str">
        <f>CONCATENATE(C238,E238,G238,I238)</f>
        <v>34</v>
      </c>
    </row>
    <row r="239" spans="1:17" x14ac:dyDescent="0.25">
      <c r="A239">
        <v>240</v>
      </c>
      <c r="F239">
        <v>207.257194</v>
      </c>
      <c r="G239" s="5">
        <v>3</v>
      </c>
      <c r="H239">
        <v>208.62958399999999</v>
      </c>
      <c r="I239" s="4">
        <v>4</v>
      </c>
      <c r="P239">
        <v>2</v>
      </c>
      <c r="Q239" t="str">
        <f>CONCATENATE(C239,E239,G239,I239)</f>
        <v>34</v>
      </c>
    </row>
    <row r="240" spans="1:17" x14ac:dyDescent="0.25">
      <c r="A240">
        <v>241</v>
      </c>
      <c r="B240">
        <v>220.635132</v>
      </c>
      <c r="C240" s="3">
        <v>1</v>
      </c>
      <c r="F240">
        <v>207.29834699999998</v>
      </c>
      <c r="G240" s="5">
        <v>3</v>
      </c>
      <c r="H240">
        <v>208.607223</v>
      </c>
      <c r="I240" s="4">
        <v>4</v>
      </c>
      <c r="P240">
        <v>3</v>
      </c>
      <c r="Q240" t="str">
        <f>CONCATENATE(C240,E240,G240,I240)</f>
        <v>134</v>
      </c>
    </row>
    <row r="241" spans="1:17" x14ac:dyDescent="0.25">
      <c r="A241">
        <v>242</v>
      </c>
      <c r="B241">
        <v>220.55676800000001</v>
      </c>
      <c r="C241" s="3">
        <v>1</v>
      </c>
      <c r="F241">
        <v>207.28534199999999</v>
      </c>
      <c r="G241" s="5">
        <v>3</v>
      </c>
      <c r="H241">
        <v>208.62158499999998</v>
      </c>
      <c r="I241" s="4">
        <v>4</v>
      </c>
      <c r="P241">
        <v>3</v>
      </c>
      <c r="Q241" t="str">
        <f>CONCATENATE(C241,E241,G241,I241)</f>
        <v>134</v>
      </c>
    </row>
    <row r="242" spans="1:17" x14ac:dyDescent="0.25">
      <c r="A242">
        <v>243</v>
      </c>
      <c r="B242">
        <v>220.57808199999999</v>
      </c>
      <c r="C242" s="3">
        <v>1</v>
      </c>
      <c r="F242">
        <v>207.306872</v>
      </c>
      <c r="G242" s="5">
        <v>3</v>
      </c>
      <c r="H242">
        <v>208.616221</v>
      </c>
      <c r="I242" s="4">
        <v>4</v>
      </c>
      <c r="P242">
        <v>3</v>
      </c>
      <c r="Q242" t="str">
        <f>CONCATENATE(C242,E242,G242,I242)</f>
        <v>134</v>
      </c>
    </row>
    <row r="243" spans="1:17" x14ac:dyDescent="0.25">
      <c r="A243">
        <v>244</v>
      </c>
      <c r="B243">
        <v>220.59602899999999</v>
      </c>
      <c r="C243" s="3">
        <v>1</v>
      </c>
      <c r="F243">
        <v>207.35144299999999</v>
      </c>
      <c r="G243" s="5">
        <v>3</v>
      </c>
      <c r="H243">
        <v>208.66647999999998</v>
      </c>
      <c r="I243" s="4">
        <v>4</v>
      </c>
      <c r="P243">
        <v>3</v>
      </c>
      <c r="Q243" t="str">
        <f>CONCATENATE(C243,E243,G243,I243)</f>
        <v>134</v>
      </c>
    </row>
    <row r="244" spans="1:17" x14ac:dyDescent="0.25">
      <c r="A244">
        <v>245</v>
      </c>
      <c r="B244">
        <v>220.59181799999999</v>
      </c>
      <c r="C244" s="3">
        <v>1</v>
      </c>
      <c r="F244">
        <v>207.27871199999998</v>
      </c>
      <c r="G244" s="5">
        <v>3</v>
      </c>
      <c r="H244">
        <v>208.65479199999999</v>
      </c>
      <c r="I244" s="4">
        <v>4</v>
      </c>
      <c r="P244">
        <v>3</v>
      </c>
      <c r="Q244" t="str">
        <f>CONCATENATE(C244,E244,G244,I244)</f>
        <v>134</v>
      </c>
    </row>
    <row r="245" spans="1:17" x14ac:dyDescent="0.25">
      <c r="A245">
        <v>246</v>
      </c>
      <c r="B245">
        <v>220.59166099999999</v>
      </c>
      <c r="C245" s="3">
        <v>1</v>
      </c>
      <c r="H245">
        <v>208.64121899999998</v>
      </c>
      <c r="I245" s="4">
        <v>4</v>
      </c>
      <c r="P245">
        <v>2</v>
      </c>
      <c r="Q245" t="str">
        <f>CONCATENATE(C245,E245,G245,I245)</f>
        <v>14</v>
      </c>
    </row>
    <row r="246" spans="1:17" x14ac:dyDescent="0.25">
      <c r="A246">
        <v>247</v>
      </c>
      <c r="B246">
        <v>220.58692400000001</v>
      </c>
      <c r="C246" s="3">
        <v>1</v>
      </c>
      <c r="H246">
        <v>208.70205999999999</v>
      </c>
      <c r="I246" s="4">
        <v>4</v>
      </c>
      <c r="P246">
        <v>2</v>
      </c>
      <c r="Q246" t="str">
        <f>CONCATENATE(C246,E246,G246,I246)</f>
        <v>14</v>
      </c>
    </row>
    <row r="247" spans="1:17" x14ac:dyDescent="0.25">
      <c r="A247">
        <v>248</v>
      </c>
      <c r="B247">
        <v>220.58034499999999</v>
      </c>
      <c r="C247" s="3">
        <v>1</v>
      </c>
      <c r="H247">
        <v>208.68268899999998</v>
      </c>
      <c r="I247" s="4">
        <v>4</v>
      </c>
      <c r="P247">
        <v>2</v>
      </c>
      <c r="Q247" t="str">
        <f>CONCATENATE(C247,E247,G247,I247)</f>
        <v>14</v>
      </c>
    </row>
    <row r="248" spans="1:17" x14ac:dyDescent="0.25">
      <c r="A248">
        <v>249</v>
      </c>
      <c r="B248">
        <v>220.572925</v>
      </c>
      <c r="C248" s="3">
        <v>1</v>
      </c>
      <c r="D248">
        <v>224.47002499999999</v>
      </c>
      <c r="E248" s="2">
        <v>2</v>
      </c>
      <c r="P248">
        <v>2</v>
      </c>
      <c r="Q248" t="str">
        <f>CONCATENATE(C248,E248,G248,I248)</f>
        <v>12</v>
      </c>
    </row>
    <row r="249" spans="1:17" x14ac:dyDescent="0.25">
      <c r="A249">
        <v>250</v>
      </c>
      <c r="B249">
        <v>220.57718700000001</v>
      </c>
      <c r="C249" s="3">
        <v>1</v>
      </c>
      <c r="D249">
        <v>224.48023499999999</v>
      </c>
      <c r="E249" s="2">
        <v>2</v>
      </c>
      <c r="P249">
        <v>2</v>
      </c>
      <c r="Q249" t="str">
        <f>CONCATENATE(C249,E249,G249,I249)</f>
        <v>12</v>
      </c>
    </row>
    <row r="250" spans="1:17" x14ac:dyDescent="0.25">
      <c r="A250">
        <v>251</v>
      </c>
      <c r="B250">
        <v>220.57660799999999</v>
      </c>
      <c r="C250" s="3">
        <v>1</v>
      </c>
      <c r="D250">
        <v>224.49528599999999</v>
      </c>
      <c r="E250" s="2">
        <v>2</v>
      </c>
      <c r="P250">
        <v>2</v>
      </c>
      <c r="Q250" t="str">
        <f>CONCATENATE(C250,E250,G250,I250)</f>
        <v>12</v>
      </c>
    </row>
    <row r="251" spans="1:17" x14ac:dyDescent="0.25">
      <c r="A251">
        <v>252</v>
      </c>
      <c r="B251">
        <v>220.52113800000001</v>
      </c>
      <c r="C251" s="3">
        <v>1</v>
      </c>
      <c r="D251">
        <v>224.49675999999999</v>
      </c>
      <c r="E251" s="2">
        <v>2</v>
      </c>
      <c r="P251">
        <v>2</v>
      </c>
      <c r="Q251" t="str">
        <f>CONCATENATE(C251,E251,G251,I251)</f>
        <v>12</v>
      </c>
    </row>
    <row r="252" spans="1:17" x14ac:dyDescent="0.25">
      <c r="A252">
        <v>253</v>
      </c>
      <c r="B252">
        <v>220.54755800000001</v>
      </c>
      <c r="C252" s="3">
        <v>1</v>
      </c>
      <c r="D252">
        <v>224.453183</v>
      </c>
      <c r="E252" s="2">
        <v>2</v>
      </c>
      <c r="P252">
        <v>2</v>
      </c>
      <c r="Q252" t="str">
        <f>CONCATENATE(C252,E252,G252,I252)</f>
        <v>12</v>
      </c>
    </row>
    <row r="253" spans="1:17" x14ac:dyDescent="0.25">
      <c r="A253">
        <v>254</v>
      </c>
      <c r="B253">
        <v>220.46656200000001</v>
      </c>
      <c r="C253" s="3">
        <v>1</v>
      </c>
      <c r="D253">
        <v>224.46676099999999</v>
      </c>
      <c r="E253" s="2">
        <v>2</v>
      </c>
      <c r="P253">
        <v>2</v>
      </c>
      <c r="Q253" t="str">
        <f>CONCATENATE(C253,E253,G253,I253)</f>
        <v>12</v>
      </c>
    </row>
    <row r="254" spans="1:17" x14ac:dyDescent="0.25">
      <c r="A254">
        <v>255</v>
      </c>
      <c r="B254">
        <v>220.53429499999999</v>
      </c>
      <c r="C254" s="3">
        <v>1</v>
      </c>
      <c r="D254">
        <v>224.457447</v>
      </c>
      <c r="E254" s="2">
        <v>2</v>
      </c>
      <c r="P254">
        <v>2</v>
      </c>
      <c r="Q254" t="str">
        <f>CONCATENATE(C254,E254,G254,I254)</f>
        <v>12</v>
      </c>
    </row>
    <row r="255" spans="1:17" x14ac:dyDescent="0.25">
      <c r="A255">
        <v>256</v>
      </c>
      <c r="B255">
        <v>220.55524199999999</v>
      </c>
      <c r="C255" s="3">
        <v>1</v>
      </c>
      <c r="D255">
        <v>224.41292200000001</v>
      </c>
      <c r="E255" s="2">
        <v>2</v>
      </c>
      <c r="P255">
        <v>2</v>
      </c>
      <c r="Q255" t="str">
        <f>CONCATENATE(C255,E255,G255,I255)</f>
        <v>12</v>
      </c>
    </row>
    <row r="256" spans="1:17" x14ac:dyDescent="0.25">
      <c r="A256">
        <v>257</v>
      </c>
      <c r="D256">
        <v>224.41329099999999</v>
      </c>
      <c r="E256" s="2">
        <v>2</v>
      </c>
      <c r="P256">
        <v>1</v>
      </c>
      <c r="Q256" t="str">
        <f>CONCATENATE(C256,E256,G256,I256)</f>
        <v>2</v>
      </c>
    </row>
    <row r="257" spans="1:17" x14ac:dyDescent="0.25">
      <c r="A257">
        <v>258</v>
      </c>
      <c r="D257">
        <v>224.426343</v>
      </c>
      <c r="E257" s="2">
        <v>2</v>
      </c>
      <c r="F257">
        <v>222.46760900000001</v>
      </c>
      <c r="G257" s="5">
        <v>3</v>
      </c>
      <c r="P257">
        <v>2</v>
      </c>
      <c r="Q257" t="str">
        <f>CONCATENATE(C257,E257,G257,I257)</f>
        <v>23</v>
      </c>
    </row>
    <row r="258" spans="1:17" x14ac:dyDescent="0.25">
      <c r="A258">
        <v>259</v>
      </c>
      <c r="D258">
        <v>224.47144499999999</v>
      </c>
      <c r="E258" s="2">
        <v>2</v>
      </c>
      <c r="F258">
        <v>222.45160999999999</v>
      </c>
      <c r="G258" s="5">
        <v>3</v>
      </c>
      <c r="P258">
        <v>2</v>
      </c>
      <c r="Q258" t="str">
        <f>CONCATENATE(C258,E258,G258,I258)</f>
        <v>23</v>
      </c>
    </row>
    <row r="259" spans="1:17" x14ac:dyDescent="0.25">
      <c r="A259">
        <v>260</v>
      </c>
      <c r="D259">
        <v>224.48939200000001</v>
      </c>
      <c r="E259" s="2">
        <v>2</v>
      </c>
      <c r="F259">
        <v>222.49808200000001</v>
      </c>
      <c r="G259" s="5">
        <v>3</v>
      </c>
      <c r="P259">
        <v>2</v>
      </c>
      <c r="Q259" t="str">
        <f>CONCATENATE(C259,E259,G259,I259)</f>
        <v>23</v>
      </c>
    </row>
    <row r="260" spans="1:17" x14ac:dyDescent="0.25">
      <c r="A260">
        <v>261</v>
      </c>
      <c r="D260">
        <v>224.48939200000001</v>
      </c>
      <c r="E260" s="2">
        <v>2</v>
      </c>
      <c r="F260">
        <v>222.47476599999999</v>
      </c>
      <c r="G260" s="5">
        <v>3</v>
      </c>
      <c r="P260">
        <v>2</v>
      </c>
      <c r="Q260" t="str">
        <f>CONCATENATE(C260,E260,G260,I260)</f>
        <v>23</v>
      </c>
    </row>
    <row r="261" spans="1:17" x14ac:dyDescent="0.25">
      <c r="A261">
        <v>262</v>
      </c>
      <c r="F261">
        <v>222.49987099999998</v>
      </c>
      <c r="G261" s="5">
        <v>3</v>
      </c>
      <c r="H261">
        <v>224.59422799999999</v>
      </c>
      <c r="I261" s="4">
        <v>4</v>
      </c>
      <c r="P261">
        <v>2</v>
      </c>
      <c r="Q261" t="str">
        <f>CONCATENATE(C261,E261,G261,I261)</f>
        <v>34</v>
      </c>
    </row>
    <row r="262" spans="1:17" x14ac:dyDescent="0.25">
      <c r="A262">
        <v>263</v>
      </c>
      <c r="F262">
        <v>222.47718800000001</v>
      </c>
      <c r="G262" s="5">
        <v>3</v>
      </c>
      <c r="H262">
        <v>224.59422799999999</v>
      </c>
      <c r="I262" s="4">
        <v>4</v>
      </c>
      <c r="P262">
        <v>2</v>
      </c>
      <c r="Q262" t="str">
        <f>CONCATENATE(C262,E262,G262,I262)</f>
        <v>34</v>
      </c>
    </row>
    <row r="263" spans="1:17" x14ac:dyDescent="0.25">
      <c r="A263">
        <v>264</v>
      </c>
      <c r="F263">
        <v>222.51055500000001</v>
      </c>
      <c r="G263" s="5">
        <v>3</v>
      </c>
      <c r="H263">
        <v>224.58191400000001</v>
      </c>
      <c r="I263" s="4">
        <v>4</v>
      </c>
      <c r="P263">
        <v>2</v>
      </c>
      <c r="Q263" t="str">
        <f>CONCATENATE(C263,E263,G263,I263)</f>
        <v>34</v>
      </c>
    </row>
    <row r="264" spans="1:17" x14ac:dyDescent="0.25">
      <c r="A264">
        <v>265</v>
      </c>
      <c r="F264">
        <v>222.545289</v>
      </c>
      <c r="G264" s="5">
        <v>3</v>
      </c>
      <c r="H264">
        <v>224.57364999999999</v>
      </c>
      <c r="I264" s="4">
        <v>4</v>
      </c>
      <c r="P264">
        <v>2</v>
      </c>
      <c r="Q264" t="str">
        <f>CONCATENATE(C264,E264,G264,I264)</f>
        <v>34</v>
      </c>
    </row>
    <row r="265" spans="1:17" x14ac:dyDescent="0.25">
      <c r="A265">
        <v>266</v>
      </c>
      <c r="F265">
        <v>222.542553</v>
      </c>
      <c r="G265" s="5">
        <v>3</v>
      </c>
      <c r="H265">
        <v>224.592018</v>
      </c>
      <c r="I265" s="4">
        <v>4</v>
      </c>
      <c r="P265">
        <v>2</v>
      </c>
      <c r="Q265" t="str">
        <f>CONCATENATE(C265,E265,G265,I265)</f>
        <v>34</v>
      </c>
    </row>
    <row r="266" spans="1:17" x14ac:dyDescent="0.25">
      <c r="A266">
        <v>267</v>
      </c>
      <c r="F266">
        <v>222.532658</v>
      </c>
      <c r="G266" s="5">
        <v>3</v>
      </c>
      <c r="H266">
        <v>224.52633700000001</v>
      </c>
      <c r="I266" s="4">
        <v>4</v>
      </c>
      <c r="P266">
        <v>2</v>
      </c>
      <c r="Q266" t="str">
        <f>CONCATENATE(C266,E266,G266,I266)</f>
        <v>34</v>
      </c>
    </row>
    <row r="267" spans="1:17" x14ac:dyDescent="0.25">
      <c r="A267">
        <v>268</v>
      </c>
      <c r="F267">
        <v>222.522817</v>
      </c>
      <c r="G267" s="5">
        <v>3</v>
      </c>
      <c r="H267">
        <v>224.58170200000001</v>
      </c>
      <c r="I267" s="4">
        <v>4</v>
      </c>
      <c r="P267">
        <v>2</v>
      </c>
      <c r="Q267" t="str">
        <f>CONCATENATE(C267,E267,G267,I267)</f>
        <v>34</v>
      </c>
    </row>
    <row r="268" spans="1:17" x14ac:dyDescent="0.25">
      <c r="A268">
        <v>269</v>
      </c>
      <c r="B268">
        <v>236.53830199999999</v>
      </c>
      <c r="C268" s="3">
        <v>1</v>
      </c>
      <c r="F268">
        <v>222.48160899999999</v>
      </c>
      <c r="G268" s="5">
        <v>3</v>
      </c>
      <c r="H268">
        <v>224.53091599999999</v>
      </c>
      <c r="I268" s="4">
        <v>4</v>
      </c>
      <c r="P268">
        <v>3</v>
      </c>
      <c r="Q268" t="str">
        <f>CONCATENATE(C268,E268,G268,I268)</f>
        <v>134</v>
      </c>
    </row>
    <row r="269" spans="1:17" x14ac:dyDescent="0.25">
      <c r="A269">
        <v>270</v>
      </c>
      <c r="B269">
        <v>236.503567</v>
      </c>
      <c r="C269" s="3">
        <v>1</v>
      </c>
      <c r="F269">
        <v>222.38955999999999</v>
      </c>
      <c r="G269" s="5">
        <v>3</v>
      </c>
      <c r="H269">
        <v>224.49349699999999</v>
      </c>
      <c r="I269" s="4">
        <v>4</v>
      </c>
      <c r="P269">
        <v>3</v>
      </c>
      <c r="Q269" t="str">
        <f>CONCATENATE(C269,E269,G269,I269)</f>
        <v>134</v>
      </c>
    </row>
    <row r="270" spans="1:17" x14ac:dyDescent="0.25">
      <c r="A270">
        <v>271</v>
      </c>
      <c r="B270">
        <v>236.50414699999999</v>
      </c>
      <c r="C270" s="3">
        <v>1</v>
      </c>
      <c r="F270">
        <v>222.39229699999999</v>
      </c>
      <c r="G270" s="5">
        <v>3</v>
      </c>
      <c r="H270">
        <v>224.49544399999999</v>
      </c>
      <c r="I270" s="4">
        <v>4</v>
      </c>
      <c r="P270">
        <v>3</v>
      </c>
      <c r="Q270" t="str">
        <f>CONCATENATE(C270,E270,G270,I270)</f>
        <v>134</v>
      </c>
    </row>
    <row r="271" spans="1:17" x14ac:dyDescent="0.25">
      <c r="A271">
        <v>272</v>
      </c>
      <c r="B271">
        <v>236.52861799999999</v>
      </c>
      <c r="C271" s="3">
        <v>1</v>
      </c>
      <c r="F271">
        <v>222.38813999999999</v>
      </c>
      <c r="G271" s="5">
        <v>3</v>
      </c>
      <c r="H271">
        <v>224.584597</v>
      </c>
      <c r="I271" s="4">
        <v>4</v>
      </c>
      <c r="P271">
        <v>3</v>
      </c>
      <c r="Q271" t="str">
        <f>CONCATENATE(C271,E271,G271,I271)</f>
        <v>134</v>
      </c>
    </row>
    <row r="272" spans="1:17" x14ac:dyDescent="0.25">
      <c r="A272">
        <v>273</v>
      </c>
      <c r="B272">
        <v>236.52261999999999</v>
      </c>
      <c r="C272" s="3">
        <v>1</v>
      </c>
      <c r="F272">
        <v>222.39655999999999</v>
      </c>
      <c r="G272" s="5">
        <v>3</v>
      </c>
      <c r="H272">
        <v>224.558019</v>
      </c>
      <c r="I272" s="4">
        <v>4</v>
      </c>
      <c r="P272">
        <v>3</v>
      </c>
      <c r="Q272" t="str">
        <f>CONCATENATE(C272,E272,G272,I272)</f>
        <v>134</v>
      </c>
    </row>
    <row r="273" spans="1:17" x14ac:dyDescent="0.25">
      <c r="A273">
        <v>274</v>
      </c>
      <c r="B273">
        <v>236.516356</v>
      </c>
      <c r="C273" s="3">
        <v>1</v>
      </c>
      <c r="H273">
        <v>224.58612299999999</v>
      </c>
      <c r="I273" s="4">
        <v>4</v>
      </c>
      <c r="P273">
        <v>2</v>
      </c>
      <c r="Q273" t="str">
        <f>CONCATENATE(C273,E273,G273,I273)</f>
        <v>14</v>
      </c>
    </row>
    <row r="274" spans="1:17" x14ac:dyDescent="0.25">
      <c r="A274">
        <v>275</v>
      </c>
      <c r="B274">
        <v>236.49782999999999</v>
      </c>
      <c r="C274" s="3">
        <v>1</v>
      </c>
      <c r="H274">
        <v>224.56470400000001</v>
      </c>
      <c r="I274" s="4">
        <v>4</v>
      </c>
      <c r="P274">
        <v>2</v>
      </c>
      <c r="Q274" t="str">
        <f>CONCATENATE(C274,E274,G274,I274)</f>
        <v>14</v>
      </c>
    </row>
    <row r="275" spans="1:17" x14ac:dyDescent="0.25">
      <c r="A275">
        <v>276</v>
      </c>
      <c r="B275">
        <v>236.50330399999999</v>
      </c>
      <c r="C275" s="3">
        <v>1</v>
      </c>
      <c r="H275">
        <v>224.56459799999999</v>
      </c>
      <c r="I275" s="4">
        <v>4</v>
      </c>
      <c r="P275">
        <v>2</v>
      </c>
      <c r="Q275" t="str">
        <f>CONCATENATE(C275,E275,G275,I275)</f>
        <v>14</v>
      </c>
    </row>
    <row r="276" spans="1:17" x14ac:dyDescent="0.25">
      <c r="A276">
        <v>277</v>
      </c>
      <c r="B276">
        <v>236.48899</v>
      </c>
      <c r="C276" s="3">
        <v>1</v>
      </c>
      <c r="H276">
        <v>224.59422799999999</v>
      </c>
      <c r="I276" s="4">
        <v>4</v>
      </c>
      <c r="P276">
        <v>2</v>
      </c>
      <c r="Q276" t="str">
        <f>CONCATENATE(C276,E276,G276,I276)</f>
        <v>14</v>
      </c>
    </row>
    <row r="277" spans="1:17" x14ac:dyDescent="0.25">
      <c r="A277">
        <v>278</v>
      </c>
      <c r="B277">
        <v>236.511304</v>
      </c>
      <c r="C277" s="3">
        <v>1</v>
      </c>
      <c r="H277">
        <v>224.59422799999999</v>
      </c>
      <c r="I277" s="4">
        <v>4</v>
      </c>
      <c r="P277">
        <v>2</v>
      </c>
      <c r="Q277" t="str">
        <f>CONCATENATE(C277,E277,G277,I277)</f>
        <v>14</v>
      </c>
    </row>
    <row r="278" spans="1:17" x14ac:dyDescent="0.25">
      <c r="A278">
        <v>279</v>
      </c>
      <c r="B278">
        <v>236.489779</v>
      </c>
      <c r="C278" s="3">
        <v>1</v>
      </c>
      <c r="P278">
        <v>1</v>
      </c>
      <c r="Q278" t="str">
        <f>CONCATENATE(C278,E278,G278,I278)</f>
        <v>1</v>
      </c>
    </row>
    <row r="279" spans="1:17" x14ac:dyDescent="0.25">
      <c r="A279">
        <v>280</v>
      </c>
      <c r="B279">
        <v>236.51630499999999</v>
      </c>
      <c r="C279" s="3">
        <v>1</v>
      </c>
      <c r="D279">
        <v>244.079621</v>
      </c>
      <c r="E279" s="2">
        <v>2</v>
      </c>
      <c r="P279">
        <v>2</v>
      </c>
      <c r="Q279" t="str">
        <f>CONCATENATE(C279,E279,G279,I279)</f>
        <v>12</v>
      </c>
    </row>
    <row r="280" spans="1:17" x14ac:dyDescent="0.25">
      <c r="A280">
        <v>281</v>
      </c>
      <c r="B280">
        <v>236.531935</v>
      </c>
      <c r="C280" s="3">
        <v>1</v>
      </c>
      <c r="D280">
        <v>244.05993699999999</v>
      </c>
      <c r="E280" s="2">
        <v>2</v>
      </c>
      <c r="P280">
        <v>2</v>
      </c>
      <c r="Q280" t="str">
        <f>CONCATENATE(C280,E280,G280,I280)</f>
        <v>12</v>
      </c>
    </row>
    <row r="281" spans="1:17" x14ac:dyDescent="0.25">
      <c r="A281">
        <v>282</v>
      </c>
      <c r="B281">
        <v>236.57898599999999</v>
      </c>
      <c r="C281" s="3">
        <v>1</v>
      </c>
      <c r="D281">
        <v>244.116883</v>
      </c>
      <c r="E281" s="2">
        <v>2</v>
      </c>
      <c r="P281">
        <v>2</v>
      </c>
      <c r="Q281" t="str">
        <f>CONCATENATE(C281,E281,G281,I281)</f>
        <v>12</v>
      </c>
    </row>
    <row r="282" spans="1:17" x14ac:dyDescent="0.25">
      <c r="A282">
        <v>283</v>
      </c>
      <c r="B282">
        <v>236.56114299999999</v>
      </c>
      <c r="C282" s="3">
        <v>1</v>
      </c>
      <c r="D282">
        <v>244.121251</v>
      </c>
      <c r="E282" s="2">
        <v>2</v>
      </c>
      <c r="P282">
        <v>2</v>
      </c>
      <c r="Q282" t="str">
        <f>CONCATENATE(C282,E282,G282,I282)</f>
        <v>12</v>
      </c>
    </row>
    <row r="283" spans="1:17" x14ac:dyDescent="0.25">
      <c r="A283">
        <v>284</v>
      </c>
      <c r="D283">
        <v>244.14351099999999</v>
      </c>
      <c r="E283" s="2">
        <v>2</v>
      </c>
      <c r="P283">
        <v>1</v>
      </c>
      <c r="Q283" t="str">
        <f>CONCATENATE(C283,E283,G283,I283)</f>
        <v>2</v>
      </c>
    </row>
    <row r="284" spans="1:17" x14ac:dyDescent="0.25">
      <c r="A284">
        <v>285</v>
      </c>
      <c r="D284">
        <v>244.09993599999999</v>
      </c>
      <c r="E284" s="2">
        <v>2</v>
      </c>
      <c r="P284">
        <v>1</v>
      </c>
      <c r="Q284" t="str">
        <f>CONCATENATE(C284,E284,G284,I284)</f>
        <v>2</v>
      </c>
    </row>
    <row r="285" spans="1:17" x14ac:dyDescent="0.25">
      <c r="A285">
        <v>286</v>
      </c>
      <c r="D285">
        <v>244.10540800000001</v>
      </c>
      <c r="E285" s="2">
        <v>2</v>
      </c>
      <c r="F285">
        <v>238.37688499999999</v>
      </c>
      <c r="G285" s="5">
        <v>3</v>
      </c>
      <c r="P285">
        <v>2</v>
      </c>
      <c r="Q285" t="str">
        <f>CONCATENATE(C285,E285,G285,I285)</f>
        <v>23</v>
      </c>
    </row>
    <row r="286" spans="1:17" x14ac:dyDescent="0.25">
      <c r="A286">
        <v>287</v>
      </c>
      <c r="D286">
        <v>244.099356</v>
      </c>
      <c r="E286" s="2">
        <v>2</v>
      </c>
      <c r="F286">
        <v>238.44377599999999</v>
      </c>
      <c r="G286" s="5">
        <v>3</v>
      </c>
      <c r="P286">
        <v>2</v>
      </c>
      <c r="Q286" t="str">
        <f>CONCATENATE(C286,E286,G286,I286)</f>
        <v>23</v>
      </c>
    </row>
    <row r="287" spans="1:17" x14ac:dyDescent="0.25">
      <c r="A287">
        <v>288</v>
      </c>
      <c r="D287">
        <v>244.10803999999999</v>
      </c>
      <c r="E287" s="2">
        <v>2</v>
      </c>
      <c r="F287">
        <v>238.425566</v>
      </c>
      <c r="G287" s="5">
        <v>3</v>
      </c>
      <c r="P287">
        <v>2</v>
      </c>
      <c r="Q287" t="str">
        <f>CONCATENATE(C287,E287,G287,I287)</f>
        <v>23</v>
      </c>
    </row>
    <row r="288" spans="1:17" x14ac:dyDescent="0.25">
      <c r="A288">
        <v>289</v>
      </c>
      <c r="D288">
        <v>244.11893499999999</v>
      </c>
      <c r="E288" s="2">
        <v>2</v>
      </c>
      <c r="F288">
        <v>238.405463</v>
      </c>
      <c r="G288" s="5">
        <v>3</v>
      </c>
      <c r="P288">
        <v>2</v>
      </c>
      <c r="Q288" t="str">
        <f>CONCATENATE(C288,E288,G288,I288)</f>
        <v>23</v>
      </c>
    </row>
    <row r="289" spans="1:17" x14ac:dyDescent="0.25">
      <c r="A289">
        <v>290</v>
      </c>
      <c r="D289">
        <v>244.07883100000001</v>
      </c>
      <c r="E289" s="2">
        <v>2</v>
      </c>
      <c r="F289">
        <v>238.412305</v>
      </c>
      <c r="G289" s="5">
        <v>3</v>
      </c>
      <c r="P289">
        <v>2</v>
      </c>
      <c r="Q289" t="str">
        <f>CONCATENATE(C289,E289,G289,I289)</f>
        <v>23</v>
      </c>
    </row>
    <row r="290" spans="1:17" x14ac:dyDescent="0.25">
      <c r="A290">
        <v>291</v>
      </c>
      <c r="D290">
        <v>244.13088099999999</v>
      </c>
      <c r="E290" s="2">
        <v>2</v>
      </c>
      <c r="F290">
        <v>238.41056699999999</v>
      </c>
      <c r="G290" s="5">
        <v>3</v>
      </c>
      <c r="P290">
        <v>2</v>
      </c>
      <c r="Q290" t="str">
        <f>CONCATENATE(C290,E290,G290,I290)</f>
        <v>23</v>
      </c>
    </row>
    <row r="291" spans="1:17" x14ac:dyDescent="0.25">
      <c r="A291">
        <v>292</v>
      </c>
      <c r="D291">
        <v>244.09877800000001</v>
      </c>
      <c r="E291" s="2">
        <v>2</v>
      </c>
      <c r="F291">
        <v>238.401726</v>
      </c>
      <c r="G291" s="5">
        <v>3</v>
      </c>
      <c r="P291">
        <v>2</v>
      </c>
      <c r="Q291" t="str">
        <f>CONCATENATE(C291,E291,G291,I291)</f>
        <v>23</v>
      </c>
    </row>
    <row r="292" spans="1:17" x14ac:dyDescent="0.25">
      <c r="A292">
        <v>293</v>
      </c>
      <c r="D292">
        <v>244.09877800000001</v>
      </c>
      <c r="E292" s="2">
        <v>2</v>
      </c>
      <c r="F292">
        <v>238.402411</v>
      </c>
      <c r="G292" s="5">
        <v>3</v>
      </c>
      <c r="P292">
        <v>2</v>
      </c>
      <c r="Q292" t="str">
        <f>CONCATENATE(C292,E292,G292,I292)</f>
        <v>23</v>
      </c>
    </row>
    <row r="293" spans="1:17" x14ac:dyDescent="0.25">
      <c r="A293">
        <v>294</v>
      </c>
      <c r="D293">
        <v>244.09877800000001</v>
      </c>
      <c r="E293" s="2">
        <v>2</v>
      </c>
      <c r="F293">
        <v>238.433671</v>
      </c>
      <c r="G293" s="5">
        <v>3</v>
      </c>
      <c r="H293">
        <v>243.732482</v>
      </c>
      <c r="I293" s="4">
        <v>4</v>
      </c>
      <c r="P293">
        <v>3</v>
      </c>
      <c r="Q293" t="str">
        <f>CONCATENATE(C293,E293,G293,I293)</f>
        <v>234</v>
      </c>
    </row>
    <row r="294" spans="1:17" x14ac:dyDescent="0.25">
      <c r="A294">
        <v>295</v>
      </c>
      <c r="F294">
        <v>238.428935</v>
      </c>
      <c r="G294" s="5">
        <v>3</v>
      </c>
      <c r="H294">
        <v>243.732482</v>
      </c>
      <c r="I294" s="4">
        <v>4</v>
      </c>
      <c r="P294">
        <v>2</v>
      </c>
      <c r="Q294" t="str">
        <f>CONCATENATE(C294,E294,G294,I294)</f>
        <v>34</v>
      </c>
    </row>
    <row r="295" spans="1:17" x14ac:dyDescent="0.25">
      <c r="A295">
        <v>296</v>
      </c>
      <c r="F295">
        <v>238.443724</v>
      </c>
      <c r="G295" s="5">
        <v>3</v>
      </c>
      <c r="H295">
        <v>243.75427099999999</v>
      </c>
      <c r="I295" s="4">
        <v>4</v>
      </c>
      <c r="P295">
        <v>2</v>
      </c>
      <c r="Q295" t="str">
        <f>CONCATENATE(C295,E295,G295,I295)</f>
        <v>34</v>
      </c>
    </row>
    <row r="296" spans="1:17" x14ac:dyDescent="0.25">
      <c r="A296">
        <v>297</v>
      </c>
      <c r="F296">
        <v>238.39888300000001</v>
      </c>
      <c r="G296" s="5">
        <v>3</v>
      </c>
      <c r="H296">
        <v>243.74506099999999</v>
      </c>
      <c r="I296" s="4">
        <v>4</v>
      </c>
      <c r="P296">
        <v>2</v>
      </c>
      <c r="Q296" t="str">
        <f>CONCATENATE(C296,E296,G296,I296)</f>
        <v>34</v>
      </c>
    </row>
    <row r="297" spans="1:17" x14ac:dyDescent="0.25">
      <c r="A297">
        <v>298</v>
      </c>
      <c r="B297">
        <v>255.950278</v>
      </c>
      <c r="C297" s="3">
        <v>1</v>
      </c>
      <c r="F297">
        <v>238.42867200000001</v>
      </c>
      <c r="G297" s="5">
        <v>3</v>
      </c>
      <c r="H297">
        <v>243.72611499999999</v>
      </c>
      <c r="I297" s="4">
        <v>4</v>
      </c>
      <c r="P297">
        <v>3</v>
      </c>
      <c r="Q297" t="str">
        <f>CONCATENATE(C297,E297,G297,I297)</f>
        <v>134</v>
      </c>
    </row>
    <row r="298" spans="1:17" x14ac:dyDescent="0.25">
      <c r="A298">
        <v>299</v>
      </c>
      <c r="B298">
        <v>255.961489</v>
      </c>
      <c r="C298" s="3">
        <v>1</v>
      </c>
      <c r="F298">
        <v>238.44151199999999</v>
      </c>
      <c r="G298" s="5">
        <v>3</v>
      </c>
      <c r="H298">
        <v>243.70958999999999</v>
      </c>
      <c r="I298" s="4">
        <v>4</v>
      </c>
      <c r="P298">
        <v>3</v>
      </c>
      <c r="Q298" t="str">
        <f>CONCATENATE(C298,E298,G298,I298)</f>
        <v>134</v>
      </c>
    </row>
    <row r="299" spans="1:17" x14ac:dyDescent="0.25">
      <c r="A299">
        <v>300</v>
      </c>
      <c r="B299">
        <v>255.97659200000001</v>
      </c>
      <c r="C299" s="3">
        <v>1</v>
      </c>
      <c r="F299">
        <v>238.428301</v>
      </c>
      <c r="G299" s="5">
        <v>3</v>
      </c>
      <c r="H299">
        <v>243.78727000000001</v>
      </c>
      <c r="I299" s="4">
        <v>4</v>
      </c>
      <c r="P299">
        <v>3</v>
      </c>
      <c r="Q299" t="str">
        <f>CONCATENATE(C299,E299,G299,I299)</f>
        <v>134</v>
      </c>
    </row>
    <row r="300" spans="1:17" x14ac:dyDescent="0.25">
      <c r="A300">
        <v>301</v>
      </c>
      <c r="B300">
        <v>255.95932999999999</v>
      </c>
      <c r="C300" s="3">
        <v>1</v>
      </c>
      <c r="F300">
        <v>238.41877600000001</v>
      </c>
      <c r="G300" s="5">
        <v>3</v>
      </c>
      <c r="H300">
        <v>243.754008</v>
      </c>
      <c r="I300" s="4">
        <v>4</v>
      </c>
      <c r="P300">
        <v>3</v>
      </c>
      <c r="Q300" t="str">
        <f>CONCATENATE(C300,E300,G300,I300)</f>
        <v>134</v>
      </c>
    </row>
    <row r="301" spans="1:17" x14ac:dyDescent="0.25">
      <c r="A301">
        <v>302</v>
      </c>
      <c r="B301">
        <v>255.93559500000001</v>
      </c>
      <c r="C301" s="3">
        <v>1</v>
      </c>
      <c r="H301">
        <v>243.788005</v>
      </c>
      <c r="I301" s="4">
        <v>4</v>
      </c>
      <c r="P301">
        <v>2</v>
      </c>
      <c r="Q301" t="str">
        <f>CONCATENATE(C301,E301,G301,I301)</f>
        <v>14</v>
      </c>
    </row>
    <row r="302" spans="1:17" x14ac:dyDescent="0.25">
      <c r="A302">
        <v>303</v>
      </c>
      <c r="B302">
        <v>255.93312299999999</v>
      </c>
      <c r="C302" s="3">
        <v>1</v>
      </c>
      <c r="H302">
        <v>243.80021500000001</v>
      </c>
      <c r="I302" s="4">
        <v>4</v>
      </c>
      <c r="P302">
        <v>2</v>
      </c>
      <c r="Q302" t="str">
        <f>CONCATENATE(C302,E302,G302,I302)</f>
        <v>14</v>
      </c>
    </row>
    <row r="303" spans="1:17" x14ac:dyDescent="0.25">
      <c r="A303">
        <v>304</v>
      </c>
      <c r="B303">
        <v>255.93464900000001</v>
      </c>
      <c r="C303" s="3">
        <v>1</v>
      </c>
      <c r="H303">
        <v>243.779111</v>
      </c>
      <c r="I303" s="4">
        <v>4</v>
      </c>
      <c r="P303">
        <v>2</v>
      </c>
      <c r="Q303" t="str">
        <f>CONCATENATE(C303,E303,G303,I303)</f>
        <v>14</v>
      </c>
    </row>
    <row r="304" spans="1:17" x14ac:dyDescent="0.25">
      <c r="A304">
        <v>305</v>
      </c>
      <c r="B304">
        <v>255.92254500000001</v>
      </c>
      <c r="C304" s="3">
        <v>1</v>
      </c>
      <c r="H304">
        <v>243.77237400000001</v>
      </c>
      <c r="I304" s="4">
        <v>4</v>
      </c>
      <c r="P304">
        <v>2</v>
      </c>
      <c r="Q304" t="str">
        <f>CONCATENATE(C304,E304,G304,I304)</f>
        <v>14</v>
      </c>
    </row>
    <row r="305" spans="1:17" x14ac:dyDescent="0.25">
      <c r="A305">
        <v>306</v>
      </c>
      <c r="B305">
        <v>255.943015</v>
      </c>
      <c r="C305" s="3">
        <v>1</v>
      </c>
      <c r="H305">
        <v>243.775218</v>
      </c>
      <c r="I305" s="4">
        <v>4</v>
      </c>
      <c r="P305">
        <v>2</v>
      </c>
      <c r="Q305" t="str">
        <f>CONCATENATE(C305,E305,G305,I305)</f>
        <v>14</v>
      </c>
    </row>
    <row r="306" spans="1:17" x14ac:dyDescent="0.25">
      <c r="A306">
        <v>307</v>
      </c>
      <c r="B306">
        <v>255.91222999999999</v>
      </c>
      <c r="C306" s="3">
        <v>1</v>
      </c>
      <c r="H306">
        <v>243.81074000000001</v>
      </c>
      <c r="I306" s="4">
        <v>4</v>
      </c>
      <c r="P306">
        <v>2</v>
      </c>
      <c r="Q306" t="str">
        <f>CONCATENATE(C306,E306,G306,I306)</f>
        <v>14</v>
      </c>
    </row>
    <row r="307" spans="1:17" x14ac:dyDescent="0.25">
      <c r="A307">
        <v>308</v>
      </c>
      <c r="B307">
        <v>255.92970099999999</v>
      </c>
      <c r="C307" s="3">
        <v>1</v>
      </c>
      <c r="H307">
        <v>243.80621600000001</v>
      </c>
      <c r="I307" s="4">
        <v>4</v>
      </c>
      <c r="P307">
        <v>2</v>
      </c>
      <c r="Q307" t="str">
        <f>CONCATENATE(C307,E307,G307,I307)</f>
        <v>14</v>
      </c>
    </row>
    <row r="308" spans="1:17" x14ac:dyDescent="0.25">
      <c r="A308">
        <v>309</v>
      </c>
      <c r="B308">
        <v>255.91786100000002</v>
      </c>
      <c r="C308" s="3">
        <v>1</v>
      </c>
      <c r="H308">
        <v>243.732482</v>
      </c>
      <c r="I308" s="4">
        <v>4</v>
      </c>
      <c r="P308">
        <v>2</v>
      </c>
      <c r="Q308" t="str">
        <f>CONCATENATE(C308,E308,G308,I308)</f>
        <v>14</v>
      </c>
    </row>
    <row r="309" spans="1:17" x14ac:dyDescent="0.25">
      <c r="A309">
        <v>310</v>
      </c>
      <c r="B309">
        <v>255.94343800000001</v>
      </c>
      <c r="C309" s="3">
        <v>1</v>
      </c>
      <c r="H309">
        <v>243.732482</v>
      </c>
      <c r="I309" s="4">
        <v>4</v>
      </c>
      <c r="P309">
        <v>2</v>
      </c>
      <c r="Q309" t="str">
        <f>CONCATENATE(C309,E309,G309,I309)</f>
        <v>14</v>
      </c>
    </row>
    <row r="310" spans="1:17" x14ac:dyDescent="0.25">
      <c r="A310">
        <v>311</v>
      </c>
      <c r="B310">
        <v>255.97875099999999</v>
      </c>
      <c r="C310" s="3">
        <v>1</v>
      </c>
      <c r="D310">
        <v>264.10477700000001</v>
      </c>
      <c r="E310" s="2">
        <v>2</v>
      </c>
      <c r="H310">
        <v>243.732482</v>
      </c>
      <c r="I310" s="4">
        <v>4</v>
      </c>
      <c r="P310">
        <v>3</v>
      </c>
      <c r="Q310" t="str">
        <f>CONCATENATE(C310,E310,G310,I310)</f>
        <v>124</v>
      </c>
    </row>
    <row r="311" spans="1:17" x14ac:dyDescent="0.25">
      <c r="A311">
        <v>312</v>
      </c>
      <c r="B311">
        <v>255.98759000000001</v>
      </c>
      <c r="C311" s="3">
        <v>1</v>
      </c>
      <c r="D311">
        <v>264.121825</v>
      </c>
      <c r="E311" s="2">
        <v>2</v>
      </c>
      <c r="P311">
        <v>2</v>
      </c>
      <c r="Q311" t="str">
        <f>CONCATENATE(C311,E311,G311,I311)</f>
        <v>12</v>
      </c>
    </row>
    <row r="312" spans="1:17" x14ac:dyDescent="0.25">
      <c r="A312">
        <v>313</v>
      </c>
      <c r="B312">
        <v>255.86928399999999</v>
      </c>
      <c r="C312" s="3">
        <v>1</v>
      </c>
      <c r="D312">
        <v>264.12987800000002</v>
      </c>
      <c r="E312" s="2">
        <v>2</v>
      </c>
      <c r="P312">
        <v>2</v>
      </c>
      <c r="Q312" t="str">
        <f>CONCATENATE(C312,E312,G312,I312)</f>
        <v>12</v>
      </c>
    </row>
    <row r="313" spans="1:17" x14ac:dyDescent="0.25">
      <c r="A313">
        <v>314</v>
      </c>
      <c r="B313">
        <v>255.95312000000001</v>
      </c>
      <c r="C313" s="3">
        <v>1</v>
      </c>
      <c r="D313">
        <v>264.13703399999997</v>
      </c>
      <c r="E313" s="2">
        <v>2</v>
      </c>
      <c r="P313">
        <v>2</v>
      </c>
      <c r="Q313" t="str">
        <f>CONCATENATE(C313,E313,G313,I313)</f>
        <v>12</v>
      </c>
    </row>
    <row r="314" spans="1:17" x14ac:dyDescent="0.25">
      <c r="A314">
        <v>315</v>
      </c>
      <c r="D314">
        <v>264.12482699999998</v>
      </c>
      <c r="E314" s="2">
        <v>2</v>
      </c>
      <c r="P314">
        <v>1</v>
      </c>
      <c r="Q314" t="str">
        <f>CONCATENATE(C314,E314,G314,I314)</f>
        <v>2</v>
      </c>
    </row>
    <row r="315" spans="1:17" x14ac:dyDescent="0.25">
      <c r="A315">
        <v>316</v>
      </c>
      <c r="D315">
        <v>264.134612</v>
      </c>
      <c r="E315" s="2">
        <v>2</v>
      </c>
      <c r="P315">
        <v>1</v>
      </c>
      <c r="Q315" t="str">
        <f>CONCATENATE(C315,E315,G315,I315)</f>
        <v>2</v>
      </c>
    </row>
    <row r="316" spans="1:17" x14ac:dyDescent="0.25">
      <c r="A316">
        <v>317</v>
      </c>
      <c r="D316">
        <v>264.09914300000003</v>
      </c>
      <c r="E316" s="2">
        <v>2</v>
      </c>
      <c r="F316">
        <v>256.26520800000003</v>
      </c>
      <c r="G316" s="5">
        <v>3</v>
      </c>
      <c r="P316">
        <v>2</v>
      </c>
      <c r="Q316" t="str">
        <f>CONCATENATE(C316,E316,G316,I316)</f>
        <v>23</v>
      </c>
    </row>
    <row r="317" spans="1:17" x14ac:dyDescent="0.25">
      <c r="A317">
        <v>318</v>
      </c>
      <c r="D317">
        <v>264.110457</v>
      </c>
      <c r="E317" s="2">
        <v>2</v>
      </c>
      <c r="F317">
        <v>256.269049</v>
      </c>
      <c r="G317" s="5">
        <v>3</v>
      </c>
      <c r="P317">
        <v>2</v>
      </c>
      <c r="Q317" t="str">
        <f>CONCATENATE(C317,E317,G317,I317)</f>
        <v>23</v>
      </c>
    </row>
    <row r="318" spans="1:17" x14ac:dyDescent="0.25">
      <c r="A318">
        <v>319</v>
      </c>
      <c r="D318">
        <v>264.12414000000001</v>
      </c>
      <c r="E318" s="2">
        <v>2</v>
      </c>
      <c r="F318">
        <v>256.23794800000002</v>
      </c>
      <c r="G318" s="5">
        <v>3</v>
      </c>
      <c r="P318">
        <v>2</v>
      </c>
      <c r="Q318" t="str">
        <f>CONCATENATE(C318,E318,G318,I318)</f>
        <v>23</v>
      </c>
    </row>
    <row r="319" spans="1:17" x14ac:dyDescent="0.25">
      <c r="A319">
        <v>320</v>
      </c>
      <c r="D319">
        <v>264.10935499999999</v>
      </c>
      <c r="E319" s="2">
        <v>2</v>
      </c>
      <c r="F319">
        <v>256.25863099999998</v>
      </c>
      <c r="G319" s="5">
        <v>3</v>
      </c>
      <c r="P319">
        <v>2</v>
      </c>
      <c r="Q319" t="str">
        <f>CONCATENATE(C319,E319,G319,I319)</f>
        <v>23</v>
      </c>
    </row>
    <row r="320" spans="1:17" x14ac:dyDescent="0.25">
      <c r="A320">
        <v>321</v>
      </c>
      <c r="D320">
        <v>264.16066599999999</v>
      </c>
      <c r="E320" s="2">
        <v>2</v>
      </c>
      <c r="F320">
        <v>256.25147500000003</v>
      </c>
      <c r="G320" s="5">
        <v>3</v>
      </c>
      <c r="P320">
        <v>2</v>
      </c>
      <c r="Q320" t="str">
        <f>CONCATENATE(C320,E320,G320,I320)</f>
        <v>23</v>
      </c>
    </row>
    <row r="321" spans="1:17" x14ac:dyDescent="0.25">
      <c r="A321">
        <v>322</v>
      </c>
      <c r="D321">
        <v>264.13219300000003</v>
      </c>
      <c r="E321" s="2">
        <v>2</v>
      </c>
      <c r="F321">
        <v>256.26873699999999</v>
      </c>
      <c r="G321" s="5">
        <v>3</v>
      </c>
      <c r="P321">
        <v>2</v>
      </c>
      <c r="Q321" t="str">
        <f>CONCATENATE(C321,E321,G321,I321)</f>
        <v>23</v>
      </c>
    </row>
    <row r="322" spans="1:17" x14ac:dyDescent="0.25">
      <c r="A322">
        <v>323</v>
      </c>
      <c r="D322">
        <v>264.102667</v>
      </c>
      <c r="E322" s="2">
        <v>2</v>
      </c>
      <c r="F322">
        <v>256.28942000000001</v>
      </c>
      <c r="G322" s="5">
        <v>3</v>
      </c>
      <c r="P322">
        <v>2</v>
      </c>
      <c r="Q322" t="str">
        <f>CONCATENATE(C322,E322,G322,I322)</f>
        <v>23</v>
      </c>
    </row>
    <row r="323" spans="1:17" x14ac:dyDescent="0.25">
      <c r="A323">
        <v>324</v>
      </c>
      <c r="D323">
        <v>264.11151000000001</v>
      </c>
      <c r="E323" s="2">
        <v>2</v>
      </c>
      <c r="F323">
        <v>256.25900100000001</v>
      </c>
      <c r="G323" s="5">
        <v>3</v>
      </c>
      <c r="P323">
        <v>2</v>
      </c>
      <c r="Q323" t="str">
        <f>CONCATENATE(C323,E323,G323,I323)</f>
        <v>23</v>
      </c>
    </row>
    <row r="324" spans="1:17" x14ac:dyDescent="0.25">
      <c r="A324">
        <v>325</v>
      </c>
      <c r="D324">
        <v>264.10377399999999</v>
      </c>
      <c r="E324" s="2">
        <v>2</v>
      </c>
      <c r="F324">
        <v>256.291945</v>
      </c>
      <c r="G324" s="5">
        <v>3</v>
      </c>
      <c r="P324">
        <v>2</v>
      </c>
      <c r="Q324" t="str">
        <f>CONCATENATE(C324,E324,G324,I324)</f>
        <v>23</v>
      </c>
    </row>
    <row r="325" spans="1:17" x14ac:dyDescent="0.25">
      <c r="A325">
        <v>326</v>
      </c>
      <c r="B325">
        <v>271.76971700000001</v>
      </c>
      <c r="C325" s="3">
        <v>1</v>
      </c>
      <c r="D325">
        <v>264.151454</v>
      </c>
      <c r="E325" s="2">
        <v>2</v>
      </c>
      <c r="F325">
        <v>256.29873500000002</v>
      </c>
      <c r="G325" s="5">
        <v>3</v>
      </c>
      <c r="P325">
        <v>3</v>
      </c>
      <c r="Q325" t="str">
        <f>CONCATENATE(C325,E325,G325,I325)</f>
        <v>123</v>
      </c>
    </row>
    <row r="326" spans="1:17" x14ac:dyDescent="0.25">
      <c r="A326">
        <v>327</v>
      </c>
      <c r="B326">
        <v>271.93781200000001</v>
      </c>
      <c r="C326" s="3">
        <v>1</v>
      </c>
      <c r="D326">
        <v>264.13114000000002</v>
      </c>
      <c r="E326" s="2">
        <v>2</v>
      </c>
      <c r="F326">
        <v>256.23626200000001</v>
      </c>
      <c r="G326" s="5">
        <v>3</v>
      </c>
      <c r="P326">
        <v>3</v>
      </c>
      <c r="Q326" t="str">
        <f>CONCATENATE(C326,E326,G326,I326)</f>
        <v>123</v>
      </c>
    </row>
    <row r="327" spans="1:17" x14ac:dyDescent="0.25">
      <c r="A327">
        <v>328</v>
      </c>
      <c r="B327">
        <v>271.90355199999999</v>
      </c>
      <c r="C327" s="3">
        <v>1</v>
      </c>
      <c r="D327">
        <v>264.10477700000001</v>
      </c>
      <c r="E327" s="2">
        <v>2</v>
      </c>
      <c r="F327">
        <v>256.25426399999998</v>
      </c>
      <c r="G327" s="5">
        <v>3</v>
      </c>
      <c r="H327">
        <v>263.67495600000001</v>
      </c>
      <c r="I327" s="4">
        <v>4</v>
      </c>
      <c r="P327">
        <v>4</v>
      </c>
      <c r="Q327" t="str">
        <f>CONCATENATE(C327,E327,G327,I327)</f>
        <v>1234</v>
      </c>
    </row>
    <row r="328" spans="1:17" x14ac:dyDescent="0.25">
      <c r="A328">
        <v>329</v>
      </c>
      <c r="B328">
        <v>271.99818299999998</v>
      </c>
      <c r="C328" s="3">
        <v>1</v>
      </c>
      <c r="D328">
        <v>264.10303799999997</v>
      </c>
      <c r="E328" s="2">
        <v>2</v>
      </c>
      <c r="F328">
        <v>256.19468599999999</v>
      </c>
      <c r="G328" s="5">
        <v>3</v>
      </c>
      <c r="H328">
        <v>263.67495600000001</v>
      </c>
      <c r="I328" s="4">
        <v>4</v>
      </c>
      <c r="P328">
        <v>4</v>
      </c>
      <c r="Q328" t="str">
        <f>CONCATENATE(C328,E328,G328,I328)</f>
        <v>1234</v>
      </c>
    </row>
    <row r="329" spans="1:17" x14ac:dyDescent="0.25">
      <c r="A329">
        <v>330</v>
      </c>
      <c r="B329">
        <v>271.97254800000002</v>
      </c>
      <c r="C329" s="3">
        <v>1</v>
      </c>
      <c r="F329">
        <v>256.21542199999999</v>
      </c>
      <c r="G329" s="5">
        <v>3</v>
      </c>
      <c r="H329">
        <v>263.66985199999999</v>
      </c>
      <c r="I329" s="4">
        <v>4</v>
      </c>
      <c r="P329">
        <v>3</v>
      </c>
      <c r="Q329" t="str">
        <f>CONCATENATE(C329,E329,G329,I329)</f>
        <v>134</v>
      </c>
    </row>
    <row r="330" spans="1:17" x14ac:dyDescent="0.25">
      <c r="A330">
        <v>331</v>
      </c>
      <c r="B330">
        <v>271.90634399999999</v>
      </c>
      <c r="C330" s="3">
        <v>1</v>
      </c>
      <c r="F330">
        <v>256.25289399999997</v>
      </c>
      <c r="G330" s="5">
        <v>3</v>
      </c>
      <c r="H330">
        <v>263.62764199999998</v>
      </c>
      <c r="I330" s="4">
        <v>4</v>
      </c>
      <c r="P330">
        <v>3</v>
      </c>
      <c r="Q330" t="str">
        <f>CONCATENATE(C330,E330,G330,I330)</f>
        <v>134</v>
      </c>
    </row>
    <row r="331" spans="1:17" x14ac:dyDescent="0.25">
      <c r="A331">
        <v>332</v>
      </c>
      <c r="B331">
        <v>271.91555299999999</v>
      </c>
      <c r="C331" s="3">
        <v>1</v>
      </c>
      <c r="F331">
        <v>256.33710000000002</v>
      </c>
      <c r="G331" s="5">
        <v>3</v>
      </c>
      <c r="H331">
        <v>263.62675000000002</v>
      </c>
      <c r="I331" s="4">
        <v>4</v>
      </c>
      <c r="P331">
        <v>3</v>
      </c>
      <c r="Q331" t="str">
        <f>CONCATENATE(C331,E331,G331,I331)</f>
        <v>134</v>
      </c>
    </row>
    <row r="332" spans="1:17" x14ac:dyDescent="0.25">
      <c r="A332">
        <v>333</v>
      </c>
      <c r="B332">
        <v>271.88813299999998</v>
      </c>
      <c r="C332" s="3">
        <v>1</v>
      </c>
      <c r="F332">
        <v>256.49693600000001</v>
      </c>
      <c r="G332" s="5">
        <v>3</v>
      </c>
      <c r="H332">
        <v>263.57533100000001</v>
      </c>
      <c r="I332" s="4">
        <v>4</v>
      </c>
      <c r="P332">
        <v>3</v>
      </c>
      <c r="Q332" t="str">
        <f>CONCATENATE(C332,E332,G332,I332)</f>
        <v>134</v>
      </c>
    </row>
    <row r="333" spans="1:17" x14ac:dyDescent="0.25">
      <c r="A333">
        <v>334</v>
      </c>
      <c r="B333">
        <v>271.89729199999999</v>
      </c>
      <c r="C333" s="3">
        <v>1</v>
      </c>
      <c r="F333">
        <v>256.62461000000002</v>
      </c>
      <c r="G333" s="5">
        <v>3</v>
      </c>
      <c r="H333">
        <v>263.60569600000002</v>
      </c>
      <c r="I333" s="4">
        <v>4</v>
      </c>
      <c r="P333">
        <v>3</v>
      </c>
      <c r="Q333" t="str">
        <f>CONCATENATE(C333,E333,G333,I333)</f>
        <v>134</v>
      </c>
    </row>
    <row r="334" spans="1:17" x14ac:dyDescent="0.25">
      <c r="A334">
        <v>335</v>
      </c>
      <c r="B334">
        <v>271.90639699999997</v>
      </c>
      <c r="C334" s="3">
        <v>1</v>
      </c>
      <c r="H334">
        <v>263.60017299999998</v>
      </c>
      <c r="I334" s="4">
        <v>4</v>
      </c>
      <c r="P334">
        <v>2</v>
      </c>
      <c r="Q334" t="str">
        <f>CONCATENATE(C334,E334,G334,I334)</f>
        <v>14</v>
      </c>
    </row>
    <row r="335" spans="1:17" x14ac:dyDescent="0.25">
      <c r="A335">
        <v>336</v>
      </c>
      <c r="B335">
        <v>271.92966000000001</v>
      </c>
      <c r="C335" s="3">
        <v>1</v>
      </c>
      <c r="H335">
        <v>263.61064399999998</v>
      </c>
      <c r="I335" s="4">
        <v>4</v>
      </c>
      <c r="J335">
        <v>235.68903399999999</v>
      </c>
      <c r="K335" t="s">
        <v>22</v>
      </c>
      <c r="Q335" t="str">
        <f>CONCATENATE(C335,E335,G335,I335)</f>
        <v>14</v>
      </c>
    </row>
    <row r="336" spans="1:17" x14ac:dyDescent="0.25">
      <c r="A336">
        <v>344</v>
      </c>
      <c r="Q336" t="str">
        <f>CONCATENATE(C336,E336,G336,I336)</f>
        <v/>
      </c>
    </row>
    <row r="337" spans="1:17" x14ac:dyDescent="0.25">
      <c r="A337">
        <v>345</v>
      </c>
      <c r="Q337" t="str">
        <f>CONCATENATE(C337,E337,G337,I337)</f>
        <v/>
      </c>
    </row>
    <row r="338" spans="1:17" x14ac:dyDescent="0.25">
      <c r="A338">
        <v>346</v>
      </c>
      <c r="J338">
        <v>37.179932000000015</v>
      </c>
      <c r="K338" t="s">
        <v>22</v>
      </c>
      <c r="Q338" t="str">
        <f>CONCATENATE(C338,E338,G338,I338)</f>
        <v/>
      </c>
    </row>
    <row r="339" spans="1:17" x14ac:dyDescent="0.25">
      <c r="A339">
        <v>347</v>
      </c>
      <c r="Q339" t="str">
        <f>CONCATENATE(C339,E339,G339,I339)</f>
        <v/>
      </c>
    </row>
    <row r="340" spans="1:17" x14ac:dyDescent="0.25">
      <c r="A340">
        <v>348</v>
      </c>
      <c r="F340">
        <v>38.019417000000011</v>
      </c>
      <c r="G340" s="5">
        <v>3</v>
      </c>
      <c r="H340">
        <v>38.411423000000013</v>
      </c>
      <c r="I340" s="4">
        <v>4</v>
      </c>
      <c r="P340">
        <v>2</v>
      </c>
      <c r="Q340" t="str">
        <f>CONCATENATE(C340,E340,G340,I340)</f>
        <v>34</v>
      </c>
    </row>
    <row r="341" spans="1:17" x14ac:dyDescent="0.25">
      <c r="A341">
        <v>349</v>
      </c>
      <c r="F341">
        <v>38.019417000000011</v>
      </c>
      <c r="G341" s="5">
        <v>3</v>
      </c>
      <c r="H341">
        <v>38.407013000000013</v>
      </c>
      <c r="I341" s="4">
        <v>4</v>
      </c>
      <c r="P341">
        <v>2</v>
      </c>
      <c r="Q341" t="str">
        <f>CONCATENATE(C341,E341,G341,I341)</f>
        <v>34</v>
      </c>
    </row>
    <row r="342" spans="1:17" x14ac:dyDescent="0.25">
      <c r="A342">
        <v>350</v>
      </c>
      <c r="F342">
        <v>38.019417000000011</v>
      </c>
      <c r="G342" s="5">
        <v>3</v>
      </c>
      <c r="H342">
        <v>38.415562000000016</v>
      </c>
      <c r="I342" s="4">
        <v>4</v>
      </c>
      <c r="P342">
        <v>2</v>
      </c>
      <c r="Q342" t="str">
        <f>CONCATENATE(C342,E342,G342,I342)</f>
        <v>34</v>
      </c>
    </row>
    <row r="343" spans="1:17" x14ac:dyDescent="0.25">
      <c r="A343">
        <v>351</v>
      </c>
      <c r="F343">
        <v>38.019417000000011</v>
      </c>
      <c r="G343" s="5">
        <v>3</v>
      </c>
      <c r="H343">
        <v>38.384171000000009</v>
      </c>
      <c r="I343" s="4">
        <v>4</v>
      </c>
      <c r="P343">
        <v>2</v>
      </c>
      <c r="Q343" t="str">
        <f>CONCATENATE(C343,E343,G343,I343)</f>
        <v>34</v>
      </c>
    </row>
    <row r="344" spans="1:17" x14ac:dyDescent="0.25">
      <c r="A344">
        <v>352</v>
      </c>
      <c r="F344">
        <v>38.019417000000011</v>
      </c>
      <c r="G344" s="5">
        <v>3</v>
      </c>
      <c r="H344">
        <v>38.397988000000012</v>
      </c>
      <c r="I344" s="4">
        <v>4</v>
      </c>
      <c r="P344">
        <v>2</v>
      </c>
      <c r="Q344" t="str">
        <f>CONCATENATE(C344,E344,G344,I344)</f>
        <v>34</v>
      </c>
    </row>
    <row r="345" spans="1:17" x14ac:dyDescent="0.25">
      <c r="A345">
        <v>353</v>
      </c>
      <c r="F345">
        <v>38.019417000000011</v>
      </c>
      <c r="G345" s="5">
        <v>3</v>
      </c>
      <c r="H345">
        <v>38.429215000000013</v>
      </c>
      <c r="I345" s="4">
        <v>4</v>
      </c>
      <c r="P345">
        <v>2</v>
      </c>
      <c r="Q345" t="str">
        <f>CONCATENATE(C345,E345,G345,I345)</f>
        <v>34</v>
      </c>
    </row>
    <row r="346" spans="1:17" x14ac:dyDescent="0.25">
      <c r="A346">
        <v>354</v>
      </c>
      <c r="F346">
        <v>38.019417000000011</v>
      </c>
      <c r="G346" s="5">
        <v>3</v>
      </c>
      <c r="H346">
        <v>38.448185000000009</v>
      </c>
      <c r="I346" s="4">
        <v>4</v>
      </c>
      <c r="P346">
        <v>2</v>
      </c>
      <c r="Q346" t="str">
        <f>CONCATENATE(C346,E346,G346,I346)</f>
        <v>34</v>
      </c>
    </row>
    <row r="347" spans="1:17" x14ac:dyDescent="0.25">
      <c r="A347">
        <v>355</v>
      </c>
      <c r="F347">
        <v>38.019417000000011</v>
      </c>
      <c r="G347" s="5">
        <v>3</v>
      </c>
      <c r="H347">
        <v>38.412014000000013</v>
      </c>
      <c r="I347" s="4">
        <v>4</v>
      </c>
      <c r="P347">
        <v>2</v>
      </c>
      <c r="Q347" t="str">
        <f>CONCATENATE(C347,E347,G347,I347)</f>
        <v>34</v>
      </c>
    </row>
    <row r="348" spans="1:17" x14ac:dyDescent="0.25">
      <c r="A348">
        <v>356</v>
      </c>
      <c r="F348">
        <v>38.019417000000011</v>
      </c>
      <c r="G348" s="5">
        <v>3</v>
      </c>
      <c r="H348">
        <v>38.390301000000015</v>
      </c>
      <c r="I348" s="4">
        <v>4</v>
      </c>
      <c r="P348">
        <v>2</v>
      </c>
      <c r="Q348" t="str">
        <f>CONCATENATE(C348,E348,G348,I348)</f>
        <v>34</v>
      </c>
    </row>
    <row r="349" spans="1:17" x14ac:dyDescent="0.25">
      <c r="A349">
        <v>357</v>
      </c>
      <c r="F349">
        <v>38.019417000000011</v>
      </c>
      <c r="G349" s="5">
        <v>3</v>
      </c>
      <c r="H349">
        <v>38.440556000000015</v>
      </c>
      <c r="I349" s="4">
        <v>4</v>
      </c>
      <c r="P349">
        <v>2</v>
      </c>
      <c r="Q349" t="str">
        <f>CONCATENATE(C349,E349,G349,I349)</f>
        <v>34</v>
      </c>
    </row>
    <row r="350" spans="1:17" x14ac:dyDescent="0.25">
      <c r="A350">
        <v>358</v>
      </c>
      <c r="F350">
        <v>38.019417000000011</v>
      </c>
      <c r="G350" s="5">
        <v>3</v>
      </c>
      <c r="H350">
        <v>38.374066000000013</v>
      </c>
      <c r="I350" s="4">
        <v>4</v>
      </c>
      <c r="P350">
        <v>2</v>
      </c>
      <c r="Q350" t="str">
        <f>CONCATENATE(C350,E350,G350,I350)</f>
        <v>34</v>
      </c>
    </row>
    <row r="351" spans="1:17" x14ac:dyDescent="0.25">
      <c r="A351">
        <v>359</v>
      </c>
      <c r="F351">
        <v>38.019417000000011</v>
      </c>
      <c r="G351" s="5">
        <v>3</v>
      </c>
      <c r="H351">
        <v>38.374226000000014</v>
      </c>
      <c r="I351" s="4">
        <v>4</v>
      </c>
      <c r="P351">
        <v>2</v>
      </c>
      <c r="Q351" t="str">
        <f>CONCATENATE(C351,E351,G351,I351)</f>
        <v>34</v>
      </c>
    </row>
    <row r="352" spans="1:17" x14ac:dyDescent="0.25">
      <c r="A352">
        <v>360</v>
      </c>
      <c r="B352">
        <v>57.539688000000012</v>
      </c>
      <c r="C352" s="3">
        <v>1</v>
      </c>
      <c r="P352">
        <v>1</v>
      </c>
      <c r="Q352" t="str">
        <f>CONCATENATE(C352,E352,G352,I352)</f>
        <v>1</v>
      </c>
    </row>
    <row r="353" spans="1:17" x14ac:dyDescent="0.25">
      <c r="A353">
        <v>361</v>
      </c>
      <c r="B353">
        <v>57.505127000000009</v>
      </c>
      <c r="C353" s="3">
        <v>1</v>
      </c>
      <c r="P353">
        <v>1</v>
      </c>
      <c r="Q353" t="str">
        <f>CONCATENATE(C353,E353,G353,I353)</f>
        <v>1</v>
      </c>
    </row>
    <row r="354" spans="1:17" x14ac:dyDescent="0.25">
      <c r="A354">
        <v>362</v>
      </c>
      <c r="B354">
        <v>57.492817000000009</v>
      </c>
      <c r="C354" s="3">
        <v>1</v>
      </c>
      <c r="P354">
        <v>1</v>
      </c>
      <c r="Q354" t="str">
        <f>CONCATENATE(C354,E354,G354,I354)</f>
        <v>1</v>
      </c>
    </row>
    <row r="355" spans="1:17" x14ac:dyDescent="0.25">
      <c r="A355">
        <v>363</v>
      </c>
      <c r="B355">
        <v>57.459812000000014</v>
      </c>
      <c r="C355" s="3">
        <v>1</v>
      </c>
      <c r="D355">
        <v>59.492893000000009</v>
      </c>
      <c r="E355" s="2">
        <v>2</v>
      </c>
      <c r="P355">
        <v>2</v>
      </c>
      <c r="Q355" t="str">
        <f>CONCATENATE(C355,E355,G355,I355)</f>
        <v>12</v>
      </c>
    </row>
    <row r="356" spans="1:17" x14ac:dyDescent="0.25">
      <c r="A356">
        <v>364</v>
      </c>
      <c r="B356">
        <v>57.478302000000014</v>
      </c>
      <c r="C356" s="3">
        <v>1</v>
      </c>
      <c r="D356">
        <v>59.475586000000014</v>
      </c>
      <c r="E356" s="2">
        <v>2</v>
      </c>
      <c r="P356">
        <v>2</v>
      </c>
      <c r="Q356" t="str">
        <f>CONCATENATE(C356,E356,G356,I356)</f>
        <v>12</v>
      </c>
    </row>
    <row r="357" spans="1:17" x14ac:dyDescent="0.25">
      <c r="A357">
        <v>365</v>
      </c>
      <c r="B357">
        <v>57.493035000000013</v>
      </c>
      <c r="C357" s="3">
        <v>1</v>
      </c>
      <c r="D357">
        <v>59.440808000000011</v>
      </c>
      <c r="E357" s="2">
        <v>2</v>
      </c>
      <c r="P357">
        <v>2</v>
      </c>
      <c r="Q357" t="str">
        <f>CONCATENATE(C357,E357,G357,I357)</f>
        <v>12</v>
      </c>
    </row>
    <row r="358" spans="1:17" x14ac:dyDescent="0.25">
      <c r="A358">
        <v>366</v>
      </c>
      <c r="B358">
        <v>57.479969000000011</v>
      </c>
      <c r="C358" s="3">
        <v>1</v>
      </c>
      <c r="D358">
        <v>59.477200000000011</v>
      </c>
      <c r="E358" s="2">
        <v>2</v>
      </c>
      <c r="P358">
        <v>2</v>
      </c>
      <c r="Q358" t="str">
        <f>CONCATENATE(C358,E358,G358,I358)</f>
        <v>12</v>
      </c>
    </row>
    <row r="359" spans="1:17" x14ac:dyDescent="0.25">
      <c r="A359">
        <v>367</v>
      </c>
      <c r="B359">
        <v>57.518353000000012</v>
      </c>
      <c r="C359" s="3">
        <v>1</v>
      </c>
      <c r="D359">
        <v>59.46080400000001</v>
      </c>
      <c r="E359" s="2">
        <v>2</v>
      </c>
      <c r="P359">
        <v>2</v>
      </c>
      <c r="Q359" t="str">
        <f>CONCATENATE(C359,E359,G359,I359)</f>
        <v>12</v>
      </c>
    </row>
    <row r="360" spans="1:17" x14ac:dyDescent="0.25">
      <c r="A360">
        <v>368</v>
      </c>
      <c r="B360">
        <v>57.540497000000009</v>
      </c>
      <c r="C360" s="3">
        <v>1</v>
      </c>
      <c r="D360">
        <v>59.482144000000012</v>
      </c>
      <c r="E360" s="2">
        <v>2</v>
      </c>
      <c r="P360">
        <v>2</v>
      </c>
      <c r="Q360" t="str">
        <f>CONCATENATE(C360,E360,G360,I360)</f>
        <v>12</v>
      </c>
    </row>
    <row r="361" spans="1:17" x14ac:dyDescent="0.25">
      <c r="A361">
        <v>369</v>
      </c>
      <c r="B361">
        <v>57.533398000000012</v>
      </c>
      <c r="C361" s="3">
        <v>1</v>
      </c>
      <c r="D361">
        <v>59.419468000000009</v>
      </c>
      <c r="E361" s="2">
        <v>2</v>
      </c>
      <c r="P361">
        <v>2</v>
      </c>
      <c r="Q361" t="str">
        <f>CONCATENATE(C361,E361,G361,I361)</f>
        <v>12</v>
      </c>
    </row>
    <row r="362" spans="1:17" x14ac:dyDescent="0.25">
      <c r="A362">
        <v>370</v>
      </c>
      <c r="B362">
        <v>57.504158000000011</v>
      </c>
      <c r="C362" s="3">
        <v>1</v>
      </c>
      <c r="D362">
        <v>59.41076300000001</v>
      </c>
      <c r="E362" s="2">
        <v>2</v>
      </c>
      <c r="P362">
        <v>2</v>
      </c>
      <c r="Q362" t="str">
        <f>CONCATENATE(C362,E362,G362,I362)</f>
        <v>12</v>
      </c>
    </row>
    <row r="363" spans="1:17" x14ac:dyDescent="0.25">
      <c r="A363">
        <v>371</v>
      </c>
      <c r="D363">
        <v>59.431996000000012</v>
      </c>
      <c r="E363" s="2">
        <v>2</v>
      </c>
      <c r="P363">
        <v>1</v>
      </c>
      <c r="Q363" t="str">
        <f>CONCATENATE(C363,E363,G363,I363)</f>
        <v>2</v>
      </c>
    </row>
    <row r="364" spans="1:17" x14ac:dyDescent="0.25">
      <c r="A364">
        <v>372</v>
      </c>
      <c r="D364">
        <v>59.453762000000012</v>
      </c>
      <c r="E364" s="2">
        <v>2</v>
      </c>
      <c r="P364">
        <v>1</v>
      </c>
      <c r="Q364" t="str">
        <f>CONCATENATE(C364,E364,G364,I364)</f>
        <v>2</v>
      </c>
    </row>
    <row r="365" spans="1:17" x14ac:dyDescent="0.25">
      <c r="A365">
        <v>373</v>
      </c>
      <c r="D365">
        <v>59.453762000000012</v>
      </c>
      <c r="E365" s="2">
        <v>2</v>
      </c>
      <c r="F365">
        <v>59.498806000000009</v>
      </c>
      <c r="G365" s="5">
        <v>3</v>
      </c>
      <c r="H365">
        <v>59.462040000000009</v>
      </c>
      <c r="I365" s="4">
        <v>4</v>
      </c>
      <c r="P365">
        <v>3</v>
      </c>
      <c r="Q365" t="str">
        <f>CONCATENATE(C365,E365,G365,I365)</f>
        <v>234</v>
      </c>
    </row>
    <row r="366" spans="1:17" x14ac:dyDescent="0.25">
      <c r="A366">
        <v>374</v>
      </c>
      <c r="F366">
        <v>59.498806000000009</v>
      </c>
      <c r="G366" s="5">
        <v>3</v>
      </c>
      <c r="H366">
        <v>59.459351000000012</v>
      </c>
      <c r="I366" s="4">
        <v>4</v>
      </c>
      <c r="P366">
        <v>2</v>
      </c>
      <c r="Q366" t="str">
        <f>CONCATENATE(C366,E366,G366,I366)</f>
        <v>34</v>
      </c>
    </row>
    <row r="367" spans="1:17" x14ac:dyDescent="0.25">
      <c r="A367">
        <v>375</v>
      </c>
      <c r="F367">
        <v>59.498806000000009</v>
      </c>
      <c r="G367" s="5">
        <v>3</v>
      </c>
      <c r="H367">
        <v>59.455750000000009</v>
      </c>
      <c r="I367" s="4">
        <v>4</v>
      </c>
      <c r="P367">
        <v>2</v>
      </c>
      <c r="Q367" t="str">
        <f>CONCATENATE(C367,E367,G367,I367)</f>
        <v>34</v>
      </c>
    </row>
    <row r="368" spans="1:17" x14ac:dyDescent="0.25">
      <c r="A368">
        <v>376</v>
      </c>
      <c r="F368">
        <v>59.498806000000009</v>
      </c>
      <c r="G368" s="5">
        <v>3</v>
      </c>
      <c r="H368">
        <v>59.502247000000011</v>
      </c>
      <c r="I368" s="4">
        <v>4</v>
      </c>
      <c r="P368">
        <v>2</v>
      </c>
      <c r="Q368" t="str">
        <f>CONCATENATE(C368,E368,G368,I368)</f>
        <v>34</v>
      </c>
    </row>
    <row r="369" spans="1:17" x14ac:dyDescent="0.25">
      <c r="A369">
        <v>377</v>
      </c>
      <c r="F369">
        <v>59.498806000000009</v>
      </c>
      <c r="G369" s="5">
        <v>3</v>
      </c>
      <c r="H369">
        <v>59.500794000000013</v>
      </c>
      <c r="I369" s="4">
        <v>4</v>
      </c>
      <c r="P369">
        <v>2</v>
      </c>
      <c r="Q369" t="str">
        <f>CONCATENATE(C369,E369,G369,I369)</f>
        <v>34</v>
      </c>
    </row>
    <row r="370" spans="1:17" x14ac:dyDescent="0.25">
      <c r="A370">
        <v>378</v>
      </c>
      <c r="F370">
        <v>59.498806000000009</v>
      </c>
      <c r="G370" s="5">
        <v>3</v>
      </c>
      <c r="H370">
        <v>59.530625000000015</v>
      </c>
      <c r="I370" s="4">
        <v>4</v>
      </c>
      <c r="P370">
        <v>2</v>
      </c>
      <c r="Q370" t="str">
        <f>CONCATENATE(C370,E370,G370,I370)</f>
        <v>34</v>
      </c>
    </row>
    <row r="371" spans="1:17" x14ac:dyDescent="0.25">
      <c r="A371">
        <v>379</v>
      </c>
      <c r="F371">
        <v>59.498806000000009</v>
      </c>
      <c r="G371" s="5">
        <v>3</v>
      </c>
      <c r="H371">
        <v>59.521435000000011</v>
      </c>
      <c r="I371" s="4">
        <v>4</v>
      </c>
      <c r="P371">
        <v>2</v>
      </c>
      <c r="Q371" t="str">
        <f>CONCATENATE(C371,E371,G371,I371)</f>
        <v>34</v>
      </c>
    </row>
    <row r="372" spans="1:17" x14ac:dyDescent="0.25">
      <c r="A372">
        <v>380</v>
      </c>
      <c r="F372">
        <v>59.498806000000009</v>
      </c>
      <c r="G372" s="5">
        <v>3</v>
      </c>
      <c r="H372">
        <v>59.502190000000013</v>
      </c>
      <c r="I372" s="4">
        <v>4</v>
      </c>
      <c r="P372">
        <v>2</v>
      </c>
      <c r="Q372" t="str">
        <f>CONCATENATE(C372,E372,G372,I372)</f>
        <v>34</v>
      </c>
    </row>
    <row r="373" spans="1:17" x14ac:dyDescent="0.25">
      <c r="A373">
        <v>381</v>
      </c>
      <c r="F373">
        <v>59.498806000000009</v>
      </c>
      <c r="G373" s="5">
        <v>3</v>
      </c>
      <c r="H373">
        <v>59.555298000000015</v>
      </c>
      <c r="I373" s="4">
        <v>4</v>
      </c>
      <c r="P373">
        <v>2</v>
      </c>
      <c r="Q373" t="str">
        <f>CONCATENATE(C373,E373,G373,I373)</f>
        <v>34</v>
      </c>
    </row>
    <row r="374" spans="1:17" x14ac:dyDescent="0.25">
      <c r="A374">
        <v>382</v>
      </c>
      <c r="F374">
        <v>59.498806000000009</v>
      </c>
      <c r="G374" s="5">
        <v>3</v>
      </c>
      <c r="H374">
        <v>59.54771800000001</v>
      </c>
      <c r="I374" s="4">
        <v>4</v>
      </c>
      <c r="P374">
        <v>2</v>
      </c>
      <c r="Q374" t="str">
        <f>CONCATENATE(C374,E374,G374,I374)</f>
        <v>34</v>
      </c>
    </row>
    <row r="375" spans="1:17" x14ac:dyDescent="0.25">
      <c r="A375">
        <v>383</v>
      </c>
      <c r="F375">
        <v>59.498806000000009</v>
      </c>
      <c r="G375" s="5">
        <v>3</v>
      </c>
      <c r="H375">
        <v>59.578465000000016</v>
      </c>
      <c r="I375" s="4">
        <v>4</v>
      </c>
      <c r="P375">
        <v>2</v>
      </c>
      <c r="Q375" t="str">
        <f>CONCATENATE(C375,E375,G375,I375)</f>
        <v>34</v>
      </c>
    </row>
    <row r="376" spans="1:17" x14ac:dyDescent="0.25">
      <c r="A376">
        <v>384</v>
      </c>
      <c r="F376">
        <v>59.498806000000009</v>
      </c>
      <c r="G376" s="5">
        <v>3</v>
      </c>
      <c r="H376">
        <v>59.502083000000013</v>
      </c>
      <c r="I376" s="4">
        <v>4</v>
      </c>
      <c r="P376">
        <v>2</v>
      </c>
      <c r="Q376" t="str">
        <f>CONCATENATE(C376,E376,G376,I376)</f>
        <v>34</v>
      </c>
    </row>
    <row r="377" spans="1:17" x14ac:dyDescent="0.25">
      <c r="A377">
        <v>385</v>
      </c>
      <c r="F377">
        <v>59.498806000000009</v>
      </c>
      <c r="G377" s="5">
        <v>3</v>
      </c>
      <c r="H377">
        <v>59.462040000000009</v>
      </c>
      <c r="I377" s="4">
        <v>4</v>
      </c>
      <c r="P377">
        <v>2</v>
      </c>
      <c r="Q377" t="str">
        <f>CONCATENATE(C377,E377,G377,I377)</f>
        <v>34</v>
      </c>
    </row>
    <row r="378" spans="1:17" x14ac:dyDescent="0.25">
      <c r="A378">
        <v>386</v>
      </c>
      <c r="P378">
        <v>0</v>
      </c>
      <c r="Q378" t="str">
        <f>CONCATENATE(C378,E378,G378,I378)</f>
        <v/>
      </c>
    </row>
    <row r="379" spans="1:17" x14ac:dyDescent="0.25">
      <c r="A379">
        <v>387</v>
      </c>
      <c r="B379">
        <v>77.176463000000012</v>
      </c>
      <c r="C379" s="3">
        <v>1</v>
      </c>
      <c r="P379">
        <v>1</v>
      </c>
      <c r="Q379" t="str">
        <f>CONCATENATE(C379,E379,G379,I379)</f>
        <v>1</v>
      </c>
    </row>
    <row r="380" spans="1:17" x14ac:dyDescent="0.25">
      <c r="A380">
        <v>388</v>
      </c>
      <c r="B380">
        <v>77.186779000000001</v>
      </c>
      <c r="C380" s="3">
        <v>1</v>
      </c>
      <c r="P380">
        <v>1</v>
      </c>
      <c r="Q380" t="str">
        <f>CONCATENATE(C380,E380,G380,I380)</f>
        <v>1</v>
      </c>
    </row>
    <row r="381" spans="1:17" x14ac:dyDescent="0.25">
      <c r="A381">
        <v>389</v>
      </c>
      <c r="B381">
        <v>77.157095000000012</v>
      </c>
      <c r="C381" s="3">
        <v>1</v>
      </c>
      <c r="P381">
        <v>1</v>
      </c>
      <c r="Q381" t="str">
        <f>CONCATENATE(C381,E381,G381,I381)</f>
        <v>1</v>
      </c>
    </row>
    <row r="382" spans="1:17" x14ac:dyDescent="0.25">
      <c r="A382">
        <v>390</v>
      </c>
      <c r="B382">
        <v>77.155359000000004</v>
      </c>
      <c r="C382" s="3">
        <v>1</v>
      </c>
      <c r="D382">
        <v>78.761639000000002</v>
      </c>
      <c r="E382" s="2">
        <v>2</v>
      </c>
      <c r="P382">
        <v>2</v>
      </c>
      <c r="Q382" t="str">
        <f>CONCATENATE(C382,E382,G382,I382)</f>
        <v>12</v>
      </c>
    </row>
    <row r="383" spans="1:17" x14ac:dyDescent="0.25">
      <c r="A383">
        <v>391</v>
      </c>
      <c r="B383">
        <v>77.158359000000004</v>
      </c>
      <c r="C383" s="3">
        <v>1</v>
      </c>
      <c r="D383">
        <v>78.785584</v>
      </c>
      <c r="E383" s="2">
        <v>2</v>
      </c>
      <c r="P383">
        <v>2</v>
      </c>
      <c r="Q383" t="str">
        <f>CONCATENATE(C383,E383,G383,I383)</f>
        <v>12</v>
      </c>
    </row>
    <row r="384" spans="1:17" x14ac:dyDescent="0.25">
      <c r="A384">
        <v>392</v>
      </c>
      <c r="B384">
        <v>77.161359000000004</v>
      </c>
      <c r="C384" s="3">
        <v>1</v>
      </c>
      <c r="D384">
        <v>78.786848000000006</v>
      </c>
      <c r="E384" s="2">
        <v>2</v>
      </c>
      <c r="P384">
        <v>2</v>
      </c>
      <c r="Q384" t="str">
        <f>CONCATENATE(C384,E384,G384,I384)</f>
        <v>12</v>
      </c>
    </row>
    <row r="385" spans="1:17" x14ac:dyDescent="0.25">
      <c r="A385">
        <v>393</v>
      </c>
      <c r="B385">
        <v>77.154201</v>
      </c>
      <c r="C385" s="3">
        <v>1</v>
      </c>
      <c r="D385">
        <v>78.780479</v>
      </c>
      <c r="E385" s="2">
        <v>2</v>
      </c>
      <c r="P385">
        <v>2</v>
      </c>
      <c r="Q385" t="str">
        <f>CONCATENATE(C385,E385,G385,I385)</f>
        <v>12</v>
      </c>
    </row>
    <row r="386" spans="1:17" x14ac:dyDescent="0.25">
      <c r="A386">
        <v>394</v>
      </c>
      <c r="B386">
        <v>77.148623000000001</v>
      </c>
      <c r="C386" s="3">
        <v>1</v>
      </c>
      <c r="D386">
        <v>78.802794000000006</v>
      </c>
      <c r="E386" s="2">
        <v>2</v>
      </c>
      <c r="P386">
        <v>2</v>
      </c>
      <c r="Q386" t="str">
        <f>CONCATENATE(C386,E386,G386,I386)</f>
        <v>12</v>
      </c>
    </row>
    <row r="387" spans="1:17" x14ac:dyDescent="0.25">
      <c r="A387">
        <v>395</v>
      </c>
      <c r="B387">
        <v>77.093467000000004</v>
      </c>
      <c r="C387" s="3">
        <v>1</v>
      </c>
      <c r="D387">
        <v>78.797689000000005</v>
      </c>
      <c r="E387" s="2">
        <v>2</v>
      </c>
      <c r="P387">
        <v>2</v>
      </c>
      <c r="Q387" t="str">
        <f>CONCATENATE(C387,E387,G387,I387)</f>
        <v>12</v>
      </c>
    </row>
    <row r="388" spans="1:17" x14ac:dyDescent="0.25">
      <c r="A388">
        <v>396</v>
      </c>
      <c r="B388">
        <v>77.139044000000013</v>
      </c>
      <c r="C388" s="3">
        <v>1</v>
      </c>
      <c r="D388">
        <v>78.841266000000005</v>
      </c>
      <c r="E388" s="2">
        <v>2</v>
      </c>
      <c r="P388">
        <v>2</v>
      </c>
      <c r="Q388" t="str">
        <f>CONCATENATE(C388,E388,G388,I388)</f>
        <v>12</v>
      </c>
    </row>
    <row r="389" spans="1:17" x14ac:dyDescent="0.25">
      <c r="A389">
        <v>397</v>
      </c>
      <c r="D389">
        <v>78.765480000000011</v>
      </c>
      <c r="E389" s="2">
        <v>2</v>
      </c>
      <c r="P389">
        <v>1</v>
      </c>
      <c r="Q389" t="str">
        <f>CONCATENATE(C389,E389,G389,I389)</f>
        <v>2</v>
      </c>
    </row>
    <row r="390" spans="1:17" x14ac:dyDescent="0.25">
      <c r="A390">
        <v>398</v>
      </c>
      <c r="D390">
        <v>78.765480000000011</v>
      </c>
      <c r="E390" s="2">
        <v>2</v>
      </c>
      <c r="F390">
        <v>78.088465000000014</v>
      </c>
      <c r="G390" s="5">
        <v>3</v>
      </c>
      <c r="H390">
        <v>78.935155000000009</v>
      </c>
      <c r="I390" s="4">
        <v>4</v>
      </c>
      <c r="P390">
        <v>3</v>
      </c>
      <c r="Q390" t="str">
        <f>CONCATENATE(C390,E390,G390,I390)</f>
        <v>234</v>
      </c>
    </row>
    <row r="391" spans="1:17" x14ac:dyDescent="0.25">
      <c r="A391">
        <v>399</v>
      </c>
      <c r="D391">
        <v>78.765480000000011</v>
      </c>
      <c r="E391" s="2">
        <v>2</v>
      </c>
      <c r="F391">
        <v>78.071097000000009</v>
      </c>
      <c r="G391" s="5">
        <v>3</v>
      </c>
      <c r="H391">
        <v>78.935155000000009</v>
      </c>
      <c r="I391" s="4">
        <v>4</v>
      </c>
      <c r="P391">
        <v>3</v>
      </c>
      <c r="Q391" t="str">
        <f>CONCATENATE(C391,E391,G391,I391)</f>
        <v>234</v>
      </c>
    </row>
    <row r="392" spans="1:17" x14ac:dyDescent="0.25">
      <c r="A392">
        <v>400</v>
      </c>
      <c r="F392">
        <v>78.093360000000004</v>
      </c>
      <c r="G392" s="5">
        <v>3</v>
      </c>
      <c r="H392">
        <v>78.935155000000009</v>
      </c>
      <c r="I392" s="4">
        <v>4</v>
      </c>
      <c r="P392">
        <v>2</v>
      </c>
      <c r="Q392" t="str">
        <f>CONCATENATE(C392,E392,G392,I392)</f>
        <v>34</v>
      </c>
    </row>
    <row r="393" spans="1:17" x14ac:dyDescent="0.25">
      <c r="A393">
        <v>401</v>
      </c>
      <c r="F393">
        <v>78.090097</v>
      </c>
      <c r="G393" s="5">
        <v>3</v>
      </c>
      <c r="H393">
        <v>78.935155000000009</v>
      </c>
      <c r="I393" s="4">
        <v>4</v>
      </c>
      <c r="P393">
        <v>2</v>
      </c>
      <c r="Q393" t="str">
        <f>CONCATENATE(C393,E393,G393,I393)</f>
        <v>34</v>
      </c>
    </row>
    <row r="394" spans="1:17" x14ac:dyDescent="0.25">
      <c r="A394">
        <v>402</v>
      </c>
      <c r="F394">
        <v>78.072203000000002</v>
      </c>
      <c r="G394" s="5">
        <v>3</v>
      </c>
      <c r="H394">
        <v>78.935155000000009</v>
      </c>
      <c r="I394" s="4">
        <v>4</v>
      </c>
      <c r="P394">
        <v>2</v>
      </c>
      <c r="Q394" t="str">
        <f>CONCATENATE(C394,E394,G394,I394)</f>
        <v>34</v>
      </c>
    </row>
    <row r="395" spans="1:17" x14ac:dyDescent="0.25">
      <c r="A395">
        <v>403</v>
      </c>
      <c r="F395">
        <v>78.05378300000001</v>
      </c>
      <c r="G395" s="5">
        <v>3</v>
      </c>
      <c r="H395">
        <v>78.935155000000009</v>
      </c>
      <c r="I395" s="4">
        <v>4</v>
      </c>
      <c r="P395">
        <v>2</v>
      </c>
      <c r="Q395" t="str">
        <f>CONCATENATE(C395,E395,G395,I395)</f>
        <v>34</v>
      </c>
    </row>
    <row r="396" spans="1:17" x14ac:dyDescent="0.25">
      <c r="A396">
        <v>404</v>
      </c>
      <c r="F396">
        <v>78.059993000000006</v>
      </c>
      <c r="G396" s="5">
        <v>3</v>
      </c>
      <c r="H396">
        <v>78.935155000000009</v>
      </c>
      <c r="I396" s="4">
        <v>4</v>
      </c>
      <c r="P396">
        <v>2</v>
      </c>
      <c r="Q396" t="str">
        <f>CONCATENATE(C396,E396,G396,I396)</f>
        <v>34</v>
      </c>
    </row>
    <row r="397" spans="1:17" x14ac:dyDescent="0.25">
      <c r="A397">
        <v>405</v>
      </c>
      <c r="F397">
        <v>78.052309000000008</v>
      </c>
      <c r="G397" s="5">
        <v>3</v>
      </c>
      <c r="H397">
        <v>78.935155000000009</v>
      </c>
      <c r="I397" s="4">
        <v>4</v>
      </c>
      <c r="P397">
        <v>2</v>
      </c>
      <c r="Q397" t="str">
        <f>CONCATENATE(C397,E397,G397,I397)</f>
        <v>34</v>
      </c>
    </row>
    <row r="398" spans="1:17" x14ac:dyDescent="0.25">
      <c r="A398">
        <v>406</v>
      </c>
      <c r="F398">
        <v>78.056256000000005</v>
      </c>
      <c r="G398" s="5">
        <v>3</v>
      </c>
      <c r="H398">
        <v>78.900525000000002</v>
      </c>
      <c r="I398" s="4">
        <v>4</v>
      </c>
      <c r="P398">
        <v>2</v>
      </c>
      <c r="Q398" t="str">
        <f>CONCATENATE(C398,E398,G398,I398)</f>
        <v>34</v>
      </c>
    </row>
    <row r="399" spans="1:17" x14ac:dyDescent="0.25">
      <c r="A399">
        <v>407</v>
      </c>
      <c r="F399">
        <v>78.062098000000006</v>
      </c>
      <c r="G399" s="5">
        <v>3</v>
      </c>
      <c r="H399">
        <v>78.884579000000002</v>
      </c>
      <c r="I399" s="4">
        <v>4</v>
      </c>
      <c r="P399">
        <v>2</v>
      </c>
      <c r="Q399" t="str">
        <f>CONCATENATE(C399,E399,G399,I399)</f>
        <v>34</v>
      </c>
    </row>
    <row r="400" spans="1:17" x14ac:dyDescent="0.25">
      <c r="A400">
        <v>408</v>
      </c>
      <c r="F400">
        <v>78.033626000000012</v>
      </c>
      <c r="G400" s="5">
        <v>3</v>
      </c>
      <c r="H400">
        <v>78.919840000000008</v>
      </c>
      <c r="I400" s="4">
        <v>4</v>
      </c>
      <c r="P400">
        <v>2</v>
      </c>
      <c r="Q400" t="str">
        <f>CONCATENATE(C400,E400,G400,I400)</f>
        <v>34</v>
      </c>
    </row>
    <row r="401" spans="1:17" x14ac:dyDescent="0.25">
      <c r="A401">
        <v>409</v>
      </c>
      <c r="F401">
        <v>78.015627000000009</v>
      </c>
      <c r="G401" s="5">
        <v>3</v>
      </c>
      <c r="H401">
        <v>78.94957500000001</v>
      </c>
      <c r="I401" s="4">
        <v>4</v>
      </c>
      <c r="P401">
        <v>2</v>
      </c>
      <c r="Q401" t="str">
        <f>CONCATENATE(C401,E401,G401,I401)</f>
        <v>34</v>
      </c>
    </row>
    <row r="402" spans="1:17" x14ac:dyDescent="0.25">
      <c r="A402">
        <v>410</v>
      </c>
      <c r="F402">
        <v>78.015627000000009</v>
      </c>
      <c r="G402" s="5">
        <v>3</v>
      </c>
      <c r="H402">
        <v>78.935155000000009</v>
      </c>
      <c r="I402" s="4">
        <v>4</v>
      </c>
      <c r="P402">
        <v>2</v>
      </c>
      <c r="Q402" t="str">
        <f>CONCATENATE(C402,E402,G402,I402)</f>
        <v>34</v>
      </c>
    </row>
    <row r="403" spans="1:17" x14ac:dyDescent="0.25">
      <c r="A403">
        <v>411</v>
      </c>
      <c r="P403">
        <v>0</v>
      </c>
      <c r="Q403" t="str">
        <f>CONCATENATE(C403,E403,G403,I403)</f>
        <v/>
      </c>
    </row>
    <row r="404" spans="1:17" x14ac:dyDescent="0.25">
      <c r="A404">
        <v>412</v>
      </c>
      <c r="P404">
        <v>0</v>
      </c>
      <c r="Q404" t="str">
        <f>CONCATENATE(C404,E404,G404,I404)</f>
        <v/>
      </c>
    </row>
    <row r="405" spans="1:17" x14ac:dyDescent="0.25">
      <c r="A405">
        <v>413</v>
      </c>
      <c r="P405">
        <v>0</v>
      </c>
      <c r="Q405" t="str">
        <f>CONCATENATE(C405,E405,G405,I405)</f>
        <v/>
      </c>
    </row>
    <row r="406" spans="1:17" x14ac:dyDescent="0.25">
      <c r="A406">
        <v>414</v>
      </c>
      <c r="P406">
        <v>0</v>
      </c>
      <c r="Q406" t="str">
        <f>CONCATENATE(C406,E406,G406,I406)</f>
        <v/>
      </c>
    </row>
    <row r="407" spans="1:17" x14ac:dyDescent="0.25">
      <c r="A407">
        <v>415</v>
      </c>
      <c r="B407">
        <v>99.099193000000014</v>
      </c>
      <c r="C407" s="3">
        <v>1</v>
      </c>
      <c r="P407">
        <v>1</v>
      </c>
      <c r="Q407" t="str">
        <f>CONCATENATE(C407,E407,G407,I407)</f>
        <v>1</v>
      </c>
    </row>
    <row r="408" spans="1:17" x14ac:dyDescent="0.25">
      <c r="A408">
        <v>416</v>
      </c>
      <c r="B408">
        <v>99.139247000000012</v>
      </c>
      <c r="C408" s="3">
        <v>1</v>
      </c>
      <c r="P408">
        <v>1</v>
      </c>
      <c r="Q408" t="str">
        <f>CONCATENATE(C408,E408,G408,I408)</f>
        <v>1</v>
      </c>
    </row>
    <row r="409" spans="1:17" x14ac:dyDescent="0.25">
      <c r="A409">
        <v>417</v>
      </c>
      <c r="B409">
        <v>99.091773000000003</v>
      </c>
      <c r="C409" s="3">
        <v>1</v>
      </c>
      <c r="D409">
        <v>101.01182700000001</v>
      </c>
      <c r="E409" s="2">
        <v>2</v>
      </c>
      <c r="P409">
        <v>2</v>
      </c>
      <c r="Q409" t="str">
        <f>CONCATENATE(C409,E409,G409,I409)</f>
        <v>12</v>
      </c>
    </row>
    <row r="410" spans="1:17" x14ac:dyDescent="0.25">
      <c r="A410">
        <v>418</v>
      </c>
      <c r="B410">
        <v>99.076142000000004</v>
      </c>
      <c r="C410" s="3">
        <v>1</v>
      </c>
      <c r="D410">
        <v>100.99256200000001</v>
      </c>
      <c r="E410" s="2">
        <v>2</v>
      </c>
      <c r="P410">
        <v>2</v>
      </c>
      <c r="Q410" t="str">
        <f>CONCATENATE(C410,E410,G410,I410)</f>
        <v>12</v>
      </c>
    </row>
    <row r="411" spans="1:17" x14ac:dyDescent="0.25">
      <c r="A411">
        <v>419</v>
      </c>
      <c r="B411">
        <v>99.087091000000001</v>
      </c>
      <c r="C411" s="3">
        <v>1</v>
      </c>
      <c r="D411">
        <v>101.014194</v>
      </c>
      <c r="E411" s="2">
        <v>2</v>
      </c>
      <c r="P411">
        <v>2</v>
      </c>
      <c r="Q411" t="str">
        <f>CONCATENATE(C411,E411,G411,I411)</f>
        <v>12</v>
      </c>
    </row>
    <row r="412" spans="1:17" x14ac:dyDescent="0.25">
      <c r="A412">
        <v>420</v>
      </c>
      <c r="B412">
        <v>99.09751</v>
      </c>
      <c r="C412" s="3">
        <v>1</v>
      </c>
      <c r="D412">
        <v>101.000247</v>
      </c>
      <c r="E412" s="2">
        <v>2</v>
      </c>
      <c r="P412">
        <v>2</v>
      </c>
      <c r="Q412" t="str">
        <f>CONCATENATE(C412,E412,G412,I412)</f>
        <v>12</v>
      </c>
    </row>
    <row r="413" spans="1:17" x14ac:dyDescent="0.25">
      <c r="A413">
        <v>421</v>
      </c>
      <c r="B413">
        <v>99.106353000000013</v>
      </c>
      <c r="C413" s="3">
        <v>1</v>
      </c>
      <c r="D413">
        <v>100.993037</v>
      </c>
      <c r="E413" s="2">
        <v>2</v>
      </c>
      <c r="P413">
        <v>2</v>
      </c>
      <c r="Q413" t="str">
        <f>CONCATENATE(C413,E413,G413,I413)</f>
        <v>12</v>
      </c>
    </row>
    <row r="414" spans="1:17" x14ac:dyDescent="0.25">
      <c r="A414">
        <v>422</v>
      </c>
      <c r="B414">
        <v>99.121665000000007</v>
      </c>
      <c r="C414" s="3">
        <v>1</v>
      </c>
      <c r="D414">
        <v>100.98203600000001</v>
      </c>
      <c r="E414" s="2">
        <v>2</v>
      </c>
      <c r="P414">
        <v>2</v>
      </c>
      <c r="Q414" t="str">
        <f>CONCATENATE(C414,E414,G414,I414)</f>
        <v>12</v>
      </c>
    </row>
    <row r="415" spans="1:17" x14ac:dyDescent="0.25">
      <c r="A415">
        <v>423</v>
      </c>
      <c r="B415">
        <v>99.099826000000007</v>
      </c>
      <c r="C415" s="3">
        <v>1</v>
      </c>
      <c r="D415">
        <v>100.97745800000001</v>
      </c>
      <c r="E415" s="2">
        <v>2</v>
      </c>
      <c r="P415">
        <v>2</v>
      </c>
      <c r="Q415" t="str">
        <f>CONCATENATE(C415,E415,G415,I415)</f>
        <v>12</v>
      </c>
    </row>
    <row r="416" spans="1:17" x14ac:dyDescent="0.25">
      <c r="A416">
        <v>424</v>
      </c>
      <c r="B416">
        <v>99.088773000000003</v>
      </c>
      <c r="C416" s="3">
        <v>1</v>
      </c>
      <c r="D416">
        <v>100.99777300000001</v>
      </c>
      <c r="E416" s="2">
        <v>2</v>
      </c>
      <c r="P416">
        <v>2</v>
      </c>
      <c r="Q416" t="str">
        <f>CONCATENATE(C416,E416,G416,I416)</f>
        <v>12</v>
      </c>
    </row>
    <row r="417" spans="1:17" x14ac:dyDescent="0.25">
      <c r="A417">
        <v>425</v>
      </c>
      <c r="D417">
        <v>101.01182700000001</v>
      </c>
      <c r="E417" s="2">
        <v>2</v>
      </c>
      <c r="F417">
        <v>100.745261</v>
      </c>
      <c r="G417" s="5">
        <v>3</v>
      </c>
      <c r="P417">
        <v>2</v>
      </c>
      <c r="Q417" t="str">
        <f>CONCATENATE(C417,E417,G417,I417)</f>
        <v>23</v>
      </c>
    </row>
    <row r="418" spans="1:17" x14ac:dyDescent="0.25">
      <c r="A418">
        <v>426</v>
      </c>
      <c r="F418">
        <v>100.745261</v>
      </c>
      <c r="G418" s="5">
        <v>3</v>
      </c>
      <c r="H418">
        <v>101.53769200000001</v>
      </c>
      <c r="I418" s="4">
        <v>4</v>
      </c>
      <c r="P418">
        <v>2</v>
      </c>
      <c r="Q418" t="str">
        <f>CONCATENATE(C418,E418,G418,I418)</f>
        <v>34</v>
      </c>
    </row>
    <row r="419" spans="1:17" x14ac:dyDescent="0.25">
      <c r="A419">
        <v>427</v>
      </c>
      <c r="F419">
        <v>100.745261</v>
      </c>
      <c r="G419" s="5">
        <v>3</v>
      </c>
      <c r="H419">
        <v>101.53769200000001</v>
      </c>
      <c r="I419" s="4">
        <v>4</v>
      </c>
      <c r="P419">
        <v>2</v>
      </c>
      <c r="Q419" t="str">
        <f>CONCATENATE(C419,E419,G419,I419)</f>
        <v>34</v>
      </c>
    </row>
    <row r="420" spans="1:17" x14ac:dyDescent="0.25">
      <c r="A420">
        <v>428</v>
      </c>
      <c r="F420">
        <v>100.745261</v>
      </c>
      <c r="G420" s="5">
        <v>3</v>
      </c>
      <c r="H420">
        <v>101.53769200000001</v>
      </c>
      <c r="I420" s="4">
        <v>4</v>
      </c>
      <c r="P420">
        <v>2</v>
      </c>
      <c r="Q420" t="str">
        <f>CONCATENATE(C420,E420,G420,I420)</f>
        <v>34</v>
      </c>
    </row>
    <row r="421" spans="1:17" x14ac:dyDescent="0.25">
      <c r="A421">
        <v>429</v>
      </c>
      <c r="F421">
        <v>100.745261</v>
      </c>
      <c r="G421" s="5">
        <v>3</v>
      </c>
      <c r="H421">
        <v>101.60379300000001</v>
      </c>
      <c r="I421" s="4">
        <v>4</v>
      </c>
      <c r="P421">
        <v>2</v>
      </c>
      <c r="Q421" t="str">
        <f>CONCATENATE(C421,E421,G421,I421)</f>
        <v>34</v>
      </c>
    </row>
    <row r="422" spans="1:17" x14ac:dyDescent="0.25">
      <c r="A422">
        <v>430</v>
      </c>
      <c r="F422">
        <v>100.71642</v>
      </c>
      <c r="G422" s="5">
        <v>3</v>
      </c>
      <c r="H422">
        <v>101.59626700000001</v>
      </c>
      <c r="I422" s="4">
        <v>4</v>
      </c>
      <c r="P422">
        <v>2</v>
      </c>
      <c r="Q422" t="str">
        <f>CONCATENATE(C422,E422,G422,I422)</f>
        <v>34</v>
      </c>
    </row>
    <row r="423" spans="1:17" x14ac:dyDescent="0.25">
      <c r="A423">
        <v>431</v>
      </c>
      <c r="F423">
        <v>100.72273700000001</v>
      </c>
      <c r="G423" s="5">
        <v>3</v>
      </c>
      <c r="H423">
        <v>101.551585</v>
      </c>
      <c r="I423" s="4">
        <v>4</v>
      </c>
      <c r="P423">
        <v>2</v>
      </c>
      <c r="Q423" t="str">
        <f>CONCATENATE(C423,E423,G423,I423)</f>
        <v>34</v>
      </c>
    </row>
    <row r="424" spans="1:17" x14ac:dyDescent="0.25">
      <c r="A424">
        <v>432</v>
      </c>
      <c r="F424">
        <v>100.72021000000001</v>
      </c>
      <c r="G424" s="5">
        <v>3</v>
      </c>
      <c r="H424">
        <v>101.538219</v>
      </c>
      <c r="I424" s="4">
        <v>4</v>
      </c>
      <c r="P424">
        <v>2</v>
      </c>
      <c r="Q424" t="str">
        <f>CONCATENATE(C424,E424,G424,I424)</f>
        <v>34</v>
      </c>
    </row>
    <row r="425" spans="1:17" x14ac:dyDescent="0.25">
      <c r="A425">
        <v>433</v>
      </c>
      <c r="F425">
        <v>100.72231400000001</v>
      </c>
      <c r="G425" s="5">
        <v>3</v>
      </c>
      <c r="H425">
        <v>101.59079300000001</v>
      </c>
      <c r="I425" s="4">
        <v>4</v>
      </c>
      <c r="P425">
        <v>2</v>
      </c>
      <c r="Q425" t="str">
        <f>CONCATENATE(C425,E425,G425,I425)</f>
        <v>34</v>
      </c>
    </row>
    <row r="426" spans="1:17" x14ac:dyDescent="0.25">
      <c r="A426">
        <v>434</v>
      </c>
      <c r="F426">
        <v>100.716947</v>
      </c>
      <c r="G426" s="5">
        <v>3</v>
      </c>
      <c r="H426">
        <v>101.580636</v>
      </c>
      <c r="I426" s="4">
        <v>4</v>
      </c>
      <c r="P426">
        <v>2</v>
      </c>
      <c r="Q426" t="str">
        <f>CONCATENATE(C426,E426,G426,I426)</f>
        <v>34</v>
      </c>
    </row>
    <row r="427" spans="1:17" x14ac:dyDescent="0.25">
      <c r="A427">
        <v>435</v>
      </c>
      <c r="F427">
        <v>100.69789400000001</v>
      </c>
      <c r="G427" s="5">
        <v>3</v>
      </c>
      <c r="H427">
        <v>101.53421700000001</v>
      </c>
      <c r="I427" s="4">
        <v>4</v>
      </c>
      <c r="P427">
        <v>2</v>
      </c>
      <c r="Q427" t="str">
        <f>CONCATENATE(C427,E427,G427,I427)</f>
        <v>34</v>
      </c>
    </row>
    <row r="428" spans="1:17" x14ac:dyDescent="0.25">
      <c r="A428">
        <v>436</v>
      </c>
      <c r="F428">
        <v>100.745261</v>
      </c>
      <c r="G428" s="5">
        <v>3</v>
      </c>
      <c r="H428">
        <v>101.53769200000001</v>
      </c>
      <c r="I428" s="4">
        <v>4</v>
      </c>
      <c r="P428">
        <v>2</v>
      </c>
      <c r="Q428" t="str">
        <f>CONCATENATE(C428,E428,G428,I428)</f>
        <v>34</v>
      </c>
    </row>
    <row r="429" spans="1:17" x14ac:dyDescent="0.25">
      <c r="A429">
        <v>437</v>
      </c>
      <c r="F429">
        <v>100.745261</v>
      </c>
      <c r="G429" s="5">
        <v>3</v>
      </c>
      <c r="H429">
        <v>101.53769200000001</v>
      </c>
      <c r="I429" s="4">
        <v>4</v>
      </c>
      <c r="P429">
        <v>2</v>
      </c>
      <c r="Q429" t="str">
        <f>CONCATENATE(C429,E429,G429,I429)</f>
        <v>34</v>
      </c>
    </row>
    <row r="430" spans="1:17" x14ac:dyDescent="0.25">
      <c r="A430">
        <v>438</v>
      </c>
      <c r="B430">
        <v>120.76831000000001</v>
      </c>
      <c r="C430" s="3">
        <v>1</v>
      </c>
      <c r="P430">
        <v>1</v>
      </c>
      <c r="Q430" t="str">
        <f>CONCATENATE(C430,E430,G430,I430)</f>
        <v>1</v>
      </c>
    </row>
    <row r="431" spans="1:17" x14ac:dyDescent="0.25">
      <c r="A431">
        <v>439</v>
      </c>
      <c r="B431">
        <v>120.767886</v>
      </c>
      <c r="C431" s="3">
        <v>1</v>
      </c>
      <c r="P431">
        <v>1</v>
      </c>
      <c r="Q431" t="str">
        <f>CONCATENATE(C431,E431,G431,I431)</f>
        <v>1</v>
      </c>
    </row>
    <row r="432" spans="1:17" x14ac:dyDescent="0.25">
      <c r="A432">
        <v>440</v>
      </c>
      <c r="B432">
        <v>120.77141500000002</v>
      </c>
      <c r="C432" s="3">
        <v>1</v>
      </c>
      <c r="P432">
        <v>1</v>
      </c>
      <c r="Q432" t="str">
        <f>CONCATENATE(C432,E432,G432,I432)</f>
        <v>1</v>
      </c>
    </row>
    <row r="433" spans="1:17" x14ac:dyDescent="0.25">
      <c r="A433">
        <v>441</v>
      </c>
      <c r="B433">
        <v>120.80088700000002</v>
      </c>
      <c r="C433" s="3">
        <v>1</v>
      </c>
      <c r="D433">
        <v>122.95029400000001</v>
      </c>
      <c r="E433" s="2">
        <v>2</v>
      </c>
      <c r="P433">
        <v>2</v>
      </c>
      <c r="Q433" t="str">
        <f>CONCATENATE(C433,E433,G433,I433)</f>
        <v>12</v>
      </c>
    </row>
    <row r="434" spans="1:17" x14ac:dyDescent="0.25">
      <c r="A434">
        <v>442</v>
      </c>
      <c r="B434">
        <v>120.80736100000001</v>
      </c>
      <c r="C434" s="3">
        <v>1</v>
      </c>
      <c r="D434">
        <v>122.96981700000001</v>
      </c>
      <c r="E434" s="2">
        <v>2</v>
      </c>
      <c r="P434">
        <v>2</v>
      </c>
      <c r="Q434" t="str">
        <f>CONCATENATE(C434,E434,G434,I434)</f>
        <v>12</v>
      </c>
    </row>
    <row r="435" spans="1:17" x14ac:dyDescent="0.25">
      <c r="A435">
        <v>443</v>
      </c>
      <c r="B435">
        <v>120.78220300000001</v>
      </c>
      <c r="C435" s="3">
        <v>1</v>
      </c>
      <c r="D435">
        <v>122.96087200000001</v>
      </c>
      <c r="E435" s="2">
        <v>2</v>
      </c>
      <c r="P435">
        <v>2</v>
      </c>
      <c r="Q435" t="str">
        <f>CONCATENATE(C435,E435,G435,I435)</f>
        <v>12</v>
      </c>
    </row>
    <row r="436" spans="1:17" x14ac:dyDescent="0.25">
      <c r="A436">
        <v>444</v>
      </c>
      <c r="B436">
        <v>120.773414</v>
      </c>
      <c r="C436" s="3">
        <v>1</v>
      </c>
      <c r="D436">
        <v>122.96781800000001</v>
      </c>
      <c r="E436" s="2">
        <v>2</v>
      </c>
      <c r="P436">
        <v>2</v>
      </c>
      <c r="Q436" t="str">
        <f>CONCATENATE(C436,E436,G436,I436)</f>
        <v>12</v>
      </c>
    </row>
    <row r="437" spans="1:17" x14ac:dyDescent="0.25">
      <c r="A437">
        <v>445</v>
      </c>
      <c r="B437">
        <v>120.79967400000001</v>
      </c>
      <c r="C437" s="3">
        <v>1</v>
      </c>
      <c r="D437">
        <v>122.967082</v>
      </c>
      <c r="E437" s="2">
        <v>2</v>
      </c>
      <c r="P437">
        <v>2</v>
      </c>
      <c r="Q437" t="str">
        <f>CONCATENATE(C437,E437,G437,I437)</f>
        <v>12</v>
      </c>
    </row>
    <row r="438" spans="1:17" x14ac:dyDescent="0.25">
      <c r="A438">
        <v>446</v>
      </c>
      <c r="B438">
        <v>120.83630300000002</v>
      </c>
      <c r="C438" s="3">
        <v>1</v>
      </c>
      <c r="D438">
        <v>123.01376300000001</v>
      </c>
      <c r="E438" s="2">
        <v>2</v>
      </c>
      <c r="P438">
        <v>2</v>
      </c>
      <c r="Q438" t="str">
        <f>CONCATENATE(C438,E438,G438,I438)</f>
        <v>12</v>
      </c>
    </row>
    <row r="439" spans="1:17" x14ac:dyDescent="0.25">
      <c r="A439">
        <v>447</v>
      </c>
      <c r="B439">
        <v>120.84098700000001</v>
      </c>
      <c r="C439" s="3">
        <v>1</v>
      </c>
      <c r="D439">
        <v>123.03234</v>
      </c>
      <c r="E439" s="2">
        <v>2</v>
      </c>
      <c r="P439">
        <v>2</v>
      </c>
      <c r="Q439" t="str">
        <f>CONCATENATE(C439,E439,G439,I439)</f>
        <v>12</v>
      </c>
    </row>
    <row r="440" spans="1:17" x14ac:dyDescent="0.25">
      <c r="A440">
        <v>448</v>
      </c>
      <c r="D440">
        <v>122.96197800000002</v>
      </c>
      <c r="E440" s="2">
        <v>2</v>
      </c>
      <c r="P440">
        <v>1</v>
      </c>
      <c r="Q440" t="str">
        <f>CONCATENATE(C440,E440,G440,I440)</f>
        <v>2</v>
      </c>
    </row>
    <row r="441" spans="1:17" x14ac:dyDescent="0.25">
      <c r="A441">
        <v>449</v>
      </c>
      <c r="D441">
        <v>122.97718700000001</v>
      </c>
      <c r="E441" s="2">
        <v>2</v>
      </c>
      <c r="P441">
        <v>1</v>
      </c>
      <c r="Q441" t="str">
        <f>CONCATENATE(C441,E441,G441,I441)</f>
        <v>2</v>
      </c>
    </row>
    <row r="442" spans="1:17" x14ac:dyDescent="0.25">
      <c r="A442">
        <v>450</v>
      </c>
      <c r="D442">
        <v>122.929664</v>
      </c>
      <c r="E442" s="2">
        <v>2</v>
      </c>
      <c r="P442">
        <v>1</v>
      </c>
      <c r="Q442" t="str">
        <f>CONCATENATE(C442,E442,G442,I442)</f>
        <v>2</v>
      </c>
    </row>
    <row r="443" spans="1:17" x14ac:dyDescent="0.25">
      <c r="A443">
        <v>451</v>
      </c>
      <c r="F443">
        <v>123.57310000000001</v>
      </c>
      <c r="G443" s="5">
        <v>3</v>
      </c>
      <c r="H443">
        <v>124.27616400000001</v>
      </c>
      <c r="I443" s="4">
        <v>4</v>
      </c>
      <c r="P443">
        <v>2</v>
      </c>
      <c r="Q443" t="str">
        <f>CONCATENATE(C443,E443,G443,I443)</f>
        <v>34</v>
      </c>
    </row>
    <row r="444" spans="1:17" x14ac:dyDescent="0.25">
      <c r="A444">
        <v>452</v>
      </c>
      <c r="F444">
        <v>123.60889</v>
      </c>
      <c r="G444" s="5">
        <v>3</v>
      </c>
      <c r="H444">
        <v>124.27616400000001</v>
      </c>
      <c r="I444" s="4">
        <v>4</v>
      </c>
      <c r="P444">
        <v>2</v>
      </c>
      <c r="Q444" t="str">
        <f>CONCATENATE(C444,E444,G444,I444)</f>
        <v>34</v>
      </c>
    </row>
    <row r="445" spans="1:17" x14ac:dyDescent="0.25">
      <c r="A445">
        <v>453</v>
      </c>
      <c r="F445">
        <v>123.62910000000001</v>
      </c>
      <c r="G445" s="5">
        <v>3</v>
      </c>
      <c r="H445">
        <v>124.32821600000001</v>
      </c>
      <c r="I445" s="4">
        <v>4</v>
      </c>
      <c r="P445">
        <v>2</v>
      </c>
      <c r="Q445" t="str">
        <f>CONCATENATE(C445,E445,G445,I445)</f>
        <v>34</v>
      </c>
    </row>
    <row r="446" spans="1:17" x14ac:dyDescent="0.25">
      <c r="A446">
        <v>454</v>
      </c>
      <c r="F446">
        <v>123.65246500000001</v>
      </c>
      <c r="G446" s="5">
        <v>3</v>
      </c>
      <c r="H446">
        <v>124.33437600000001</v>
      </c>
      <c r="I446" s="4">
        <v>4</v>
      </c>
      <c r="P446">
        <v>2</v>
      </c>
      <c r="Q446" t="str">
        <f>CONCATENATE(C446,E446,G446,I446)</f>
        <v>34</v>
      </c>
    </row>
    <row r="447" spans="1:17" x14ac:dyDescent="0.25">
      <c r="A447">
        <v>455</v>
      </c>
      <c r="F447">
        <v>123.67935900000001</v>
      </c>
      <c r="G447" s="5">
        <v>3</v>
      </c>
      <c r="H447">
        <v>124.33243100000001</v>
      </c>
      <c r="I447" s="4">
        <v>4</v>
      </c>
      <c r="P447">
        <v>2</v>
      </c>
      <c r="Q447" t="str">
        <f>CONCATENATE(C447,E447,G447,I447)</f>
        <v>34</v>
      </c>
    </row>
    <row r="448" spans="1:17" x14ac:dyDescent="0.25">
      <c r="A448">
        <v>456</v>
      </c>
      <c r="F448">
        <v>123.67051600000001</v>
      </c>
      <c r="G448" s="5">
        <v>3</v>
      </c>
      <c r="H448">
        <v>124.37442700000001</v>
      </c>
      <c r="I448" s="4">
        <v>4</v>
      </c>
      <c r="P448">
        <v>2</v>
      </c>
      <c r="Q448" t="str">
        <f>CONCATENATE(C448,E448,G448,I448)</f>
        <v>34</v>
      </c>
    </row>
    <row r="449" spans="1:17" x14ac:dyDescent="0.25">
      <c r="A449">
        <v>457</v>
      </c>
      <c r="F449">
        <v>123.67130600000002</v>
      </c>
      <c r="G449" s="5">
        <v>3</v>
      </c>
      <c r="H449">
        <v>124.38642800000001</v>
      </c>
      <c r="I449" s="4">
        <v>4</v>
      </c>
      <c r="P449">
        <v>2</v>
      </c>
      <c r="Q449" t="str">
        <f>CONCATENATE(C449,E449,G449,I449)</f>
        <v>34</v>
      </c>
    </row>
    <row r="450" spans="1:17" x14ac:dyDescent="0.25">
      <c r="A450">
        <v>458</v>
      </c>
      <c r="F450">
        <v>123.630099</v>
      </c>
      <c r="G450" s="5">
        <v>3</v>
      </c>
      <c r="H450">
        <v>124.38989500000001</v>
      </c>
      <c r="I450" s="4">
        <v>4</v>
      </c>
      <c r="P450">
        <v>2</v>
      </c>
      <c r="Q450" t="str">
        <f>CONCATENATE(C450,E450,G450,I450)</f>
        <v>34</v>
      </c>
    </row>
    <row r="451" spans="1:17" x14ac:dyDescent="0.25">
      <c r="A451">
        <v>459</v>
      </c>
      <c r="F451">
        <v>123.682883</v>
      </c>
      <c r="G451" s="5">
        <v>3</v>
      </c>
      <c r="H451">
        <v>124.410583</v>
      </c>
      <c r="I451" s="4">
        <v>4</v>
      </c>
      <c r="P451">
        <v>2</v>
      </c>
      <c r="Q451" t="str">
        <f>CONCATENATE(C451,E451,G451,I451)</f>
        <v>34</v>
      </c>
    </row>
    <row r="452" spans="1:17" x14ac:dyDescent="0.25">
      <c r="A452">
        <v>460</v>
      </c>
      <c r="F452">
        <v>123.68704100000001</v>
      </c>
      <c r="G452" s="5">
        <v>3</v>
      </c>
      <c r="H452">
        <v>124.454577</v>
      </c>
      <c r="I452" s="4">
        <v>4</v>
      </c>
      <c r="P452">
        <v>2</v>
      </c>
      <c r="Q452" t="str">
        <f>CONCATENATE(C452,E452,G452,I452)</f>
        <v>34</v>
      </c>
    </row>
    <row r="453" spans="1:17" x14ac:dyDescent="0.25">
      <c r="A453">
        <v>461</v>
      </c>
      <c r="F453">
        <v>123.71551400000001</v>
      </c>
      <c r="G453" s="5">
        <v>3</v>
      </c>
      <c r="H453">
        <v>124.40595200000001</v>
      </c>
      <c r="I453" s="4">
        <v>4</v>
      </c>
      <c r="P453">
        <v>2</v>
      </c>
      <c r="Q453" t="str">
        <f>CONCATENATE(C453,E453,G453,I453)</f>
        <v>34</v>
      </c>
    </row>
    <row r="454" spans="1:17" x14ac:dyDescent="0.25">
      <c r="A454">
        <v>462</v>
      </c>
      <c r="F454">
        <v>123.59288700000002</v>
      </c>
      <c r="G454" s="5">
        <v>3</v>
      </c>
      <c r="H454">
        <v>124.27616400000001</v>
      </c>
      <c r="I454" s="4">
        <v>4</v>
      </c>
      <c r="P454">
        <v>2</v>
      </c>
      <c r="Q454" t="str">
        <f>CONCATENATE(C454,E454,G454,I454)</f>
        <v>34</v>
      </c>
    </row>
    <row r="455" spans="1:17" x14ac:dyDescent="0.25">
      <c r="A455">
        <v>463</v>
      </c>
      <c r="P455">
        <v>0</v>
      </c>
      <c r="Q455" t="str">
        <f>CONCATENATE(C455,E455,G455,I455)</f>
        <v/>
      </c>
    </row>
    <row r="456" spans="1:17" x14ac:dyDescent="0.25">
      <c r="A456">
        <v>464</v>
      </c>
      <c r="B456">
        <v>151.238663</v>
      </c>
      <c r="C456" s="3">
        <v>1</v>
      </c>
      <c r="P456">
        <v>1</v>
      </c>
      <c r="Q456" t="str">
        <f>CONCATENATE(C456,E456,G456,I456)</f>
        <v>1</v>
      </c>
    </row>
    <row r="457" spans="1:17" x14ac:dyDescent="0.25">
      <c r="A457">
        <v>465</v>
      </c>
      <c r="B457">
        <v>151.258926</v>
      </c>
      <c r="C457" s="3">
        <v>1</v>
      </c>
      <c r="P457">
        <v>1</v>
      </c>
      <c r="Q457" t="str">
        <f>CONCATENATE(C457,E457,G457,I457)</f>
        <v>1</v>
      </c>
    </row>
    <row r="458" spans="1:17" x14ac:dyDescent="0.25">
      <c r="A458">
        <v>466</v>
      </c>
      <c r="B458">
        <v>151.159142</v>
      </c>
      <c r="C458" s="3">
        <v>1</v>
      </c>
      <c r="P458">
        <v>1</v>
      </c>
      <c r="Q458" t="str">
        <f>CONCATENATE(C458,E458,G458,I458)</f>
        <v>1</v>
      </c>
    </row>
    <row r="459" spans="1:17" x14ac:dyDescent="0.25">
      <c r="A459">
        <v>467</v>
      </c>
      <c r="B459">
        <v>151.203192</v>
      </c>
      <c r="C459" s="3">
        <v>1</v>
      </c>
      <c r="D459">
        <v>152.652796</v>
      </c>
      <c r="E459" s="2">
        <v>2</v>
      </c>
      <c r="P459">
        <v>2</v>
      </c>
      <c r="Q459" t="str">
        <f>CONCATENATE(C459,E459,G459,I459)</f>
        <v>12</v>
      </c>
    </row>
    <row r="460" spans="1:17" x14ac:dyDescent="0.25">
      <c r="A460">
        <v>468</v>
      </c>
      <c r="B460">
        <v>151.22250700000001</v>
      </c>
      <c r="C460" s="3">
        <v>1</v>
      </c>
      <c r="D460">
        <v>152.75368499999999</v>
      </c>
      <c r="E460" s="2">
        <v>2</v>
      </c>
      <c r="P460">
        <v>2</v>
      </c>
      <c r="Q460" t="str">
        <f>CONCATENATE(C460,E460,G460,I460)</f>
        <v>12</v>
      </c>
    </row>
    <row r="461" spans="1:17" x14ac:dyDescent="0.25">
      <c r="A461">
        <v>469</v>
      </c>
      <c r="B461">
        <v>151.256505</v>
      </c>
      <c r="C461" s="3">
        <v>1</v>
      </c>
      <c r="D461">
        <v>152.744685</v>
      </c>
      <c r="E461" s="2">
        <v>2</v>
      </c>
      <c r="P461">
        <v>2</v>
      </c>
      <c r="Q461" t="str">
        <f>CONCATENATE(C461,E461,G461,I461)</f>
        <v>12</v>
      </c>
    </row>
    <row r="462" spans="1:17" x14ac:dyDescent="0.25">
      <c r="A462">
        <v>470</v>
      </c>
      <c r="B462">
        <v>151.182298</v>
      </c>
      <c r="C462" s="3">
        <v>1</v>
      </c>
      <c r="D462">
        <v>152.728318</v>
      </c>
      <c r="E462" s="2">
        <v>2</v>
      </c>
      <c r="P462">
        <v>2</v>
      </c>
      <c r="Q462" t="str">
        <f>CONCATENATE(C462,E462,G462,I462)</f>
        <v>12</v>
      </c>
    </row>
    <row r="463" spans="1:17" x14ac:dyDescent="0.25">
      <c r="A463">
        <v>471</v>
      </c>
      <c r="B463">
        <v>151.14803699999999</v>
      </c>
      <c r="C463" s="3">
        <v>1</v>
      </c>
      <c r="D463">
        <v>152.73231699999999</v>
      </c>
      <c r="E463" s="2">
        <v>2</v>
      </c>
      <c r="P463">
        <v>2</v>
      </c>
      <c r="Q463" t="str">
        <f>CONCATENATE(C463,E463,G463,I463)</f>
        <v>12</v>
      </c>
    </row>
    <row r="464" spans="1:17" x14ac:dyDescent="0.25">
      <c r="A464">
        <v>472</v>
      </c>
      <c r="B464">
        <v>151.238663</v>
      </c>
      <c r="C464" s="3">
        <v>1</v>
      </c>
      <c r="D464">
        <v>152.76</v>
      </c>
      <c r="E464" s="2">
        <v>2</v>
      </c>
      <c r="P464">
        <v>2</v>
      </c>
      <c r="Q464" t="str">
        <f>CONCATENATE(C464,E464,G464,I464)</f>
        <v>12</v>
      </c>
    </row>
    <row r="465" spans="1:17" x14ac:dyDescent="0.25">
      <c r="A465">
        <v>473</v>
      </c>
      <c r="B465">
        <v>151.238663</v>
      </c>
      <c r="C465" s="3">
        <v>1</v>
      </c>
      <c r="D465">
        <v>152.75021099999998</v>
      </c>
      <c r="E465" s="2">
        <v>2</v>
      </c>
      <c r="P465">
        <v>2</v>
      </c>
      <c r="Q465" t="str">
        <f>CONCATENATE(C465,E465,G465,I465)</f>
        <v>12</v>
      </c>
    </row>
    <row r="466" spans="1:17" x14ac:dyDescent="0.25">
      <c r="A466">
        <v>474</v>
      </c>
      <c r="B466">
        <v>151.238663</v>
      </c>
      <c r="C466" s="3">
        <v>1</v>
      </c>
      <c r="D466">
        <v>152.750317</v>
      </c>
      <c r="E466" s="2">
        <v>2</v>
      </c>
      <c r="P466">
        <v>2</v>
      </c>
      <c r="Q466" t="str">
        <f>CONCATENATE(C466,E466,G466,I466)</f>
        <v>12</v>
      </c>
    </row>
    <row r="467" spans="1:17" x14ac:dyDescent="0.25">
      <c r="A467">
        <v>475</v>
      </c>
      <c r="B467">
        <v>151.238663</v>
      </c>
      <c r="C467" s="3">
        <v>1</v>
      </c>
      <c r="D467">
        <v>152.724581</v>
      </c>
      <c r="E467" s="2">
        <v>2</v>
      </c>
      <c r="P467">
        <v>2</v>
      </c>
      <c r="Q467" t="str">
        <f>CONCATENATE(C467,E467,G467,I467)</f>
        <v>12</v>
      </c>
    </row>
    <row r="468" spans="1:17" x14ac:dyDescent="0.25">
      <c r="A468">
        <v>476</v>
      </c>
      <c r="D468">
        <v>152.72663399999999</v>
      </c>
      <c r="E468" s="2">
        <v>2</v>
      </c>
      <c r="P468">
        <v>1</v>
      </c>
      <c r="Q468" t="str">
        <f>CONCATENATE(C468,E468,G468,I468)</f>
        <v>2</v>
      </c>
    </row>
    <row r="469" spans="1:17" x14ac:dyDescent="0.25">
      <c r="A469">
        <v>477</v>
      </c>
      <c r="D469">
        <v>152.82231200000001</v>
      </c>
      <c r="E469" s="2">
        <v>2</v>
      </c>
      <c r="P469">
        <v>1</v>
      </c>
      <c r="Q469" t="str">
        <f>CONCATENATE(C469,E469,G469,I469)</f>
        <v>2</v>
      </c>
    </row>
    <row r="470" spans="1:17" x14ac:dyDescent="0.25">
      <c r="A470">
        <v>478</v>
      </c>
      <c r="F470">
        <v>152.47533199999998</v>
      </c>
      <c r="G470" s="5">
        <v>3</v>
      </c>
      <c r="H470">
        <v>153.30939100000001</v>
      </c>
      <c r="I470" s="4">
        <v>4</v>
      </c>
      <c r="P470">
        <v>2</v>
      </c>
      <c r="Q470" t="str">
        <f>CONCATENATE(C470,E470,G470,I470)</f>
        <v>34</v>
      </c>
    </row>
    <row r="471" spans="1:17" x14ac:dyDescent="0.25">
      <c r="A471">
        <v>479</v>
      </c>
      <c r="F471">
        <v>152.411283</v>
      </c>
      <c r="G471" s="5">
        <v>3</v>
      </c>
      <c r="H471">
        <v>153.31018</v>
      </c>
      <c r="I471" s="4">
        <v>4</v>
      </c>
      <c r="P471">
        <v>2</v>
      </c>
      <c r="Q471" t="str">
        <f>CONCATENATE(C471,E471,G471,I471)</f>
        <v>34</v>
      </c>
    </row>
    <row r="472" spans="1:17" x14ac:dyDescent="0.25">
      <c r="A472">
        <v>480</v>
      </c>
      <c r="F472">
        <v>152.41870299999999</v>
      </c>
      <c r="G472" s="5">
        <v>3</v>
      </c>
      <c r="H472">
        <v>153.334969</v>
      </c>
      <c r="I472" s="4">
        <v>4</v>
      </c>
      <c r="P472">
        <v>2</v>
      </c>
      <c r="Q472" t="str">
        <f>CONCATENATE(C472,E472,G472,I472)</f>
        <v>34</v>
      </c>
    </row>
    <row r="473" spans="1:17" x14ac:dyDescent="0.25">
      <c r="A473">
        <v>481</v>
      </c>
      <c r="F473">
        <v>152.43838599999998</v>
      </c>
      <c r="G473" s="5">
        <v>3</v>
      </c>
      <c r="H473">
        <v>153.273235</v>
      </c>
      <c r="I473" s="4">
        <v>4</v>
      </c>
      <c r="P473">
        <v>2</v>
      </c>
      <c r="Q473" t="str">
        <f>CONCATENATE(C473,E473,G473,I473)</f>
        <v>34</v>
      </c>
    </row>
    <row r="474" spans="1:17" x14ac:dyDescent="0.25">
      <c r="A474">
        <v>482</v>
      </c>
      <c r="F474">
        <v>152.393441</v>
      </c>
      <c r="G474" s="5">
        <v>3</v>
      </c>
      <c r="H474">
        <v>153.26939299999998</v>
      </c>
      <c r="I474" s="4">
        <v>4</v>
      </c>
      <c r="P474">
        <v>2</v>
      </c>
      <c r="Q474" t="str">
        <f>CONCATENATE(C474,E474,G474,I474)</f>
        <v>34</v>
      </c>
    </row>
    <row r="475" spans="1:17" x14ac:dyDescent="0.25">
      <c r="A475">
        <v>483</v>
      </c>
      <c r="F475">
        <v>152.47127899999998</v>
      </c>
      <c r="G475" s="5">
        <v>3</v>
      </c>
      <c r="H475">
        <v>153.27512999999999</v>
      </c>
      <c r="I475" s="4">
        <v>4</v>
      </c>
      <c r="P475">
        <v>2</v>
      </c>
      <c r="Q475" t="str">
        <f>CONCATENATE(C475,E475,G475,I475)</f>
        <v>34</v>
      </c>
    </row>
    <row r="476" spans="1:17" x14ac:dyDescent="0.25">
      <c r="A476">
        <v>484</v>
      </c>
      <c r="F476">
        <v>152.37886399999999</v>
      </c>
      <c r="G476" s="5">
        <v>3</v>
      </c>
      <c r="H476">
        <v>153.23555299999998</v>
      </c>
      <c r="I476" s="4">
        <v>4</v>
      </c>
      <c r="P476">
        <v>2</v>
      </c>
      <c r="Q476" t="str">
        <f>CONCATENATE(C476,E476,G476,I476)</f>
        <v>34</v>
      </c>
    </row>
    <row r="477" spans="1:17" x14ac:dyDescent="0.25">
      <c r="A477">
        <v>485</v>
      </c>
      <c r="F477">
        <v>152.386179</v>
      </c>
      <c r="G477" s="5">
        <v>3</v>
      </c>
      <c r="H477">
        <v>153.22502700000001</v>
      </c>
      <c r="I477" s="4">
        <v>4</v>
      </c>
      <c r="P477">
        <v>2</v>
      </c>
      <c r="Q477" t="str">
        <f>CONCATENATE(C477,E477,G477,I477)</f>
        <v>34</v>
      </c>
    </row>
    <row r="478" spans="1:17" x14ac:dyDescent="0.25">
      <c r="A478">
        <v>486</v>
      </c>
      <c r="F478">
        <v>152.392652</v>
      </c>
      <c r="G478" s="5">
        <v>3</v>
      </c>
      <c r="H478">
        <v>153.01351299999999</v>
      </c>
      <c r="I478" s="4">
        <v>4</v>
      </c>
      <c r="P478">
        <v>2</v>
      </c>
      <c r="Q478" t="str">
        <f>CONCATENATE(C478,E478,G478,I478)</f>
        <v>34</v>
      </c>
    </row>
    <row r="479" spans="1:17" x14ac:dyDescent="0.25">
      <c r="A479">
        <v>487</v>
      </c>
      <c r="F479">
        <v>152.31049899999999</v>
      </c>
      <c r="G479" s="5">
        <v>3</v>
      </c>
      <c r="H479">
        <v>153.05651</v>
      </c>
      <c r="I479" s="4">
        <v>4</v>
      </c>
      <c r="P479">
        <v>2</v>
      </c>
      <c r="Q479" t="str">
        <f>CONCATENATE(C479,E479,G479,I479)</f>
        <v>34</v>
      </c>
    </row>
    <row r="480" spans="1:17" x14ac:dyDescent="0.25">
      <c r="A480">
        <v>488</v>
      </c>
      <c r="F480">
        <v>152.455859</v>
      </c>
      <c r="G480" s="5">
        <v>3</v>
      </c>
      <c r="H480">
        <v>153.16739799999999</v>
      </c>
      <c r="I480" s="4">
        <v>4</v>
      </c>
      <c r="P480">
        <v>2</v>
      </c>
      <c r="Q480" t="str">
        <f>CONCATENATE(C480,E480,G480,I480)</f>
        <v>34</v>
      </c>
    </row>
    <row r="481" spans="1:17" x14ac:dyDescent="0.25">
      <c r="A481">
        <v>489</v>
      </c>
      <c r="H481">
        <v>153.28528699999998</v>
      </c>
      <c r="I481" s="4">
        <v>4</v>
      </c>
      <c r="P481">
        <v>1</v>
      </c>
      <c r="Q481" t="str">
        <f>CONCATENATE(C481,E481,G481,I481)</f>
        <v>4</v>
      </c>
    </row>
    <row r="482" spans="1:17" x14ac:dyDescent="0.25">
      <c r="A482">
        <v>490</v>
      </c>
      <c r="P482">
        <v>0</v>
      </c>
      <c r="Q482" t="str">
        <f>CONCATENATE(C482,E482,G482,I482)</f>
        <v/>
      </c>
    </row>
    <row r="483" spans="1:17" x14ac:dyDescent="0.25">
      <c r="A483">
        <v>491</v>
      </c>
      <c r="P483">
        <v>0</v>
      </c>
      <c r="Q483" t="str">
        <f>CONCATENATE(C483,E483,G483,I483)</f>
        <v/>
      </c>
    </row>
    <row r="484" spans="1:17" x14ac:dyDescent="0.25">
      <c r="A484">
        <v>492</v>
      </c>
      <c r="P484">
        <v>0</v>
      </c>
      <c r="Q484" t="str">
        <f>CONCATENATE(C484,E484,G484,I484)</f>
        <v/>
      </c>
    </row>
    <row r="485" spans="1:17" x14ac:dyDescent="0.25">
      <c r="A485">
        <v>493</v>
      </c>
      <c r="B485">
        <v>169.77395200000001</v>
      </c>
      <c r="C485" s="3">
        <v>1</v>
      </c>
      <c r="P485">
        <v>1</v>
      </c>
      <c r="Q485" t="str">
        <f>CONCATENATE(C485,E485,G485,I485)</f>
        <v>1</v>
      </c>
    </row>
    <row r="486" spans="1:17" x14ac:dyDescent="0.25">
      <c r="A486">
        <v>494</v>
      </c>
      <c r="B486">
        <v>169.79516100000001</v>
      </c>
      <c r="C486" s="3">
        <v>1</v>
      </c>
      <c r="P486">
        <v>1</v>
      </c>
      <c r="Q486" t="str">
        <f>CONCATENATE(C486,E486,G486,I486)</f>
        <v>1</v>
      </c>
    </row>
    <row r="487" spans="1:17" x14ac:dyDescent="0.25">
      <c r="A487">
        <v>495</v>
      </c>
      <c r="B487">
        <v>169.778953</v>
      </c>
      <c r="C487" s="3">
        <v>1</v>
      </c>
      <c r="P487">
        <v>1</v>
      </c>
      <c r="Q487" t="str">
        <f>CONCATENATE(C487,E487,G487,I487)</f>
        <v>1</v>
      </c>
    </row>
    <row r="488" spans="1:17" x14ac:dyDescent="0.25">
      <c r="A488">
        <v>496</v>
      </c>
      <c r="B488">
        <v>169.77363700000001</v>
      </c>
      <c r="C488" s="3">
        <v>1</v>
      </c>
      <c r="D488">
        <v>172.26728700000001</v>
      </c>
      <c r="E488" s="2">
        <v>2</v>
      </c>
      <c r="P488">
        <v>2</v>
      </c>
      <c r="Q488" t="str">
        <f>CONCATENATE(C488,E488,G488,I488)</f>
        <v>12</v>
      </c>
    </row>
    <row r="489" spans="1:17" x14ac:dyDescent="0.25">
      <c r="A489">
        <v>497</v>
      </c>
      <c r="B489">
        <v>169.76005800000001</v>
      </c>
      <c r="C489" s="3">
        <v>1</v>
      </c>
      <c r="D489">
        <v>172.24102499999998</v>
      </c>
      <c r="E489" s="2">
        <v>2</v>
      </c>
      <c r="P489">
        <v>2</v>
      </c>
      <c r="Q489" t="str">
        <f>CONCATENATE(C489,E489,G489,I489)</f>
        <v>12</v>
      </c>
    </row>
    <row r="490" spans="1:17" x14ac:dyDescent="0.25">
      <c r="A490">
        <v>498</v>
      </c>
      <c r="B490">
        <v>169.73916299999999</v>
      </c>
      <c r="C490" s="3">
        <v>1</v>
      </c>
      <c r="D490">
        <v>172.20686999999998</v>
      </c>
      <c r="E490" s="2">
        <v>2</v>
      </c>
      <c r="P490">
        <v>2</v>
      </c>
      <c r="Q490" t="str">
        <f>CONCATENATE(C490,E490,G490,I490)</f>
        <v>12</v>
      </c>
    </row>
    <row r="491" spans="1:17" x14ac:dyDescent="0.25">
      <c r="A491">
        <v>499</v>
      </c>
      <c r="B491">
        <v>169.72095400000001</v>
      </c>
      <c r="C491" s="3">
        <v>1</v>
      </c>
      <c r="D491">
        <v>172.22197399999999</v>
      </c>
      <c r="E491" s="2">
        <v>2</v>
      </c>
      <c r="P491">
        <v>2</v>
      </c>
      <c r="Q491" t="str">
        <f>CONCATENATE(C491,E491,G491,I491)</f>
        <v>12</v>
      </c>
    </row>
    <row r="492" spans="1:17" x14ac:dyDescent="0.25">
      <c r="A492">
        <v>500</v>
      </c>
      <c r="B492">
        <v>169.65916899999999</v>
      </c>
      <c r="C492" s="3">
        <v>1</v>
      </c>
      <c r="D492">
        <v>172.23360500000001</v>
      </c>
      <c r="E492" s="2">
        <v>2</v>
      </c>
      <c r="P492">
        <v>2</v>
      </c>
      <c r="Q492" t="str">
        <f>CONCATENATE(C492,E492,G492,I492)</f>
        <v>12</v>
      </c>
    </row>
    <row r="493" spans="1:17" x14ac:dyDescent="0.25">
      <c r="A493">
        <v>501</v>
      </c>
      <c r="B493">
        <v>169.642695</v>
      </c>
      <c r="C493" s="3">
        <v>1</v>
      </c>
      <c r="D493">
        <v>172.19618700000001</v>
      </c>
      <c r="E493" s="2">
        <v>2</v>
      </c>
      <c r="P493">
        <v>2</v>
      </c>
      <c r="Q493" t="str">
        <f>CONCATENATE(C493,E493,G493,I493)</f>
        <v>12</v>
      </c>
    </row>
    <row r="494" spans="1:17" x14ac:dyDescent="0.25">
      <c r="A494">
        <v>502</v>
      </c>
      <c r="B494">
        <v>169.782477</v>
      </c>
      <c r="C494" s="3">
        <v>1</v>
      </c>
      <c r="D494">
        <v>172.26839200000001</v>
      </c>
      <c r="E494" s="2">
        <v>2</v>
      </c>
      <c r="P494">
        <v>2</v>
      </c>
      <c r="Q494" t="str">
        <f>CONCATENATE(C494,E494,G494,I494)</f>
        <v>12</v>
      </c>
    </row>
    <row r="495" spans="1:17" x14ac:dyDescent="0.25">
      <c r="A495">
        <v>503</v>
      </c>
      <c r="D495">
        <v>172.213449</v>
      </c>
      <c r="E495" s="2">
        <v>2</v>
      </c>
      <c r="P495">
        <v>1</v>
      </c>
      <c r="Q495" t="str">
        <f>CONCATENATE(C495,E495,G495,I495)</f>
        <v>2</v>
      </c>
    </row>
    <row r="496" spans="1:17" x14ac:dyDescent="0.25">
      <c r="A496">
        <v>504</v>
      </c>
      <c r="D496">
        <v>172.27070699999999</v>
      </c>
      <c r="E496" s="2">
        <v>2</v>
      </c>
      <c r="F496">
        <v>172.484275</v>
      </c>
      <c r="G496" s="5">
        <v>3</v>
      </c>
      <c r="P496">
        <v>2</v>
      </c>
      <c r="Q496" t="str">
        <f>CONCATENATE(C496,E496,G496,I496)</f>
        <v>23</v>
      </c>
    </row>
    <row r="497" spans="1:17" x14ac:dyDescent="0.25">
      <c r="A497">
        <v>505</v>
      </c>
      <c r="F497">
        <v>172.44343499999999</v>
      </c>
      <c r="G497" s="5">
        <v>3</v>
      </c>
      <c r="H497">
        <v>173.49553399999999</v>
      </c>
      <c r="I497" s="4">
        <v>4</v>
      </c>
      <c r="P497">
        <v>2</v>
      </c>
      <c r="Q497" t="str">
        <f>CONCATENATE(C497,E497,G497,I497)</f>
        <v>34</v>
      </c>
    </row>
    <row r="498" spans="1:17" x14ac:dyDescent="0.25">
      <c r="A498">
        <v>506</v>
      </c>
      <c r="F498">
        <v>172.44027799999998</v>
      </c>
      <c r="G498" s="5">
        <v>3</v>
      </c>
      <c r="H498">
        <v>173.521323</v>
      </c>
      <c r="I498" s="4">
        <v>4</v>
      </c>
      <c r="P498">
        <v>2</v>
      </c>
      <c r="Q498" t="str">
        <f>CONCATENATE(C498,E498,G498,I498)</f>
        <v>34</v>
      </c>
    </row>
    <row r="499" spans="1:17" x14ac:dyDescent="0.25">
      <c r="A499">
        <v>507</v>
      </c>
      <c r="F499">
        <v>172.42317299999999</v>
      </c>
      <c r="G499" s="5">
        <v>3</v>
      </c>
      <c r="H499">
        <v>173.51737700000001</v>
      </c>
      <c r="I499" s="4">
        <v>4</v>
      </c>
      <c r="P499">
        <v>2</v>
      </c>
      <c r="Q499" t="str">
        <f>CONCATENATE(C499,E499,G499,I499)</f>
        <v>34</v>
      </c>
    </row>
    <row r="500" spans="1:17" x14ac:dyDescent="0.25">
      <c r="A500">
        <v>508</v>
      </c>
      <c r="F500">
        <v>172.42348999999999</v>
      </c>
      <c r="G500" s="5">
        <v>3</v>
      </c>
      <c r="H500">
        <v>173.51916599999998</v>
      </c>
      <c r="I500" s="4">
        <v>4</v>
      </c>
      <c r="P500">
        <v>2</v>
      </c>
      <c r="Q500" t="str">
        <f>CONCATENATE(C500,E500,G500,I500)</f>
        <v>34</v>
      </c>
    </row>
    <row r="501" spans="1:17" x14ac:dyDescent="0.25">
      <c r="A501">
        <v>509</v>
      </c>
      <c r="F501">
        <v>172.402331</v>
      </c>
      <c r="G501" s="5">
        <v>3</v>
      </c>
      <c r="H501">
        <v>173.50679700000001</v>
      </c>
      <c r="I501" s="4">
        <v>4</v>
      </c>
      <c r="P501">
        <v>2</v>
      </c>
      <c r="Q501" t="str">
        <f>CONCATENATE(C501,E501,G501,I501)</f>
        <v>34</v>
      </c>
    </row>
    <row r="502" spans="1:17" x14ac:dyDescent="0.25">
      <c r="A502">
        <v>510</v>
      </c>
      <c r="F502">
        <v>172.43191100000001</v>
      </c>
      <c r="G502" s="5">
        <v>3</v>
      </c>
      <c r="H502">
        <v>173.53053399999999</v>
      </c>
      <c r="I502" s="4">
        <v>4</v>
      </c>
      <c r="P502">
        <v>2</v>
      </c>
      <c r="Q502" t="str">
        <f>CONCATENATE(C502,E502,G502,I502)</f>
        <v>34</v>
      </c>
    </row>
    <row r="503" spans="1:17" x14ac:dyDescent="0.25">
      <c r="A503">
        <v>511</v>
      </c>
      <c r="F503">
        <v>172.427121</v>
      </c>
      <c r="G503" s="5">
        <v>3</v>
      </c>
      <c r="H503">
        <v>173.54232099999999</v>
      </c>
      <c r="I503" s="4">
        <v>4</v>
      </c>
      <c r="P503">
        <v>2</v>
      </c>
      <c r="Q503" t="str">
        <f>CONCATENATE(C503,E503,G503,I503)</f>
        <v>34</v>
      </c>
    </row>
    <row r="504" spans="1:17" x14ac:dyDescent="0.25">
      <c r="A504">
        <v>512</v>
      </c>
      <c r="F504">
        <v>172.44390999999999</v>
      </c>
      <c r="G504" s="5">
        <v>3</v>
      </c>
      <c r="H504">
        <v>173.552583</v>
      </c>
      <c r="I504" s="4">
        <v>4</v>
      </c>
      <c r="P504">
        <v>2</v>
      </c>
      <c r="Q504" t="str">
        <f>CONCATENATE(C504,E504,G504,I504)</f>
        <v>34</v>
      </c>
    </row>
    <row r="505" spans="1:17" x14ac:dyDescent="0.25">
      <c r="A505">
        <v>513</v>
      </c>
      <c r="F505">
        <v>172.46206599999999</v>
      </c>
      <c r="G505" s="5">
        <v>3</v>
      </c>
      <c r="H505">
        <v>173.53147999999999</v>
      </c>
      <c r="I505" s="4">
        <v>4</v>
      </c>
      <c r="P505">
        <v>2</v>
      </c>
      <c r="Q505" t="str">
        <f>CONCATENATE(C505,E505,G505,I505)</f>
        <v>34</v>
      </c>
    </row>
    <row r="506" spans="1:17" x14ac:dyDescent="0.25">
      <c r="A506">
        <v>514</v>
      </c>
      <c r="F506">
        <v>172.347915</v>
      </c>
      <c r="G506" s="5">
        <v>3</v>
      </c>
      <c r="H506">
        <v>173.46843100000001</v>
      </c>
      <c r="I506" s="4">
        <v>4</v>
      </c>
      <c r="P506">
        <v>2</v>
      </c>
      <c r="Q506" t="str">
        <f>CONCATENATE(C506,E506,G506,I506)</f>
        <v>34</v>
      </c>
    </row>
    <row r="507" spans="1:17" x14ac:dyDescent="0.25">
      <c r="A507">
        <v>515</v>
      </c>
      <c r="F507">
        <v>172.40027900000001</v>
      </c>
      <c r="G507" s="5">
        <v>3</v>
      </c>
      <c r="H507">
        <v>173.49553399999999</v>
      </c>
      <c r="I507" s="4">
        <v>4</v>
      </c>
      <c r="P507">
        <v>2</v>
      </c>
      <c r="Q507" t="str">
        <f>CONCATENATE(C507,E507,G507,I507)</f>
        <v>34</v>
      </c>
    </row>
    <row r="508" spans="1:17" x14ac:dyDescent="0.25">
      <c r="A508">
        <v>516</v>
      </c>
      <c r="P508">
        <v>0</v>
      </c>
      <c r="Q508" t="str">
        <f>CONCATENATE(C508,E508,G508,I508)</f>
        <v/>
      </c>
    </row>
    <row r="509" spans="1:17" x14ac:dyDescent="0.25">
      <c r="A509">
        <v>517</v>
      </c>
      <c r="B509">
        <v>193.26075599999999</v>
      </c>
      <c r="C509" s="3">
        <v>1</v>
      </c>
      <c r="P509">
        <v>1</v>
      </c>
      <c r="Q509" t="str">
        <f>CONCATENATE(C509,E509,G509,I509)</f>
        <v>1</v>
      </c>
    </row>
    <row r="510" spans="1:17" x14ac:dyDescent="0.25">
      <c r="A510">
        <v>518</v>
      </c>
      <c r="B510">
        <v>193.30085700000001</v>
      </c>
      <c r="C510" s="3">
        <v>1</v>
      </c>
      <c r="P510">
        <v>1</v>
      </c>
      <c r="Q510" t="str">
        <f>CONCATENATE(C510,E510,G510,I510)</f>
        <v>1</v>
      </c>
    </row>
    <row r="511" spans="1:17" x14ac:dyDescent="0.25">
      <c r="A511">
        <v>519</v>
      </c>
      <c r="B511">
        <v>193.29396299999999</v>
      </c>
      <c r="C511" s="3">
        <v>1</v>
      </c>
      <c r="P511">
        <v>1</v>
      </c>
      <c r="Q511" t="str">
        <f>CONCATENATE(C511,E511,G511,I511)</f>
        <v>1</v>
      </c>
    </row>
    <row r="512" spans="1:17" x14ac:dyDescent="0.25">
      <c r="A512">
        <v>520</v>
      </c>
      <c r="B512">
        <v>193.292384</v>
      </c>
      <c r="C512" s="3">
        <v>1</v>
      </c>
      <c r="D512">
        <v>195.98970700000001</v>
      </c>
      <c r="E512" s="2">
        <v>2</v>
      </c>
      <c r="P512">
        <v>2</v>
      </c>
      <c r="Q512" t="str">
        <f>CONCATENATE(C512,E512,G512,I512)</f>
        <v>12</v>
      </c>
    </row>
    <row r="513" spans="1:17" x14ac:dyDescent="0.25">
      <c r="A513">
        <v>521</v>
      </c>
      <c r="B513">
        <v>193.280124</v>
      </c>
      <c r="C513" s="3">
        <v>1</v>
      </c>
      <c r="D513">
        <v>195.96933999999999</v>
      </c>
      <c r="E513" s="2">
        <v>2</v>
      </c>
      <c r="P513">
        <v>2</v>
      </c>
      <c r="Q513" t="str">
        <f>CONCATENATE(C513,E513,G513,I513)</f>
        <v>12</v>
      </c>
    </row>
    <row r="514" spans="1:17" x14ac:dyDescent="0.25">
      <c r="A514">
        <v>522</v>
      </c>
      <c r="B514">
        <v>193.29701499999999</v>
      </c>
      <c r="C514" s="3">
        <v>1</v>
      </c>
      <c r="D514">
        <v>195.96829099999999</v>
      </c>
      <c r="E514" s="2">
        <v>2</v>
      </c>
      <c r="P514">
        <v>2</v>
      </c>
      <c r="Q514" t="str">
        <f>CONCATENATE(C514,E514,G514,I514)</f>
        <v>12</v>
      </c>
    </row>
    <row r="515" spans="1:17" x14ac:dyDescent="0.25">
      <c r="A515">
        <v>523</v>
      </c>
      <c r="B515">
        <v>193.29912099999999</v>
      </c>
      <c r="C515" s="3">
        <v>1</v>
      </c>
      <c r="D515">
        <v>195.949397</v>
      </c>
      <c r="E515" s="2">
        <v>2</v>
      </c>
      <c r="P515">
        <v>2</v>
      </c>
      <c r="Q515" t="str">
        <f>CONCATENATE(C515,E515,G515,I515)</f>
        <v>12</v>
      </c>
    </row>
    <row r="516" spans="1:17" x14ac:dyDescent="0.25">
      <c r="A516">
        <v>524</v>
      </c>
      <c r="B516">
        <v>193.29575299999999</v>
      </c>
      <c r="C516" s="3">
        <v>1</v>
      </c>
      <c r="D516">
        <v>195.954341</v>
      </c>
      <c r="E516" s="2">
        <v>2</v>
      </c>
      <c r="P516">
        <v>2</v>
      </c>
      <c r="Q516" t="str">
        <f>CONCATENATE(C516,E516,G516,I516)</f>
        <v>12</v>
      </c>
    </row>
    <row r="517" spans="1:17" x14ac:dyDescent="0.25">
      <c r="A517">
        <v>525</v>
      </c>
      <c r="B517">
        <v>193.281699</v>
      </c>
      <c r="C517" s="3">
        <v>1</v>
      </c>
      <c r="D517">
        <v>195.96950099999998</v>
      </c>
      <c r="E517" s="2">
        <v>2</v>
      </c>
      <c r="P517">
        <v>2</v>
      </c>
      <c r="Q517" t="str">
        <f>CONCATENATE(C517,E517,G517,I517)</f>
        <v>12</v>
      </c>
    </row>
    <row r="518" spans="1:17" x14ac:dyDescent="0.25">
      <c r="A518">
        <v>526</v>
      </c>
      <c r="B518">
        <v>193.243281</v>
      </c>
      <c r="C518" s="3">
        <v>1</v>
      </c>
      <c r="D518">
        <v>195.99444499999998</v>
      </c>
      <c r="E518" s="2">
        <v>2</v>
      </c>
      <c r="P518">
        <v>2</v>
      </c>
      <c r="Q518" t="str">
        <f>CONCATENATE(C518,E518,G518,I518)</f>
        <v>12</v>
      </c>
    </row>
    <row r="519" spans="1:17" x14ac:dyDescent="0.25">
      <c r="A519">
        <v>527</v>
      </c>
      <c r="D519">
        <v>195.996444</v>
      </c>
      <c r="E519" s="2">
        <v>2</v>
      </c>
      <c r="P519">
        <v>1</v>
      </c>
      <c r="Q519" t="str">
        <f>CONCATENATE(C519,E519,G519,I519)</f>
        <v>2</v>
      </c>
    </row>
    <row r="520" spans="1:17" x14ac:dyDescent="0.25">
      <c r="A520">
        <v>528</v>
      </c>
      <c r="D520">
        <v>196.01370499999999</v>
      </c>
      <c r="E520" s="2">
        <v>2</v>
      </c>
      <c r="P520">
        <v>1</v>
      </c>
      <c r="Q520" t="str">
        <f>CONCATENATE(C520,E520,G520,I520)</f>
        <v>2</v>
      </c>
    </row>
    <row r="521" spans="1:17" x14ac:dyDescent="0.25">
      <c r="A521">
        <v>529</v>
      </c>
      <c r="D521">
        <v>195.94050099999998</v>
      </c>
      <c r="E521" s="2">
        <v>2</v>
      </c>
      <c r="F521">
        <v>197.748401</v>
      </c>
      <c r="G521" s="5">
        <v>3</v>
      </c>
      <c r="P521">
        <v>2</v>
      </c>
      <c r="Q521" t="str">
        <f>CONCATENATE(C521,E521,G521,I521)</f>
        <v>23</v>
      </c>
    </row>
    <row r="522" spans="1:17" x14ac:dyDescent="0.25">
      <c r="A522">
        <v>530</v>
      </c>
      <c r="F522">
        <v>197.758613</v>
      </c>
      <c r="G522" s="5">
        <v>3</v>
      </c>
      <c r="H522">
        <v>198.155272</v>
      </c>
      <c r="I522" s="4">
        <v>4</v>
      </c>
      <c r="P522">
        <v>2</v>
      </c>
      <c r="Q522" t="str">
        <f>CONCATENATE(C522,E522,G522,I522)</f>
        <v>34</v>
      </c>
    </row>
    <row r="523" spans="1:17" x14ac:dyDescent="0.25">
      <c r="A523">
        <v>531</v>
      </c>
      <c r="F523">
        <v>197.77334500000001</v>
      </c>
      <c r="G523" s="5">
        <v>3</v>
      </c>
      <c r="H523">
        <v>198.20105999999998</v>
      </c>
      <c r="I523" s="4">
        <v>4</v>
      </c>
      <c r="P523">
        <v>2</v>
      </c>
      <c r="Q523" t="str">
        <f>CONCATENATE(C523,E523,G523,I523)</f>
        <v>34</v>
      </c>
    </row>
    <row r="524" spans="1:17" x14ac:dyDescent="0.25">
      <c r="A524">
        <v>532</v>
      </c>
      <c r="F524">
        <v>197.78550200000001</v>
      </c>
      <c r="G524" s="5">
        <v>3</v>
      </c>
      <c r="H524">
        <v>198.283477</v>
      </c>
      <c r="I524" s="4">
        <v>4</v>
      </c>
      <c r="P524">
        <v>2</v>
      </c>
      <c r="Q524" t="str">
        <f>CONCATENATE(C524,E524,G524,I524)</f>
        <v>34</v>
      </c>
    </row>
    <row r="525" spans="1:17" x14ac:dyDescent="0.25">
      <c r="A525">
        <v>533</v>
      </c>
      <c r="F525">
        <v>197.78750099999999</v>
      </c>
      <c r="G525" s="5">
        <v>3</v>
      </c>
      <c r="H525">
        <v>198.31621100000001</v>
      </c>
      <c r="I525" s="4">
        <v>4</v>
      </c>
      <c r="P525">
        <v>2</v>
      </c>
      <c r="Q525" t="str">
        <f>CONCATENATE(C525,E525,G525,I525)</f>
        <v>34</v>
      </c>
    </row>
    <row r="526" spans="1:17" x14ac:dyDescent="0.25">
      <c r="A526">
        <v>534</v>
      </c>
      <c r="F526">
        <v>197.77366499999999</v>
      </c>
      <c r="G526" s="5">
        <v>3</v>
      </c>
      <c r="H526">
        <v>198.26616200000001</v>
      </c>
      <c r="I526" s="4">
        <v>4</v>
      </c>
      <c r="P526">
        <v>2</v>
      </c>
      <c r="Q526" t="str">
        <f>CONCATENATE(C526,E526,G526,I526)</f>
        <v>34</v>
      </c>
    </row>
    <row r="527" spans="1:17" x14ac:dyDescent="0.25">
      <c r="A527">
        <v>535</v>
      </c>
      <c r="F527">
        <v>197.73908499999999</v>
      </c>
      <c r="G527" s="5">
        <v>3</v>
      </c>
      <c r="H527">
        <v>198.241004</v>
      </c>
      <c r="I527" s="4">
        <v>4</v>
      </c>
      <c r="P527">
        <v>2</v>
      </c>
      <c r="Q527" t="str">
        <f>CONCATENATE(C527,E527,G527,I527)</f>
        <v>34</v>
      </c>
    </row>
    <row r="528" spans="1:17" x14ac:dyDescent="0.25">
      <c r="A528">
        <v>536</v>
      </c>
      <c r="F528">
        <v>197.753085</v>
      </c>
      <c r="G528" s="5">
        <v>3</v>
      </c>
      <c r="H528">
        <v>198.27373799999998</v>
      </c>
      <c r="I528" s="4">
        <v>4</v>
      </c>
      <c r="P528">
        <v>2</v>
      </c>
      <c r="Q528" t="str">
        <f>CONCATENATE(C528,E528,G528,I528)</f>
        <v>34</v>
      </c>
    </row>
    <row r="529" spans="1:17" x14ac:dyDescent="0.25">
      <c r="A529">
        <v>537</v>
      </c>
      <c r="F529">
        <v>197.754401</v>
      </c>
      <c r="G529" s="5">
        <v>3</v>
      </c>
      <c r="H529">
        <v>198.27337199999999</v>
      </c>
      <c r="I529" s="4">
        <v>4</v>
      </c>
      <c r="P529">
        <v>2</v>
      </c>
      <c r="Q529" t="str">
        <f>CONCATENATE(C529,E529,G529,I529)</f>
        <v>34</v>
      </c>
    </row>
    <row r="530" spans="1:17" x14ac:dyDescent="0.25">
      <c r="A530">
        <v>538</v>
      </c>
      <c r="F530">
        <v>197.760715</v>
      </c>
      <c r="G530" s="5">
        <v>3</v>
      </c>
      <c r="H530">
        <v>198.26195000000001</v>
      </c>
      <c r="I530" s="4">
        <v>4</v>
      </c>
      <c r="P530">
        <v>2</v>
      </c>
      <c r="Q530" t="str">
        <f>CONCATENATE(C530,E530,G530,I530)</f>
        <v>34</v>
      </c>
    </row>
    <row r="531" spans="1:17" x14ac:dyDescent="0.25">
      <c r="A531">
        <v>539</v>
      </c>
      <c r="F531">
        <v>197.77245199999999</v>
      </c>
      <c r="G531" s="5">
        <v>3</v>
      </c>
      <c r="H531">
        <v>198.267268</v>
      </c>
      <c r="I531" s="4">
        <v>4</v>
      </c>
      <c r="P531">
        <v>2</v>
      </c>
      <c r="Q531" t="str">
        <f>CONCATENATE(C531,E531,G531,I531)</f>
        <v>34</v>
      </c>
    </row>
    <row r="532" spans="1:17" x14ac:dyDescent="0.25">
      <c r="A532">
        <v>540</v>
      </c>
      <c r="B532">
        <v>215.64804000000001</v>
      </c>
      <c r="C532" s="3">
        <v>1</v>
      </c>
      <c r="F532">
        <v>197.729297</v>
      </c>
      <c r="G532" s="5">
        <v>3</v>
      </c>
      <c r="H532">
        <v>198.155272</v>
      </c>
      <c r="I532" s="4">
        <v>4</v>
      </c>
      <c r="P532">
        <v>3</v>
      </c>
      <c r="Q532" t="str">
        <f>CONCATENATE(C532,E532,G532,I532)</f>
        <v>134</v>
      </c>
    </row>
    <row r="533" spans="1:17" x14ac:dyDescent="0.25">
      <c r="A533">
        <v>541</v>
      </c>
      <c r="B533">
        <v>215.64804000000001</v>
      </c>
      <c r="C533" s="3">
        <v>1</v>
      </c>
      <c r="F533">
        <v>197.74319</v>
      </c>
      <c r="G533" s="5">
        <v>3</v>
      </c>
      <c r="H533">
        <v>198.155272</v>
      </c>
      <c r="I533" s="4">
        <v>4</v>
      </c>
      <c r="P533">
        <v>3</v>
      </c>
      <c r="Q533" t="str">
        <f>CONCATENATE(C533,E533,G533,I533)</f>
        <v>134</v>
      </c>
    </row>
    <row r="534" spans="1:17" x14ac:dyDescent="0.25">
      <c r="A534">
        <v>542</v>
      </c>
      <c r="B534">
        <v>215.53894099999999</v>
      </c>
      <c r="C534" s="3">
        <v>1</v>
      </c>
      <c r="P534">
        <v>1</v>
      </c>
      <c r="Q534" t="str">
        <f>CONCATENATE(C534,E534,G534,I534)</f>
        <v>1</v>
      </c>
    </row>
    <row r="535" spans="1:17" x14ac:dyDescent="0.25">
      <c r="A535">
        <v>543</v>
      </c>
      <c r="B535">
        <v>215.53062499999999</v>
      </c>
      <c r="C535" s="3">
        <v>1</v>
      </c>
      <c r="P535">
        <v>1</v>
      </c>
      <c r="Q535" t="str">
        <f>CONCATENATE(C535,E535,G535,I535)</f>
        <v>1</v>
      </c>
    </row>
    <row r="536" spans="1:17" x14ac:dyDescent="0.25">
      <c r="A536">
        <v>544</v>
      </c>
      <c r="B536">
        <v>215.558887</v>
      </c>
      <c r="C536" s="3">
        <v>1</v>
      </c>
      <c r="P536">
        <v>1</v>
      </c>
      <c r="Q536" t="str">
        <f>CONCATENATE(C536,E536,G536,I536)</f>
        <v>1</v>
      </c>
    </row>
    <row r="537" spans="1:17" x14ac:dyDescent="0.25">
      <c r="A537">
        <v>545</v>
      </c>
      <c r="B537">
        <v>215.49615399999999</v>
      </c>
      <c r="C537" s="3">
        <v>1</v>
      </c>
      <c r="P537">
        <v>1</v>
      </c>
      <c r="Q537" t="str">
        <f>CONCATENATE(C537,E537,G537,I537)</f>
        <v>1</v>
      </c>
    </row>
    <row r="538" spans="1:17" x14ac:dyDescent="0.25">
      <c r="A538">
        <v>546</v>
      </c>
      <c r="B538">
        <v>215.51025799999999</v>
      </c>
      <c r="C538" s="3">
        <v>1</v>
      </c>
      <c r="P538">
        <v>1</v>
      </c>
      <c r="Q538" t="str">
        <f>CONCATENATE(C538,E538,G538,I538)</f>
        <v>1</v>
      </c>
    </row>
    <row r="539" spans="1:17" x14ac:dyDescent="0.25">
      <c r="A539">
        <v>547</v>
      </c>
      <c r="B539">
        <v>215.38500199999999</v>
      </c>
      <c r="C539" s="3">
        <v>1</v>
      </c>
      <c r="D539">
        <v>219.39667399999999</v>
      </c>
      <c r="E539" s="2">
        <v>2</v>
      </c>
      <c r="P539">
        <v>2</v>
      </c>
      <c r="Q539" t="str">
        <f>CONCATENATE(C539,E539,G539,I539)</f>
        <v>12</v>
      </c>
    </row>
    <row r="540" spans="1:17" x14ac:dyDescent="0.25">
      <c r="A540">
        <v>548</v>
      </c>
      <c r="B540">
        <v>215.193749</v>
      </c>
      <c r="C540" s="3">
        <v>1</v>
      </c>
      <c r="D540">
        <v>219.37862200000001</v>
      </c>
      <c r="E540" s="2">
        <v>2</v>
      </c>
      <c r="P540">
        <v>2</v>
      </c>
      <c r="Q540" t="str">
        <f>CONCATENATE(C540,E540,G540,I540)</f>
        <v>12</v>
      </c>
    </row>
    <row r="541" spans="1:17" x14ac:dyDescent="0.25">
      <c r="A541">
        <v>549</v>
      </c>
      <c r="B541">
        <v>215.398212</v>
      </c>
      <c r="C541" s="3">
        <v>1</v>
      </c>
      <c r="D541">
        <v>219.37735900000001</v>
      </c>
      <c r="E541" s="2">
        <v>2</v>
      </c>
      <c r="P541">
        <v>2</v>
      </c>
      <c r="Q541" t="str">
        <f>CONCATENATE(C541,E541,G541,I541)</f>
        <v>12</v>
      </c>
    </row>
    <row r="542" spans="1:17" x14ac:dyDescent="0.25">
      <c r="A542">
        <v>550</v>
      </c>
      <c r="B542">
        <v>215.64804000000001</v>
      </c>
      <c r="C542" s="3">
        <v>1</v>
      </c>
      <c r="D542">
        <v>219.361413</v>
      </c>
      <c r="E542" s="2">
        <v>2</v>
      </c>
      <c r="P542">
        <v>2</v>
      </c>
      <c r="Q542" t="str">
        <f>CONCATENATE(C542,E542,G542,I542)</f>
        <v>12</v>
      </c>
    </row>
    <row r="543" spans="1:17" x14ac:dyDescent="0.25">
      <c r="A543">
        <v>551</v>
      </c>
      <c r="B543">
        <v>215.64804000000001</v>
      </c>
      <c r="C543" s="3">
        <v>1</v>
      </c>
      <c r="D543">
        <v>219.342309</v>
      </c>
      <c r="E543" s="2">
        <v>2</v>
      </c>
      <c r="P543">
        <v>2</v>
      </c>
      <c r="Q543" t="str">
        <f>CONCATENATE(C543,E543,G543,I543)</f>
        <v>12</v>
      </c>
    </row>
    <row r="544" spans="1:17" x14ac:dyDescent="0.25">
      <c r="A544">
        <v>552</v>
      </c>
      <c r="D544">
        <v>219.29331099999999</v>
      </c>
      <c r="E544" s="2">
        <v>2</v>
      </c>
      <c r="P544">
        <v>1</v>
      </c>
      <c r="Q544" t="str">
        <f>CONCATENATE(C544,E544,G544,I544)</f>
        <v>2</v>
      </c>
    </row>
    <row r="545" spans="1:17" x14ac:dyDescent="0.25">
      <c r="A545">
        <v>553</v>
      </c>
      <c r="D545">
        <v>219.37457000000001</v>
      </c>
      <c r="E545" s="2">
        <v>2</v>
      </c>
      <c r="P545">
        <v>1</v>
      </c>
      <c r="Q545" t="str">
        <f>CONCATENATE(C545,E545,G545,I545)</f>
        <v>2</v>
      </c>
    </row>
    <row r="546" spans="1:17" x14ac:dyDescent="0.25">
      <c r="A546">
        <v>554</v>
      </c>
      <c r="D546">
        <v>219.285417</v>
      </c>
      <c r="E546" s="2">
        <v>2</v>
      </c>
      <c r="P546">
        <v>1</v>
      </c>
      <c r="Q546" t="str">
        <f>CONCATENATE(C546,E546,G546,I546)</f>
        <v>2</v>
      </c>
    </row>
    <row r="547" spans="1:17" x14ac:dyDescent="0.25">
      <c r="A547">
        <v>555</v>
      </c>
      <c r="D547">
        <v>219.39020099999999</v>
      </c>
      <c r="E547" s="2">
        <v>2</v>
      </c>
      <c r="F547">
        <v>218.79302300000001</v>
      </c>
      <c r="G547" s="5">
        <v>3</v>
      </c>
      <c r="P547">
        <v>2</v>
      </c>
      <c r="Q547" t="str">
        <f>CONCATENATE(C547,E547,G547,I547)</f>
        <v>23</v>
      </c>
    </row>
    <row r="548" spans="1:17" x14ac:dyDescent="0.25">
      <c r="A548">
        <v>556</v>
      </c>
      <c r="D548">
        <v>219.39020099999999</v>
      </c>
      <c r="E548" s="2">
        <v>2</v>
      </c>
      <c r="F548">
        <v>218.781813</v>
      </c>
      <c r="G548" s="5">
        <v>3</v>
      </c>
      <c r="P548">
        <v>2</v>
      </c>
      <c r="Q548" t="str">
        <f>CONCATENATE(C548,E548,G548,I548)</f>
        <v>23</v>
      </c>
    </row>
    <row r="549" spans="1:17" x14ac:dyDescent="0.25">
      <c r="A549">
        <v>557</v>
      </c>
      <c r="F549">
        <v>218.815549</v>
      </c>
      <c r="G549" s="5">
        <v>3</v>
      </c>
      <c r="H549">
        <v>220.454668</v>
      </c>
      <c r="I549" s="4">
        <v>4</v>
      </c>
      <c r="P549">
        <v>2</v>
      </c>
      <c r="Q549" t="str">
        <f>CONCATENATE(C549,E549,G549,I549)</f>
        <v>34</v>
      </c>
    </row>
    <row r="550" spans="1:17" x14ac:dyDescent="0.25">
      <c r="A550">
        <v>558</v>
      </c>
      <c r="F550">
        <v>218.81807499999999</v>
      </c>
      <c r="G550" s="5">
        <v>3</v>
      </c>
      <c r="H550">
        <v>220.44419500000001</v>
      </c>
      <c r="I550" s="4">
        <v>4</v>
      </c>
      <c r="P550">
        <v>2</v>
      </c>
      <c r="Q550" t="str">
        <f>CONCATENATE(C550,E550,G550,I550)</f>
        <v>34</v>
      </c>
    </row>
    <row r="551" spans="1:17" x14ac:dyDescent="0.25">
      <c r="A551">
        <v>559</v>
      </c>
      <c r="F551">
        <v>218.816338</v>
      </c>
      <c r="G551" s="5">
        <v>3</v>
      </c>
      <c r="H551">
        <v>220.42782800000001</v>
      </c>
      <c r="I551" s="4">
        <v>4</v>
      </c>
      <c r="P551">
        <v>2</v>
      </c>
      <c r="Q551" t="str">
        <f>CONCATENATE(C551,E551,G551,I551)</f>
        <v>34</v>
      </c>
    </row>
    <row r="552" spans="1:17" x14ac:dyDescent="0.25">
      <c r="A552">
        <v>560</v>
      </c>
      <c r="F552">
        <v>218.818443</v>
      </c>
      <c r="G552" s="5">
        <v>3</v>
      </c>
      <c r="H552">
        <v>220.46466799999999</v>
      </c>
      <c r="I552" s="4">
        <v>4</v>
      </c>
      <c r="P552">
        <v>2</v>
      </c>
      <c r="Q552" t="str">
        <f>CONCATENATE(C552,E552,G552,I552)</f>
        <v>34</v>
      </c>
    </row>
    <row r="553" spans="1:17" x14ac:dyDescent="0.25">
      <c r="A553">
        <v>561</v>
      </c>
      <c r="F553">
        <v>218.755762</v>
      </c>
      <c r="G553" s="5">
        <v>3</v>
      </c>
      <c r="H553">
        <v>220.466983</v>
      </c>
      <c r="I553" s="4">
        <v>4</v>
      </c>
      <c r="P553">
        <v>2</v>
      </c>
      <c r="Q553" t="str">
        <f>CONCATENATE(C553,E553,G553,I553)</f>
        <v>34</v>
      </c>
    </row>
    <row r="554" spans="1:17" x14ac:dyDescent="0.25">
      <c r="A554">
        <v>562</v>
      </c>
      <c r="F554">
        <v>218.72439600000001</v>
      </c>
      <c r="G554" s="5">
        <v>3</v>
      </c>
      <c r="H554">
        <v>220.47393099999999</v>
      </c>
      <c r="I554" s="4">
        <v>4</v>
      </c>
      <c r="P554">
        <v>2</v>
      </c>
      <c r="Q554" t="str">
        <f>CONCATENATE(C554,E554,G554,I554)</f>
        <v>34</v>
      </c>
    </row>
    <row r="555" spans="1:17" x14ac:dyDescent="0.25">
      <c r="A555">
        <v>563</v>
      </c>
      <c r="B555">
        <v>232.83540199999999</v>
      </c>
      <c r="C555" s="3">
        <v>1</v>
      </c>
      <c r="F555">
        <v>218.70608100000001</v>
      </c>
      <c r="G555" s="5">
        <v>3</v>
      </c>
      <c r="H555">
        <v>220.44893099999999</v>
      </c>
      <c r="I555" s="4">
        <v>4</v>
      </c>
      <c r="P555">
        <v>3</v>
      </c>
      <c r="Q555" t="str">
        <f>CONCATENATE(C555,E555,G555,I555)</f>
        <v>134</v>
      </c>
    </row>
    <row r="556" spans="1:17" x14ac:dyDescent="0.25">
      <c r="A556">
        <v>564</v>
      </c>
      <c r="B556">
        <v>232.839877</v>
      </c>
      <c r="C556" s="3">
        <v>1</v>
      </c>
      <c r="F556">
        <v>218.70334399999999</v>
      </c>
      <c r="G556" s="5">
        <v>3</v>
      </c>
      <c r="H556">
        <v>220.507034</v>
      </c>
      <c r="I556" s="4">
        <v>4</v>
      </c>
      <c r="P556">
        <v>3</v>
      </c>
      <c r="Q556" t="str">
        <f>CONCATENATE(C556,E556,G556,I556)</f>
        <v>134</v>
      </c>
    </row>
    <row r="557" spans="1:17" x14ac:dyDescent="0.25">
      <c r="A557">
        <v>565</v>
      </c>
      <c r="B557">
        <v>232.839823</v>
      </c>
      <c r="C557" s="3">
        <v>1</v>
      </c>
      <c r="F557">
        <v>218.68460899999999</v>
      </c>
      <c r="G557" s="5">
        <v>3</v>
      </c>
      <c r="H557">
        <v>220.452563</v>
      </c>
      <c r="I557" s="4">
        <v>4</v>
      </c>
      <c r="P557">
        <v>3</v>
      </c>
      <c r="Q557" t="str">
        <f>CONCATENATE(C557,E557,G557,I557)</f>
        <v>134</v>
      </c>
    </row>
    <row r="558" spans="1:17" x14ac:dyDescent="0.25">
      <c r="A558">
        <v>566</v>
      </c>
      <c r="B558">
        <v>232.863719</v>
      </c>
      <c r="C558" s="3">
        <v>1</v>
      </c>
      <c r="H558">
        <v>220.477035</v>
      </c>
      <c r="I558" s="4">
        <v>4</v>
      </c>
      <c r="P558">
        <v>2</v>
      </c>
      <c r="Q558" t="str">
        <f>CONCATENATE(C558,E558,G558,I558)</f>
        <v>14</v>
      </c>
    </row>
    <row r="559" spans="1:17" x14ac:dyDescent="0.25">
      <c r="A559">
        <v>567</v>
      </c>
      <c r="B559">
        <v>232.84445399999998</v>
      </c>
      <c r="C559" s="3">
        <v>1</v>
      </c>
      <c r="H559">
        <v>220.46008900000001</v>
      </c>
      <c r="I559" s="4">
        <v>4</v>
      </c>
      <c r="P559">
        <v>2</v>
      </c>
      <c r="Q559" t="str">
        <f>CONCATENATE(C559,E559,G559,I559)</f>
        <v>14</v>
      </c>
    </row>
    <row r="560" spans="1:17" x14ac:dyDescent="0.25">
      <c r="A560">
        <v>568</v>
      </c>
      <c r="B560">
        <v>232.81403599999999</v>
      </c>
      <c r="C560" s="3">
        <v>1</v>
      </c>
      <c r="H560">
        <v>220.371252</v>
      </c>
      <c r="I560" s="4">
        <v>4</v>
      </c>
      <c r="P560">
        <v>2</v>
      </c>
      <c r="Q560" t="str">
        <f>CONCATENATE(C560,E560,G560,I560)</f>
        <v>14</v>
      </c>
    </row>
    <row r="561" spans="1:17" x14ac:dyDescent="0.25">
      <c r="A561">
        <v>569</v>
      </c>
      <c r="B561">
        <v>232.82261499999998</v>
      </c>
      <c r="C561" s="3">
        <v>1</v>
      </c>
      <c r="H561">
        <v>220.52282199999999</v>
      </c>
      <c r="I561" s="4">
        <v>4</v>
      </c>
      <c r="P561">
        <v>2</v>
      </c>
      <c r="Q561" t="str">
        <f>CONCATENATE(C561,E561,G561,I561)</f>
        <v>14</v>
      </c>
    </row>
    <row r="562" spans="1:17" x14ac:dyDescent="0.25">
      <c r="A562">
        <v>570</v>
      </c>
      <c r="B562">
        <v>232.81472099999999</v>
      </c>
      <c r="C562" s="3">
        <v>1</v>
      </c>
      <c r="D562">
        <v>237.906384</v>
      </c>
      <c r="E562" s="2">
        <v>2</v>
      </c>
      <c r="P562">
        <v>2</v>
      </c>
      <c r="Q562" t="str">
        <f>CONCATENATE(C562,E562,G562,I562)</f>
        <v>12</v>
      </c>
    </row>
    <row r="563" spans="1:17" x14ac:dyDescent="0.25">
      <c r="A563">
        <v>571</v>
      </c>
      <c r="B563">
        <v>232.81598299999999</v>
      </c>
      <c r="C563" s="3">
        <v>1</v>
      </c>
      <c r="D563">
        <v>237.94464600000001</v>
      </c>
      <c r="E563" s="2">
        <v>2</v>
      </c>
      <c r="P563">
        <v>2</v>
      </c>
      <c r="Q563" t="str">
        <f>CONCATENATE(C563,E563,G563,I563)</f>
        <v>12</v>
      </c>
    </row>
    <row r="564" spans="1:17" x14ac:dyDescent="0.25">
      <c r="A564">
        <v>572</v>
      </c>
      <c r="B564">
        <v>232.83024499999999</v>
      </c>
      <c r="C564" s="3">
        <v>1</v>
      </c>
      <c r="D564">
        <v>237.94722400000001</v>
      </c>
      <c r="E564" s="2">
        <v>2</v>
      </c>
      <c r="P564">
        <v>2</v>
      </c>
      <c r="Q564" t="str">
        <f>CONCATENATE(C564,E564,G564,I564)</f>
        <v>12</v>
      </c>
    </row>
    <row r="565" spans="1:17" x14ac:dyDescent="0.25">
      <c r="A565">
        <v>573</v>
      </c>
      <c r="B565">
        <v>232.76809</v>
      </c>
      <c r="C565" s="3">
        <v>1</v>
      </c>
      <c r="D565">
        <v>237.97717</v>
      </c>
      <c r="E565" s="2">
        <v>2</v>
      </c>
      <c r="P565">
        <v>2</v>
      </c>
      <c r="Q565" t="str">
        <f>CONCATENATE(C565,E565,G565,I565)</f>
        <v>12</v>
      </c>
    </row>
    <row r="566" spans="1:17" x14ac:dyDescent="0.25">
      <c r="A566">
        <v>574</v>
      </c>
      <c r="B566">
        <v>232.84461300000001</v>
      </c>
      <c r="C566" s="3">
        <v>1</v>
      </c>
      <c r="D566">
        <v>237.964854</v>
      </c>
      <c r="E566" s="2">
        <v>2</v>
      </c>
      <c r="P566">
        <v>2</v>
      </c>
      <c r="Q566" t="str">
        <f>CONCATENATE(C566,E566,G566,I566)</f>
        <v>12</v>
      </c>
    </row>
    <row r="567" spans="1:17" x14ac:dyDescent="0.25">
      <c r="A567">
        <v>575</v>
      </c>
      <c r="B567">
        <v>232.81803600000001</v>
      </c>
      <c r="C567" s="3">
        <v>1</v>
      </c>
      <c r="D567">
        <v>237.97785400000001</v>
      </c>
      <c r="E567" s="2">
        <v>2</v>
      </c>
      <c r="P567">
        <v>2</v>
      </c>
      <c r="Q567" t="str">
        <f>CONCATENATE(C567,E567,G567,I567)</f>
        <v>12</v>
      </c>
    </row>
    <row r="568" spans="1:17" x14ac:dyDescent="0.25">
      <c r="A568">
        <v>576</v>
      </c>
      <c r="D568">
        <v>237.96980300000001</v>
      </c>
      <c r="E568" s="2">
        <v>2</v>
      </c>
      <c r="P568">
        <v>1</v>
      </c>
      <c r="Q568" t="str">
        <f>CONCATENATE(C568,E568,G568,I568)</f>
        <v>2</v>
      </c>
    </row>
    <row r="569" spans="1:17" x14ac:dyDescent="0.25">
      <c r="A569">
        <v>577</v>
      </c>
      <c r="D569">
        <v>237.936015</v>
      </c>
      <c r="E569" s="2">
        <v>2</v>
      </c>
      <c r="P569">
        <v>1</v>
      </c>
      <c r="Q569" t="str">
        <f>CONCATENATE(C569,E569,G569,I569)</f>
        <v>2</v>
      </c>
    </row>
    <row r="570" spans="1:17" x14ac:dyDescent="0.25">
      <c r="A570">
        <v>578</v>
      </c>
      <c r="D570">
        <v>237.93259499999999</v>
      </c>
      <c r="E570" s="2">
        <v>2</v>
      </c>
      <c r="P570">
        <v>1</v>
      </c>
      <c r="Q570" t="str">
        <f>CONCATENATE(C570,E570,G570,I570)</f>
        <v>2</v>
      </c>
    </row>
    <row r="571" spans="1:17" x14ac:dyDescent="0.25">
      <c r="A571">
        <v>579</v>
      </c>
      <c r="D571">
        <v>237.95232999999999</v>
      </c>
      <c r="E571" s="2">
        <v>2</v>
      </c>
      <c r="P571">
        <v>1</v>
      </c>
      <c r="Q571" t="str">
        <f>CONCATENATE(C571,E571,G571,I571)</f>
        <v>2</v>
      </c>
    </row>
    <row r="572" spans="1:17" x14ac:dyDescent="0.25">
      <c r="A572">
        <v>580</v>
      </c>
      <c r="D572">
        <v>237.932751</v>
      </c>
      <c r="E572" s="2">
        <v>2</v>
      </c>
      <c r="F572">
        <v>236.037646</v>
      </c>
      <c r="G572" s="5">
        <v>3</v>
      </c>
      <c r="P572">
        <v>2</v>
      </c>
      <c r="Q572" t="str">
        <f>CONCATENATE(C572,E572,G572,I572)</f>
        <v>23</v>
      </c>
    </row>
    <row r="573" spans="1:17" x14ac:dyDescent="0.25">
      <c r="A573">
        <v>581</v>
      </c>
      <c r="D573">
        <v>237.930226</v>
      </c>
      <c r="E573" s="2">
        <v>2</v>
      </c>
      <c r="F573">
        <v>236.00312099999999</v>
      </c>
      <c r="G573" s="5">
        <v>3</v>
      </c>
      <c r="P573">
        <v>2</v>
      </c>
      <c r="Q573" t="str">
        <f>CONCATENATE(C573,E573,G573,I573)</f>
        <v>23</v>
      </c>
    </row>
    <row r="574" spans="1:17" x14ac:dyDescent="0.25">
      <c r="A574">
        <v>582</v>
      </c>
      <c r="D574">
        <v>237.97438099999999</v>
      </c>
      <c r="E574" s="2">
        <v>2</v>
      </c>
      <c r="F574">
        <v>235.99607</v>
      </c>
      <c r="G574" s="5">
        <v>3</v>
      </c>
      <c r="P574">
        <v>2</v>
      </c>
      <c r="Q574" t="str">
        <f>CONCATENATE(C574,E574,G574,I574)</f>
        <v>23</v>
      </c>
    </row>
    <row r="575" spans="1:17" x14ac:dyDescent="0.25">
      <c r="A575">
        <v>583</v>
      </c>
      <c r="F575">
        <v>235.998648</v>
      </c>
      <c r="G575" s="5">
        <v>3</v>
      </c>
      <c r="H575">
        <v>238.76617899999999</v>
      </c>
      <c r="I575" s="4">
        <v>4</v>
      </c>
      <c r="P575">
        <v>2</v>
      </c>
      <c r="Q575" t="str">
        <f>CONCATENATE(C575,E575,G575,I575)</f>
        <v>34</v>
      </c>
    </row>
    <row r="576" spans="1:17" x14ac:dyDescent="0.25">
      <c r="A576">
        <v>584</v>
      </c>
      <c r="F576">
        <v>235.98849200000001</v>
      </c>
      <c r="G576" s="5">
        <v>3</v>
      </c>
      <c r="H576">
        <v>238.74597</v>
      </c>
      <c r="I576" s="4">
        <v>4</v>
      </c>
      <c r="P576">
        <v>2</v>
      </c>
      <c r="Q576" t="str">
        <f>CONCATENATE(C576,E576,G576,I576)</f>
        <v>34</v>
      </c>
    </row>
    <row r="577" spans="1:17" x14ac:dyDescent="0.25">
      <c r="A577">
        <v>585</v>
      </c>
      <c r="F577">
        <v>236.02022600000001</v>
      </c>
      <c r="G577" s="5">
        <v>3</v>
      </c>
      <c r="H577">
        <v>238.71149700000001</v>
      </c>
      <c r="I577" s="4">
        <v>4</v>
      </c>
      <c r="P577">
        <v>2</v>
      </c>
      <c r="Q577" t="str">
        <f>CONCATENATE(C577,E577,G577,I577)</f>
        <v>34</v>
      </c>
    </row>
    <row r="578" spans="1:17" x14ac:dyDescent="0.25">
      <c r="A578">
        <v>586</v>
      </c>
      <c r="F578">
        <v>236.019015</v>
      </c>
      <c r="G578" s="5">
        <v>3</v>
      </c>
      <c r="H578">
        <v>238.703183</v>
      </c>
      <c r="I578" s="4">
        <v>4</v>
      </c>
      <c r="P578">
        <v>2</v>
      </c>
      <c r="Q578" t="str">
        <f>CONCATENATE(C578,E578,G578,I578)</f>
        <v>34</v>
      </c>
    </row>
    <row r="579" spans="1:17" x14ac:dyDescent="0.25">
      <c r="A579">
        <v>587</v>
      </c>
      <c r="F579">
        <v>236.01043799999999</v>
      </c>
      <c r="G579" s="5">
        <v>3</v>
      </c>
      <c r="H579">
        <v>238.69071099999999</v>
      </c>
      <c r="I579" s="4">
        <v>4</v>
      </c>
      <c r="P579">
        <v>2</v>
      </c>
      <c r="Q579" t="str">
        <f>CONCATENATE(C579,E579,G579,I579)</f>
        <v>34</v>
      </c>
    </row>
    <row r="580" spans="1:17" x14ac:dyDescent="0.25">
      <c r="A580">
        <v>588</v>
      </c>
      <c r="B580">
        <v>251.29564199999999</v>
      </c>
      <c r="C580" s="3">
        <v>1</v>
      </c>
      <c r="F580">
        <v>236.01891000000001</v>
      </c>
      <c r="G580" s="5">
        <v>3</v>
      </c>
      <c r="H580">
        <v>238.71918199999999</v>
      </c>
      <c r="I580" s="4">
        <v>4</v>
      </c>
      <c r="P580">
        <v>3</v>
      </c>
      <c r="Q580" t="str">
        <f>CONCATENATE(C580,E580,G580,I580)</f>
        <v>134</v>
      </c>
    </row>
    <row r="581" spans="1:17" x14ac:dyDescent="0.25">
      <c r="A581">
        <v>589</v>
      </c>
      <c r="B581">
        <v>251.296538</v>
      </c>
      <c r="C581" s="3">
        <v>1</v>
      </c>
      <c r="F581">
        <v>235.987334</v>
      </c>
      <c r="G581" s="5">
        <v>3</v>
      </c>
      <c r="H581">
        <v>238.71749700000001</v>
      </c>
      <c r="I581" s="4">
        <v>4</v>
      </c>
      <c r="P581">
        <v>3</v>
      </c>
      <c r="Q581" t="str">
        <f>CONCATENATE(C581,E581,G581,I581)</f>
        <v>134</v>
      </c>
    </row>
    <row r="582" spans="1:17" x14ac:dyDescent="0.25">
      <c r="A582">
        <v>590</v>
      </c>
      <c r="B582">
        <v>251.32169199999998</v>
      </c>
      <c r="C582" s="3">
        <v>1</v>
      </c>
      <c r="F582">
        <v>235.97549100000001</v>
      </c>
      <c r="G582" s="5">
        <v>3</v>
      </c>
      <c r="H582">
        <v>238.71512899999999</v>
      </c>
      <c r="I582" s="4">
        <v>4</v>
      </c>
      <c r="P582">
        <v>3</v>
      </c>
      <c r="Q582" t="str">
        <f>CONCATENATE(C582,E582,G582,I582)</f>
        <v>134</v>
      </c>
    </row>
    <row r="583" spans="1:17" x14ac:dyDescent="0.25">
      <c r="A583">
        <v>591</v>
      </c>
      <c r="B583">
        <v>251.344954</v>
      </c>
      <c r="C583" s="3">
        <v>1</v>
      </c>
      <c r="F583">
        <v>236.021489</v>
      </c>
      <c r="G583" s="5">
        <v>3</v>
      </c>
      <c r="H583">
        <v>238.73312799999999</v>
      </c>
      <c r="I583" s="4">
        <v>4</v>
      </c>
      <c r="P583">
        <v>3</v>
      </c>
      <c r="Q583" t="str">
        <f>CONCATENATE(C583,E583,G583,I583)</f>
        <v>134</v>
      </c>
    </row>
    <row r="584" spans="1:17" x14ac:dyDescent="0.25">
      <c r="A584">
        <v>592</v>
      </c>
      <c r="B584">
        <v>251.34427099999999</v>
      </c>
      <c r="C584" s="3">
        <v>1</v>
      </c>
      <c r="F584">
        <v>236.111695</v>
      </c>
      <c r="G584" s="5">
        <v>3</v>
      </c>
      <c r="H584">
        <v>238.72439299999999</v>
      </c>
      <c r="I584" s="4">
        <v>4</v>
      </c>
      <c r="P584">
        <v>3</v>
      </c>
      <c r="Q584" t="str">
        <f>CONCATENATE(C584,E584,G584,I584)</f>
        <v>134</v>
      </c>
    </row>
    <row r="585" spans="1:17" x14ac:dyDescent="0.25">
      <c r="A585">
        <v>593</v>
      </c>
      <c r="B585">
        <v>251.341273</v>
      </c>
      <c r="C585" s="3">
        <v>1</v>
      </c>
      <c r="F585">
        <v>236.048541</v>
      </c>
      <c r="G585" s="5">
        <v>3</v>
      </c>
      <c r="H585">
        <v>238.691394</v>
      </c>
      <c r="I585" s="4">
        <v>4</v>
      </c>
      <c r="P585">
        <v>3</v>
      </c>
      <c r="Q585" t="str">
        <f>CONCATENATE(C585,E585,G585,I585)</f>
        <v>134</v>
      </c>
    </row>
    <row r="586" spans="1:17" x14ac:dyDescent="0.25">
      <c r="A586">
        <v>594</v>
      </c>
      <c r="B586">
        <v>251.322169</v>
      </c>
      <c r="C586" s="3">
        <v>1</v>
      </c>
      <c r="H586">
        <v>238.68286799999998</v>
      </c>
      <c r="I586" s="4">
        <v>4</v>
      </c>
      <c r="P586">
        <v>2</v>
      </c>
      <c r="Q586" t="str">
        <f>CONCATENATE(C586,E586,G586,I586)</f>
        <v>14</v>
      </c>
    </row>
    <row r="587" spans="1:17" x14ac:dyDescent="0.25">
      <c r="A587">
        <v>595</v>
      </c>
      <c r="B587">
        <v>251.34174200000001</v>
      </c>
      <c r="C587" s="3">
        <v>1</v>
      </c>
      <c r="H587">
        <v>238.720812</v>
      </c>
      <c r="I587" s="4">
        <v>4</v>
      </c>
      <c r="P587">
        <v>2</v>
      </c>
      <c r="Q587" t="str">
        <f>CONCATENATE(C587,E587,G587,I587)</f>
        <v>14</v>
      </c>
    </row>
    <row r="588" spans="1:17" x14ac:dyDescent="0.25">
      <c r="A588">
        <v>596</v>
      </c>
      <c r="B588">
        <v>251.35206099999999</v>
      </c>
      <c r="C588" s="3">
        <v>1</v>
      </c>
      <c r="H588">
        <v>238.68155200000001</v>
      </c>
      <c r="I588" s="4">
        <v>4</v>
      </c>
      <c r="P588">
        <v>2</v>
      </c>
      <c r="Q588" t="str">
        <f>CONCATENATE(C588,E588,G588,I588)</f>
        <v>14</v>
      </c>
    </row>
    <row r="589" spans="1:17" x14ac:dyDescent="0.25">
      <c r="A589">
        <v>597</v>
      </c>
      <c r="B589">
        <v>251.373694</v>
      </c>
      <c r="C589" s="3">
        <v>1</v>
      </c>
      <c r="H589">
        <v>238.71428700000001</v>
      </c>
      <c r="I589" s="4">
        <v>4</v>
      </c>
      <c r="P589">
        <v>2</v>
      </c>
      <c r="Q589" t="str">
        <f>CONCATENATE(C589,E589,G589,I589)</f>
        <v>14</v>
      </c>
    </row>
    <row r="590" spans="1:17" x14ac:dyDescent="0.25">
      <c r="A590">
        <v>598</v>
      </c>
      <c r="B590">
        <v>251.351271</v>
      </c>
      <c r="C590" s="3">
        <v>1</v>
      </c>
      <c r="H590">
        <v>238.74575899999999</v>
      </c>
      <c r="I590" s="4">
        <v>4</v>
      </c>
      <c r="P590">
        <v>2</v>
      </c>
      <c r="Q590" t="str">
        <f>CONCATENATE(C590,E590,G590,I590)</f>
        <v>14</v>
      </c>
    </row>
    <row r="591" spans="1:17" x14ac:dyDescent="0.25">
      <c r="A591">
        <v>599</v>
      </c>
      <c r="B591">
        <v>251.30553700000002</v>
      </c>
      <c r="C591" s="3">
        <v>1</v>
      </c>
      <c r="D591">
        <v>258.251891</v>
      </c>
      <c r="E591" s="2">
        <v>2</v>
      </c>
      <c r="H591">
        <v>238.76617899999999</v>
      </c>
      <c r="I591" s="4">
        <v>4</v>
      </c>
      <c r="P591">
        <v>3</v>
      </c>
      <c r="Q591" t="str">
        <f>CONCATENATE(C591,E591,G591,I591)</f>
        <v>124</v>
      </c>
    </row>
    <row r="592" spans="1:17" x14ac:dyDescent="0.25">
      <c r="A592">
        <v>600</v>
      </c>
      <c r="B592">
        <v>251.327429</v>
      </c>
      <c r="C592" s="3">
        <v>1</v>
      </c>
      <c r="D592">
        <v>258.23173400000002</v>
      </c>
      <c r="E592" s="2">
        <v>2</v>
      </c>
      <c r="H592">
        <v>238.76617899999999</v>
      </c>
      <c r="I592" s="4">
        <v>4</v>
      </c>
      <c r="P592">
        <v>3</v>
      </c>
      <c r="Q592" t="str">
        <f>CONCATENATE(C592,E592,G592,I592)</f>
        <v>124</v>
      </c>
    </row>
    <row r="593" spans="1:17" x14ac:dyDescent="0.25">
      <c r="A593">
        <v>601</v>
      </c>
      <c r="B593">
        <v>251.27948599999999</v>
      </c>
      <c r="C593" s="3">
        <v>1</v>
      </c>
      <c r="D593">
        <v>258.21031099999999</v>
      </c>
      <c r="E593" s="2">
        <v>2</v>
      </c>
      <c r="P593">
        <v>2</v>
      </c>
      <c r="Q593" t="str">
        <f>CONCATENATE(C593,E593,G593,I593)</f>
        <v>12</v>
      </c>
    </row>
    <row r="594" spans="1:17" x14ac:dyDescent="0.25">
      <c r="A594">
        <v>602</v>
      </c>
      <c r="B594">
        <v>251.32816600000001</v>
      </c>
      <c r="C594" s="3">
        <v>1</v>
      </c>
      <c r="D594">
        <v>258.20767799999999</v>
      </c>
      <c r="E594" s="2">
        <v>2</v>
      </c>
      <c r="P594">
        <v>2</v>
      </c>
      <c r="Q594" t="str">
        <f>CONCATENATE(C594,E594,G594,I594)</f>
        <v>12</v>
      </c>
    </row>
    <row r="595" spans="1:17" x14ac:dyDescent="0.25">
      <c r="A595">
        <v>603</v>
      </c>
      <c r="B595">
        <v>251.43042199999999</v>
      </c>
      <c r="C595" s="3">
        <v>1</v>
      </c>
      <c r="D595">
        <v>258.21504800000002</v>
      </c>
      <c r="E595" s="2">
        <v>2</v>
      </c>
      <c r="P595">
        <v>2</v>
      </c>
      <c r="Q595" t="str">
        <f>CONCATENATE(C595,E595,G595,I595)</f>
        <v>12</v>
      </c>
    </row>
    <row r="596" spans="1:17" x14ac:dyDescent="0.25">
      <c r="A596">
        <v>604</v>
      </c>
      <c r="B596">
        <v>251.29027400000001</v>
      </c>
      <c r="C596" s="3">
        <v>1</v>
      </c>
      <c r="D596">
        <v>258.215102</v>
      </c>
      <c r="E596" s="2">
        <v>2</v>
      </c>
      <c r="P596">
        <v>2</v>
      </c>
      <c r="Q596" t="str">
        <f>CONCATENATE(C596,E596,G596,I596)</f>
        <v>12</v>
      </c>
    </row>
    <row r="597" spans="1:17" x14ac:dyDescent="0.25">
      <c r="A597">
        <v>605</v>
      </c>
      <c r="D597">
        <v>258.22815200000002</v>
      </c>
      <c r="E597" s="2">
        <v>2</v>
      </c>
      <c r="P597">
        <v>1</v>
      </c>
      <c r="Q597" t="str">
        <f>CONCATENATE(C597,E597,G597,I597)</f>
        <v>2</v>
      </c>
    </row>
    <row r="598" spans="1:17" x14ac:dyDescent="0.25">
      <c r="A598">
        <v>606</v>
      </c>
      <c r="D598">
        <v>258.27572900000001</v>
      </c>
      <c r="E598" s="2">
        <v>2</v>
      </c>
      <c r="P598">
        <v>1</v>
      </c>
      <c r="Q598" t="str">
        <f>CONCATENATE(C598,E598,G598,I598)</f>
        <v>2</v>
      </c>
    </row>
    <row r="599" spans="1:17" x14ac:dyDescent="0.25">
      <c r="A599">
        <v>607</v>
      </c>
      <c r="D599">
        <v>258.26862599999998</v>
      </c>
      <c r="E599" s="2">
        <v>2</v>
      </c>
      <c r="P599">
        <v>1</v>
      </c>
      <c r="Q599" t="str">
        <f>CONCATENATE(C599,E599,G599,I599)</f>
        <v>2</v>
      </c>
    </row>
    <row r="600" spans="1:17" x14ac:dyDescent="0.25">
      <c r="A600">
        <v>608</v>
      </c>
      <c r="D600">
        <v>258.23536200000001</v>
      </c>
      <c r="E600" s="2">
        <v>2</v>
      </c>
      <c r="F600">
        <v>252.09323000000001</v>
      </c>
      <c r="G600" s="5">
        <v>3</v>
      </c>
      <c r="P600">
        <v>2</v>
      </c>
      <c r="Q600" t="str">
        <f>CONCATENATE(C600,E600,G600,I600)</f>
        <v>23</v>
      </c>
    </row>
    <row r="601" spans="1:17" x14ac:dyDescent="0.25">
      <c r="A601">
        <v>609</v>
      </c>
      <c r="D601">
        <v>258.23399599999999</v>
      </c>
      <c r="E601" s="2">
        <v>2</v>
      </c>
      <c r="F601">
        <v>252.07802100000001</v>
      </c>
      <c r="G601" s="5">
        <v>3</v>
      </c>
      <c r="P601">
        <v>2</v>
      </c>
      <c r="Q601" t="str">
        <f>CONCATENATE(C601,E601,G601,I601)</f>
        <v>23</v>
      </c>
    </row>
    <row r="602" spans="1:17" x14ac:dyDescent="0.25">
      <c r="A602">
        <v>610</v>
      </c>
      <c r="D602">
        <v>258.18820800000003</v>
      </c>
      <c r="E602" s="2">
        <v>2</v>
      </c>
      <c r="F602">
        <v>252.09712500000001</v>
      </c>
      <c r="G602" s="5">
        <v>3</v>
      </c>
      <c r="P602">
        <v>2</v>
      </c>
      <c r="Q602" t="str">
        <f>CONCATENATE(C602,E602,G602,I602)</f>
        <v>23</v>
      </c>
    </row>
    <row r="603" spans="1:17" x14ac:dyDescent="0.25">
      <c r="A603">
        <v>611</v>
      </c>
      <c r="D603">
        <v>258.16589199999999</v>
      </c>
      <c r="E603" s="2">
        <v>2</v>
      </c>
      <c r="F603">
        <v>252.06239199999999</v>
      </c>
      <c r="G603" s="5">
        <v>3</v>
      </c>
      <c r="P603">
        <v>2</v>
      </c>
      <c r="Q603" t="str">
        <f>CONCATENATE(C603,E603,G603,I603)</f>
        <v>23</v>
      </c>
    </row>
    <row r="604" spans="1:17" x14ac:dyDescent="0.25">
      <c r="A604">
        <v>612</v>
      </c>
      <c r="D604">
        <v>258.160369</v>
      </c>
      <c r="E604" s="2">
        <v>2</v>
      </c>
      <c r="F604">
        <v>252.03039000000001</v>
      </c>
      <c r="G604" s="5">
        <v>3</v>
      </c>
      <c r="P604">
        <v>2</v>
      </c>
      <c r="Q604" t="str">
        <f>CONCATENATE(C604,E604,G604,I604)</f>
        <v>23</v>
      </c>
    </row>
    <row r="605" spans="1:17" x14ac:dyDescent="0.25">
      <c r="A605">
        <v>613</v>
      </c>
      <c r="D605">
        <v>258.21741700000001</v>
      </c>
      <c r="E605" s="2">
        <v>2</v>
      </c>
      <c r="F605">
        <v>252.04996700000001</v>
      </c>
      <c r="G605" s="5">
        <v>3</v>
      </c>
      <c r="P605">
        <v>2</v>
      </c>
      <c r="Q605" t="str">
        <f>CONCATENATE(C605,E605,G605,I605)</f>
        <v>23</v>
      </c>
    </row>
    <row r="606" spans="1:17" x14ac:dyDescent="0.25">
      <c r="A606">
        <v>614</v>
      </c>
      <c r="D606">
        <v>258.21741700000001</v>
      </c>
      <c r="E606" s="2">
        <v>2</v>
      </c>
      <c r="F606">
        <v>252.04002299999999</v>
      </c>
      <c r="G606" s="5">
        <v>3</v>
      </c>
      <c r="H606">
        <v>256.91348900000003</v>
      </c>
      <c r="I606" s="4">
        <v>4</v>
      </c>
      <c r="P606">
        <v>3</v>
      </c>
      <c r="Q606" t="str">
        <f>CONCATENATE(C606,E606,G606,I606)</f>
        <v>234</v>
      </c>
    </row>
    <row r="607" spans="1:17" x14ac:dyDescent="0.25">
      <c r="A607">
        <v>615</v>
      </c>
      <c r="D607">
        <v>258.21741700000001</v>
      </c>
      <c r="E607" s="2">
        <v>2</v>
      </c>
      <c r="F607">
        <v>252.059493</v>
      </c>
      <c r="G607" s="5">
        <v>3</v>
      </c>
      <c r="H607">
        <v>256.953643</v>
      </c>
      <c r="I607" s="4">
        <v>4</v>
      </c>
      <c r="P607">
        <v>3</v>
      </c>
      <c r="Q607" t="str">
        <f>CONCATENATE(C607,E607,G607,I607)</f>
        <v>234</v>
      </c>
    </row>
    <row r="608" spans="1:17" x14ac:dyDescent="0.25">
      <c r="A608">
        <v>616</v>
      </c>
      <c r="D608">
        <v>258.21741700000001</v>
      </c>
      <c r="E608" s="2">
        <v>2</v>
      </c>
      <c r="F608">
        <v>252.046549</v>
      </c>
      <c r="G608" s="5">
        <v>3</v>
      </c>
      <c r="H608">
        <v>256.94601299999999</v>
      </c>
      <c r="I608" s="4">
        <v>4</v>
      </c>
      <c r="P608">
        <v>3</v>
      </c>
      <c r="Q608" t="str">
        <f>CONCATENATE(C608,E608,G608,I608)</f>
        <v>234</v>
      </c>
    </row>
    <row r="609" spans="1:17" x14ac:dyDescent="0.25">
      <c r="A609">
        <v>617</v>
      </c>
      <c r="D609">
        <v>258.21741700000001</v>
      </c>
      <c r="E609" s="2">
        <v>2</v>
      </c>
      <c r="F609">
        <v>252.03760399999999</v>
      </c>
      <c r="G609" s="5">
        <v>3</v>
      </c>
      <c r="H609">
        <v>256.94601299999999</v>
      </c>
      <c r="I609" s="4">
        <v>4</v>
      </c>
      <c r="P609">
        <v>3</v>
      </c>
      <c r="Q609" t="str">
        <f>CONCATENATE(C609,E609,G609,I609)</f>
        <v>234</v>
      </c>
    </row>
    <row r="610" spans="1:17" x14ac:dyDescent="0.25">
      <c r="A610">
        <v>618</v>
      </c>
      <c r="D610">
        <v>258.21741700000001</v>
      </c>
      <c r="E610" s="2">
        <v>2</v>
      </c>
      <c r="F610">
        <v>252.01855</v>
      </c>
      <c r="G610" s="5">
        <v>3</v>
      </c>
      <c r="H610">
        <v>256.98611699999998</v>
      </c>
      <c r="I610" s="4">
        <v>4</v>
      </c>
      <c r="P610">
        <v>3</v>
      </c>
      <c r="Q610" t="str">
        <f>CONCATENATE(C610,E610,G610,I610)</f>
        <v>234</v>
      </c>
    </row>
    <row r="611" spans="1:17" x14ac:dyDescent="0.25">
      <c r="A611">
        <v>619</v>
      </c>
      <c r="B611">
        <v>268.503424</v>
      </c>
      <c r="C611" s="3">
        <v>1</v>
      </c>
      <c r="F611">
        <v>252.00339400000001</v>
      </c>
      <c r="G611" s="5">
        <v>3</v>
      </c>
      <c r="H611">
        <v>256.98374799999999</v>
      </c>
      <c r="I611" s="4">
        <v>4</v>
      </c>
      <c r="P611">
        <v>3</v>
      </c>
      <c r="Q611" t="str">
        <f>CONCATENATE(C611,E611,G611,I611)</f>
        <v>134</v>
      </c>
    </row>
    <row r="612" spans="1:17" x14ac:dyDescent="0.25">
      <c r="A612">
        <v>620</v>
      </c>
      <c r="B612">
        <v>268.51716099999999</v>
      </c>
      <c r="C612" s="3">
        <v>1</v>
      </c>
      <c r="F612">
        <v>251.96918399999998</v>
      </c>
      <c r="G612" s="5">
        <v>3</v>
      </c>
      <c r="H612">
        <v>256.96227499999998</v>
      </c>
      <c r="I612" s="4">
        <v>4</v>
      </c>
      <c r="P612">
        <v>3</v>
      </c>
      <c r="Q612" t="str">
        <f>CONCATENATE(C612,E612,G612,I612)</f>
        <v>134</v>
      </c>
    </row>
    <row r="613" spans="1:17" x14ac:dyDescent="0.25">
      <c r="A613">
        <v>621</v>
      </c>
      <c r="B613">
        <v>268.57252799999998</v>
      </c>
      <c r="C613" s="3">
        <v>1</v>
      </c>
      <c r="F613">
        <v>251.93808200000001</v>
      </c>
      <c r="G613" s="5">
        <v>3</v>
      </c>
      <c r="H613">
        <v>257.02311600000002</v>
      </c>
      <c r="I613" s="4">
        <v>4</v>
      </c>
      <c r="P613">
        <v>3</v>
      </c>
      <c r="Q613" t="str">
        <f>CONCATENATE(C613,E613,G613,I613)</f>
        <v>134</v>
      </c>
    </row>
    <row r="614" spans="1:17" x14ac:dyDescent="0.25">
      <c r="A614">
        <v>622</v>
      </c>
      <c r="B614">
        <v>268.53310599999998</v>
      </c>
      <c r="C614" s="3">
        <v>1</v>
      </c>
      <c r="F614">
        <v>251.98176100000001</v>
      </c>
      <c r="G614" s="5">
        <v>3</v>
      </c>
      <c r="H614">
        <v>256.99969399999998</v>
      </c>
      <c r="I614" s="4">
        <v>4</v>
      </c>
      <c r="P614">
        <v>3</v>
      </c>
      <c r="Q614" t="str">
        <f>CONCATENATE(C614,E614,G614,I614)</f>
        <v>134</v>
      </c>
    </row>
    <row r="615" spans="1:17" x14ac:dyDescent="0.25">
      <c r="A615">
        <v>623</v>
      </c>
      <c r="B615">
        <v>268.51563900000002</v>
      </c>
      <c r="C615" s="3">
        <v>1</v>
      </c>
      <c r="F615">
        <v>252.093333</v>
      </c>
      <c r="G615" s="5">
        <v>3</v>
      </c>
      <c r="H615">
        <v>257.01980100000003</v>
      </c>
      <c r="I615" s="4">
        <v>4</v>
      </c>
      <c r="P615">
        <v>3</v>
      </c>
      <c r="Q615" t="str">
        <f>CONCATENATE(C615,E615,G615,I615)</f>
        <v>134</v>
      </c>
    </row>
    <row r="616" spans="1:17" x14ac:dyDescent="0.25">
      <c r="A616">
        <v>624</v>
      </c>
      <c r="B616">
        <v>268.518531</v>
      </c>
      <c r="C616" s="3">
        <v>1</v>
      </c>
      <c r="H616">
        <v>257.03958799999998</v>
      </c>
      <c r="I616" s="4">
        <v>4</v>
      </c>
      <c r="P616">
        <v>2</v>
      </c>
      <c r="Q616" t="str">
        <f>CONCATENATE(C616,E616,G616,I616)</f>
        <v>14</v>
      </c>
    </row>
    <row r="617" spans="1:17" x14ac:dyDescent="0.25">
      <c r="A617">
        <v>625</v>
      </c>
      <c r="B617">
        <v>268.56710299999997</v>
      </c>
      <c r="C617" s="3">
        <v>1</v>
      </c>
      <c r="H617">
        <v>257.02316500000001</v>
      </c>
      <c r="I617" s="4">
        <v>4</v>
      </c>
      <c r="P617">
        <v>2</v>
      </c>
      <c r="Q617" t="str">
        <f>CONCATENATE(C617,E617,G617,I617)</f>
        <v>14</v>
      </c>
    </row>
    <row r="618" spans="1:17" x14ac:dyDescent="0.25">
      <c r="A618">
        <v>626</v>
      </c>
      <c r="B618">
        <v>268.557524</v>
      </c>
      <c r="C618" s="3">
        <v>1</v>
      </c>
      <c r="H618">
        <v>257.04768999999999</v>
      </c>
      <c r="I618" s="4">
        <v>4</v>
      </c>
      <c r="P618">
        <v>2</v>
      </c>
      <c r="Q618" t="str">
        <f>CONCATENATE(C618,E618,G618,I618)</f>
        <v>14</v>
      </c>
    </row>
    <row r="619" spans="1:17" x14ac:dyDescent="0.25">
      <c r="A619">
        <v>627</v>
      </c>
      <c r="B619">
        <v>268.58031699999998</v>
      </c>
      <c r="C619" s="3">
        <v>1</v>
      </c>
      <c r="H619">
        <v>257.00048300000003</v>
      </c>
      <c r="I619" s="4">
        <v>4</v>
      </c>
      <c r="P619">
        <v>2</v>
      </c>
      <c r="Q619" t="str">
        <f>CONCATENATE(C619,E619,G619,I619)</f>
        <v>14</v>
      </c>
    </row>
    <row r="620" spans="1:17" x14ac:dyDescent="0.25">
      <c r="A620">
        <v>628</v>
      </c>
      <c r="B620">
        <v>268.54731600000002</v>
      </c>
      <c r="C620" s="3">
        <v>1</v>
      </c>
      <c r="H620">
        <v>256.99690499999997</v>
      </c>
      <c r="I620" s="4">
        <v>4</v>
      </c>
      <c r="P620">
        <v>2</v>
      </c>
      <c r="Q620" t="str">
        <f>CONCATENATE(C620,E620,G620,I620)</f>
        <v>14</v>
      </c>
    </row>
    <row r="621" spans="1:17" x14ac:dyDescent="0.25">
      <c r="A621">
        <v>629</v>
      </c>
      <c r="B621">
        <v>268.55074200000001</v>
      </c>
      <c r="C621" s="3">
        <v>1</v>
      </c>
      <c r="H621">
        <v>256.91348900000003</v>
      </c>
      <c r="I621" s="4">
        <v>4</v>
      </c>
      <c r="P621">
        <v>2</v>
      </c>
      <c r="Q621" t="str">
        <f>CONCATENATE(C621,E621,G621,I621)</f>
        <v>14</v>
      </c>
    </row>
    <row r="622" spans="1:17" x14ac:dyDescent="0.25">
      <c r="A622">
        <v>630</v>
      </c>
      <c r="B622">
        <v>268.540637</v>
      </c>
      <c r="C622" s="3">
        <v>1</v>
      </c>
      <c r="H622">
        <v>256.91348900000003</v>
      </c>
      <c r="I622" s="4">
        <v>4</v>
      </c>
      <c r="P622">
        <v>2</v>
      </c>
      <c r="Q622" t="str">
        <f>CONCATENATE(C622,E622,G622,I622)</f>
        <v>14</v>
      </c>
    </row>
    <row r="623" spans="1:17" x14ac:dyDescent="0.25">
      <c r="A623">
        <v>631</v>
      </c>
      <c r="B623">
        <v>268.53284300000001</v>
      </c>
      <c r="C623" s="3">
        <v>1</v>
      </c>
      <c r="H623">
        <v>256.91348900000003</v>
      </c>
      <c r="I623" s="4">
        <v>4</v>
      </c>
      <c r="P623">
        <v>2</v>
      </c>
      <c r="Q623" t="str">
        <f>CONCATENATE(C623,E623,G623,I623)</f>
        <v>14</v>
      </c>
    </row>
    <row r="624" spans="1:17" x14ac:dyDescent="0.25">
      <c r="A624">
        <v>632</v>
      </c>
      <c r="B624">
        <v>268.568896</v>
      </c>
      <c r="C624" s="3">
        <v>1</v>
      </c>
      <c r="H624">
        <v>256.91348900000003</v>
      </c>
      <c r="I624" s="4">
        <v>4</v>
      </c>
      <c r="P624">
        <v>2</v>
      </c>
      <c r="Q624" t="str">
        <f>CONCATENATE(C624,E624,G624,I624)</f>
        <v>14</v>
      </c>
    </row>
    <row r="625" spans="1:17" x14ac:dyDescent="0.25">
      <c r="A625">
        <v>633</v>
      </c>
      <c r="B625">
        <v>268.53921400000002</v>
      </c>
      <c r="C625" s="3">
        <v>1</v>
      </c>
      <c r="H625">
        <v>256.91348900000003</v>
      </c>
      <c r="I625" s="4">
        <v>4</v>
      </c>
      <c r="P625">
        <v>2</v>
      </c>
      <c r="Q625" t="str">
        <f>CONCATENATE(C625,E625,G625,I625)</f>
        <v>14</v>
      </c>
    </row>
    <row r="626" spans="1:17" x14ac:dyDescent="0.25">
      <c r="A626">
        <v>634</v>
      </c>
      <c r="B626">
        <v>268.56868200000002</v>
      </c>
      <c r="C626" s="3">
        <v>1</v>
      </c>
      <c r="D626">
        <v>274.53387700000002</v>
      </c>
      <c r="E626" s="2">
        <v>2</v>
      </c>
      <c r="H626">
        <v>256.91348900000003</v>
      </c>
      <c r="I626" s="4">
        <v>4</v>
      </c>
      <c r="P626">
        <v>3</v>
      </c>
      <c r="Q626" t="str">
        <f>CONCATENATE(C626,E626,G626,I626)</f>
        <v>124</v>
      </c>
    </row>
    <row r="627" spans="1:17" x14ac:dyDescent="0.25">
      <c r="A627">
        <v>635</v>
      </c>
      <c r="B627">
        <v>268.55178699999999</v>
      </c>
      <c r="C627" s="3">
        <v>1</v>
      </c>
      <c r="D627">
        <v>274.53387700000002</v>
      </c>
      <c r="E627" s="2">
        <v>2</v>
      </c>
      <c r="H627">
        <v>256.91348900000003</v>
      </c>
      <c r="I627" s="4">
        <v>4</v>
      </c>
      <c r="P627">
        <v>3</v>
      </c>
      <c r="Q627" t="str">
        <f>CONCATENATE(C627,E627,G627,I627)</f>
        <v>124</v>
      </c>
    </row>
    <row r="628" spans="1:17" x14ac:dyDescent="0.25">
      <c r="A628">
        <v>636</v>
      </c>
      <c r="B628">
        <v>268.57768499999997</v>
      </c>
      <c r="C628" s="3">
        <v>1</v>
      </c>
      <c r="D628">
        <v>274.53387700000002</v>
      </c>
      <c r="E628" s="2">
        <v>2</v>
      </c>
      <c r="P628">
        <v>2</v>
      </c>
      <c r="Q628" t="str">
        <f>CONCATENATE(C628,E628,G628,I628)</f>
        <v>12</v>
      </c>
    </row>
    <row r="629" spans="1:17" x14ac:dyDescent="0.25">
      <c r="A629">
        <v>637</v>
      </c>
      <c r="B629">
        <v>268.56642399999998</v>
      </c>
      <c r="C629" s="3">
        <v>1</v>
      </c>
      <c r="D629">
        <v>274.57719300000002</v>
      </c>
      <c r="E629" s="2">
        <v>2</v>
      </c>
      <c r="P629">
        <v>2</v>
      </c>
      <c r="Q629" t="str">
        <f>CONCATENATE(C629,E629,G629,I629)</f>
        <v>12</v>
      </c>
    </row>
    <row r="630" spans="1:17" x14ac:dyDescent="0.25">
      <c r="A630">
        <v>638</v>
      </c>
      <c r="B630">
        <v>268.56016</v>
      </c>
      <c r="C630" s="3">
        <v>1</v>
      </c>
      <c r="D630">
        <v>274.57403799999997</v>
      </c>
      <c r="E630" s="2">
        <v>2</v>
      </c>
      <c r="P630">
        <v>2</v>
      </c>
      <c r="Q630" t="str">
        <f>CONCATENATE(C630,E630,G630,I630)</f>
        <v>12</v>
      </c>
    </row>
    <row r="631" spans="1:17" x14ac:dyDescent="0.25">
      <c r="A631">
        <v>639</v>
      </c>
      <c r="B631">
        <v>268.52521000000002</v>
      </c>
      <c r="C631" s="3">
        <v>1</v>
      </c>
      <c r="D631">
        <v>274.54077000000001</v>
      </c>
      <c r="E631" s="2">
        <v>2</v>
      </c>
      <c r="P631">
        <v>2</v>
      </c>
      <c r="Q631" t="str">
        <f>CONCATENATE(C631,E631,G631,I631)</f>
        <v>12</v>
      </c>
    </row>
    <row r="632" spans="1:17" x14ac:dyDescent="0.25">
      <c r="A632">
        <v>640</v>
      </c>
      <c r="D632">
        <v>274.55783000000002</v>
      </c>
      <c r="E632" s="2">
        <v>2</v>
      </c>
      <c r="P632">
        <v>1</v>
      </c>
      <c r="Q632" t="str">
        <f>CONCATENATE(C632,E632,G632,I632)</f>
        <v>2</v>
      </c>
    </row>
    <row r="633" spans="1:17" x14ac:dyDescent="0.25">
      <c r="A633">
        <v>641</v>
      </c>
      <c r="D633">
        <v>274.55783000000002</v>
      </c>
      <c r="E633" s="2">
        <v>2</v>
      </c>
      <c r="J633">
        <v>235.49099200000001</v>
      </c>
      <c r="K633" t="s">
        <v>22</v>
      </c>
      <c r="Q633" t="str">
        <f>CONCATENATE(C633,E633,G633,I633)</f>
        <v>2</v>
      </c>
    </row>
    <row r="634" spans="1:17" x14ac:dyDescent="0.25">
      <c r="A634">
        <v>651</v>
      </c>
      <c r="Q634" t="str">
        <f>CONCATENATE(C634,E634,G634,I634)</f>
        <v/>
      </c>
    </row>
    <row r="635" spans="1:17" x14ac:dyDescent="0.25">
      <c r="A635">
        <v>652</v>
      </c>
      <c r="Q635" t="str">
        <f>CONCATENATE(C635,E635,G635,I635)</f>
        <v/>
      </c>
    </row>
    <row r="636" spans="1:17" x14ac:dyDescent="0.25">
      <c r="A636">
        <v>653</v>
      </c>
      <c r="J636">
        <v>103.423743</v>
      </c>
      <c r="K636" t="s">
        <v>22</v>
      </c>
      <c r="Q636" t="str">
        <f>CONCATENATE(C636,E636,G636,I636)</f>
        <v/>
      </c>
    </row>
    <row r="637" spans="1:17" x14ac:dyDescent="0.25">
      <c r="A637">
        <v>654</v>
      </c>
      <c r="B637">
        <v>83.58089600000001</v>
      </c>
      <c r="C637" s="3">
        <v>1</v>
      </c>
      <c r="H637">
        <v>75.37319500000001</v>
      </c>
      <c r="I637" s="4">
        <v>4</v>
      </c>
      <c r="P637">
        <v>2</v>
      </c>
      <c r="Q637" t="str">
        <f>CONCATENATE(C637,E637,G637,I637)</f>
        <v>14</v>
      </c>
    </row>
    <row r="638" spans="1:17" x14ac:dyDescent="0.25">
      <c r="A638">
        <v>655</v>
      </c>
      <c r="B638">
        <v>83.626632000000001</v>
      </c>
      <c r="C638" s="3">
        <v>1</v>
      </c>
      <c r="H638">
        <v>75.310566000000009</v>
      </c>
      <c r="I638" s="4">
        <v>4</v>
      </c>
      <c r="P638">
        <v>2</v>
      </c>
      <c r="Q638" t="str">
        <f>CONCATENATE(C638,E638,G638,I638)</f>
        <v>14</v>
      </c>
    </row>
    <row r="639" spans="1:17" x14ac:dyDescent="0.25">
      <c r="A639">
        <v>656</v>
      </c>
      <c r="B639">
        <v>83.581107000000003</v>
      </c>
      <c r="C639" s="3">
        <v>1</v>
      </c>
      <c r="H639">
        <v>75.313724000000008</v>
      </c>
      <c r="I639" s="4">
        <v>4</v>
      </c>
      <c r="P639">
        <v>2</v>
      </c>
      <c r="Q639" t="str">
        <f>CONCATENATE(C639,E639,G639,I639)</f>
        <v>14</v>
      </c>
    </row>
    <row r="640" spans="1:17" x14ac:dyDescent="0.25">
      <c r="A640">
        <v>657</v>
      </c>
      <c r="B640">
        <v>83.564425</v>
      </c>
      <c r="C640" s="3">
        <v>1</v>
      </c>
      <c r="H640">
        <v>75.308040000000005</v>
      </c>
      <c r="I640" s="4">
        <v>4</v>
      </c>
      <c r="P640">
        <v>2</v>
      </c>
      <c r="Q640" t="str">
        <f>CONCATENATE(C640,E640,G640,I640)</f>
        <v>14</v>
      </c>
    </row>
    <row r="641" spans="1:17" x14ac:dyDescent="0.25">
      <c r="A641">
        <v>658</v>
      </c>
      <c r="B641">
        <v>83.528742000000008</v>
      </c>
      <c r="C641" s="3">
        <v>1</v>
      </c>
      <c r="H641">
        <v>75.33909100000001</v>
      </c>
      <c r="I641" s="4">
        <v>4</v>
      </c>
      <c r="P641">
        <v>2</v>
      </c>
      <c r="Q641" t="str">
        <f>CONCATENATE(C641,E641,G641,I641)</f>
        <v>14</v>
      </c>
    </row>
    <row r="642" spans="1:17" x14ac:dyDescent="0.25">
      <c r="A642">
        <v>659</v>
      </c>
      <c r="B642">
        <v>83.514375000000001</v>
      </c>
      <c r="C642" s="3">
        <v>1</v>
      </c>
      <c r="H642">
        <v>75.309250000000006</v>
      </c>
      <c r="I642" s="4">
        <v>4</v>
      </c>
      <c r="P642">
        <v>2</v>
      </c>
      <c r="Q642" t="str">
        <f>CONCATENATE(C642,E642,G642,I642)</f>
        <v>14</v>
      </c>
    </row>
    <row r="643" spans="1:17" x14ac:dyDescent="0.25">
      <c r="A643">
        <v>660</v>
      </c>
      <c r="B643">
        <v>83.531322000000003</v>
      </c>
      <c r="C643" s="3">
        <v>1</v>
      </c>
      <c r="H643">
        <v>75.255622000000002</v>
      </c>
      <c r="I643" s="4">
        <v>4</v>
      </c>
      <c r="P643">
        <v>2</v>
      </c>
      <c r="Q643" t="str">
        <f>CONCATENATE(C643,E643,G643,I643)</f>
        <v>14</v>
      </c>
    </row>
    <row r="644" spans="1:17" x14ac:dyDescent="0.25">
      <c r="A644">
        <v>661</v>
      </c>
      <c r="B644">
        <v>83.545110000000008</v>
      </c>
      <c r="C644" s="3">
        <v>1</v>
      </c>
      <c r="H644">
        <v>75.226571000000007</v>
      </c>
      <c r="I644" s="4">
        <v>4</v>
      </c>
      <c r="P644">
        <v>2</v>
      </c>
      <c r="Q644" t="str">
        <f>CONCATENATE(C644,E644,G644,I644)</f>
        <v>14</v>
      </c>
    </row>
    <row r="645" spans="1:17" x14ac:dyDescent="0.25">
      <c r="A645">
        <v>662</v>
      </c>
      <c r="B645">
        <v>83.547425000000004</v>
      </c>
      <c r="C645" s="3">
        <v>1</v>
      </c>
      <c r="H645">
        <v>75.225571000000002</v>
      </c>
      <c r="I645" s="4">
        <v>4</v>
      </c>
      <c r="P645">
        <v>2</v>
      </c>
      <c r="Q645" t="str">
        <f>CONCATENATE(C645,E645,G645,I645)</f>
        <v>14</v>
      </c>
    </row>
    <row r="646" spans="1:17" x14ac:dyDescent="0.25">
      <c r="A646">
        <v>663</v>
      </c>
      <c r="B646">
        <v>83.56553000000001</v>
      </c>
      <c r="C646" s="3">
        <v>1</v>
      </c>
      <c r="H646">
        <v>75.286200000000008</v>
      </c>
      <c r="I646" s="4">
        <v>4</v>
      </c>
      <c r="P646">
        <v>2</v>
      </c>
      <c r="Q646" t="str">
        <f>CONCATENATE(C646,E646,G646,I646)</f>
        <v>14</v>
      </c>
    </row>
    <row r="647" spans="1:17" x14ac:dyDescent="0.25">
      <c r="A647">
        <v>664</v>
      </c>
      <c r="B647">
        <v>83.561004000000011</v>
      </c>
      <c r="C647" s="3">
        <v>1</v>
      </c>
      <c r="H647">
        <v>75.254885000000002</v>
      </c>
      <c r="I647" s="4">
        <v>4</v>
      </c>
      <c r="P647">
        <v>2</v>
      </c>
      <c r="Q647" t="str">
        <f>CONCATENATE(C647,E647,G647,I647)</f>
        <v>14</v>
      </c>
    </row>
    <row r="648" spans="1:17" x14ac:dyDescent="0.25">
      <c r="A648">
        <v>665</v>
      </c>
      <c r="B648">
        <v>83.588319000000013</v>
      </c>
      <c r="C648" s="3">
        <v>1</v>
      </c>
      <c r="H648">
        <v>75.206940000000003</v>
      </c>
      <c r="I648" s="4">
        <v>4</v>
      </c>
      <c r="P648">
        <v>2</v>
      </c>
      <c r="Q648" t="str">
        <f>CONCATENATE(C648,E648,G648,I648)</f>
        <v>14</v>
      </c>
    </row>
    <row r="649" spans="1:17" x14ac:dyDescent="0.25">
      <c r="A649">
        <v>666</v>
      </c>
      <c r="B649">
        <v>83.541425000000004</v>
      </c>
      <c r="C649" s="3">
        <v>1</v>
      </c>
      <c r="D649">
        <v>90.431991000000011</v>
      </c>
      <c r="E649" s="2">
        <v>2</v>
      </c>
      <c r="H649">
        <v>75.24983300000001</v>
      </c>
      <c r="I649" s="4">
        <v>4</v>
      </c>
      <c r="P649">
        <v>3</v>
      </c>
      <c r="Q649" t="str">
        <f>CONCATENATE(C649,E649,G649,I649)</f>
        <v>124</v>
      </c>
    </row>
    <row r="650" spans="1:17" x14ac:dyDescent="0.25">
      <c r="A650">
        <v>667</v>
      </c>
      <c r="B650">
        <v>83.544058000000007</v>
      </c>
      <c r="C650" s="3">
        <v>1</v>
      </c>
      <c r="D650">
        <v>90.431991000000011</v>
      </c>
      <c r="E650" s="2">
        <v>2</v>
      </c>
      <c r="H650">
        <v>75.40971900000001</v>
      </c>
      <c r="I650" s="4">
        <v>4</v>
      </c>
      <c r="P650">
        <v>3</v>
      </c>
      <c r="Q650" t="str">
        <f>CONCATENATE(C650,E650,G650,I650)</f>
        <v>124</v>
      </c>
    </row>
    <row r="651" spans="1:17" x14ac:dyDescent="0.25">
      <c r="A651">
        <v>668</v>
      </c>
      <c r="B651">
        <v>83.685049000000006</v>
      </c>
      <c r="C651" s="3">
        <v>1</v>
      </c>
      <c r="D651">
        <v>90.431991000000011</v>
      </c>
      <c r="E651" s="2">
        <v>2</v>
      </c>
      <c r="P651">
        <v>2</v>
      </c>
      <c r="Q651" t="str">
        <f>CONCATENATE(C651,E651,G651,I651)</f>
        <v>12</v>
      </c>
    </row>
    <row r="652" spans="1:17" x14ac:dyDescent="0.25">
      <c r="A652">
        <v>669</v>
      </c>
      <c r="B652">
        <v>83.692943000000014</v>
      </c>
      <c r="C652" s="3">
        <v>1</v>
      </c>
      <c r="D652">
        <v>90.417729000000008</v>
      </c>
      <c r="E652" s="2">
        <v>2</v>
      </c>
      <c r="P652">
        <v>2</v>
      </c>
      <c r="Q652" t="str">
        <f>CONCATENATE(C652,E652,G652,I652)</f>
        <v>12</v>
      </c>
    </row>
    <row r="653" spans="1:17" x14ac:dyDescent="0.25">
      <c r="A653">
        <v>670</v>
      </c>
      <c r="D653">
        <v>90.42388600000001</v>
      </c>
      <c r="E653" s="2">
        <v>2</v>
      </c>
      <c r="P653">
        <v>1</v>
      </c>
      <c r="Q653" t="str">
        <f>CONCATENATE(C653,E653,G653,I653)</f>
        <v>2</v>
      </c>
    </row>
    <row r="654" spans="1:17" x14ac:dyDescent="0.25">
      <c r="A654">
        <v>671</v>
      </c>
      <c r="D654">
        <v>90.418046000000004</v>
      </c>
      <c r="E654" s="2">
        <v>2</v>
      </c>
      <c r="F654">
        <v>83.615790000000004</v>
      </c>
      <c r="G654" s="5">
        <v>3</v>
      </c>
      <c r="P654">
        <v>2</v>
      </c>
      <c r="Q654" t="str">
        <f>CONCATENATE(C654,E654,G654,I654)</f>
        <v>23</v>
      </c>
    </row>
    <row r="655" spans="1:17" x14ac:dyDescent="0.25">
      <c r="A655">
        <v>672</v>
      </c>
      <c r="D655">
        <v>90.421466000000009</v>
      </c>
      <c r="E655" s="2">
        <v>2</v>
      </c>
      <c r="F655">
        <v>83.574950999999999</v>
      </c>
      <c r="G655" s="5">
        <v>3</v>
      </c>
      <c r="P655">
        <v>2</v>
      </c>
      <c r="Q655" t="str">
        <f>CONCATENATE(C655,E655,G655,I655)</f>
        <v>23</v>
      </c>
    </row>
    <row r="656" spans="1:17" x14ac:dyDescent="0.25">
      <c r="A656">
        <v>673</v>
      </c>
      <c r="D656">
        <v>90.410623000000001</v>
      </c>
      <c r="E656" s="2">
        <v>2</v>
      </c>
      <c r="F656">
        <v>83.607211000000007</v>
      </c>
      <c r="G656" s="5">
        <v>3</v>
      </c>
      <c r="P656">
        <v>2</v>
      </c>
      <c r="Q656" t="str">
        <f>CONCATENATE(C656,E656,G656,I656)</f>
        <v>23</v>
      </c>
    </row>
    <row r="657" spans="1:17" x14ac:dyDescent="0.25">
      <c r="A657">
        <v>674</v>
      </c>
      <c r="D657">
        <v>90.388204000000002</v>
      </c>
      <c r="E657" s="2">
        <v>2</v>
      </c>
      <c r="F657">
        <v>83.61842200000001</v>
      </c>
      <c r="G657" s="5">
        <v>3</v>
      </c>
      <c r="P657">
        <v>2</v>
      </c>
      <c r="Q657" t="str">
        <f>CONCATENATE(C657,E657,G657,I657)</f>
        <v>23</v>
      </c>
    </row>
    <row r="658" spans="1:17" x14ac:dyDescent="0.25">
      <c r="A658">
        <v>675</v>
      </c>
      <c r="D658">
        <v>90.427096000000006</v>
      </c>
      <c r="E658" s="2">
        <v>2</v>
      </c>
      <c r="F658">
        <v>83.558793000000009</v>
      </c>
      <c r="G658" s="5">
        <v>3</v>
      </c>
      <c r="P658">
        <v>2</v>
      </c>
      <c r="Q658" t="str">
        <f>CONCATENATE(C658,E658,G658,I658)</f>
        <v>23</v>
      </c>
    </row>
    <row r="659" spans="1:17" x14ac:dyDescent="0.25">
      <c r="A659">
        <v>676</v>
      </c>
      <c r="D659">
        <v>90.396571000000009</v>
      </c>
      <c r="E659" s="2">
        <v>2</v>
      </c>
      <c r="F659">
        <v>83.55605700000001</v>
      </c>
      <c r="G659" s="5">
        <v>3</v>
      </c>
      <c r="P659">
        <v>2</v>
      </c>
      <c r="Q659" t="str">
        <f>CONCATENATE(C659,E659,G659,I659)</f>
        <v>23</v>
      </c>
    </row>
    <row r="660" spans="1:17" x14ac:dyDescent="0.25">
      <c r="A660">
        <v>677</v>
      </c>
      <c r="D660">
        <v>90.344733000000005</v>
      </c>
      <c r="E660" s="2">
        <v>2</v>
      </c>
      <c r="F660">
        <v>83.531322000000003</v>
      </c>
      <c r="G660" s="5">
        <v>3</v>
      </c>
      <c r="P660">
        <v>2</v>
      </c>
      <c r="Q660" t="str">
        <f>CONCATENATE(C660,E660,G660,I660)</f>
        <v>23</v>
      </c>
    </row>
    <row r="661" spans="1:17" x14ac:dyDescent="0.25">
      <c r="A661">
        <v>678</v>
      </c>
      <c r="D661">
        <v>90.368468000000007</v>
      </c>
      <c r="E661" s="2">
        <v>2</v>
      </c>
      <c r="F661">
        <v>83.534900000000007</v>
      </c>
      <c r="G661" s="5">
        <v>3</v>
      </c>
      <c r="P661">
        <v>2</v>
      </c>
      <c r="Q661" t="str">
        <f>CONCATENATE(C661,E661,G661,I661)</f>
        <v>23</v>
      </c>
    </row>
    <row r="662" spans="1:17" x14ac:dyDescent="0.25">
      <c r="A662">
        <v>679</v>
      </c>
      <c r="D662">
        <v>90.472777000000008</v>
      </c>
      <c r="E662" s="2">
        <v>2</v>
      </c>
      <c r="F662">
        <v>83.547268000000003</v>
      </c>
      <c r="G662" s="5">
        <v>3</v>
      </c>
      <c r="P662">
        <v>2</v>
      </c>
      <c r="Q662" t="str">
        <f>CONCATENATE(C662,E662,G662,I662)</f>
        <v>23</v>
      </c>
    </row>
    <row r="663" spans="1:17" x14ac:dyDescent="0.25">
      <c r="A663">
        <v>680</v>
      </c>
      <c r="D663">
        <v>90.431991000000011</v>
      </c>
      <c r="E663" s="2">
        <v>2</v>
      </c>
      <c r="F663">
        <v>83.556741000000002</v>
      </c>
      <c r="G663" s="5">
        <v>3</v>
      </c>
      <c r="P663">
        <v>2</v>
      </c>
      <c r="Q663" t="str">
        <f>CONCATENATE(C663,E663,G663,I663)</f>
        <v>23</v>
      </c>
    </row>
    <row r="664" spans="1:17" x14ac:dyDescent="0.25">
      <c r="A664">
        <v>681</v>
      </c>
      <c r="D664">
        <v>90.431991000000011</v>
      </c>
      <c r="E664" s="2">
        <v>2</v>
      </c>
      <c r="F664">
        <v>83.588319000000013</v>
      </c>
      <c r="G664" s="5">
        <v>3</v>
      </c>
      <c r="P664">
        <v>2</v>
      </c>
      <c r="Q664" t="str">
        <f>CONCATENATE(C664,E664,G664,I664)</f>
        <v>23</v>
      </c>
    </row>
    <row r="665" spans="1:17" x14ac:dyDescent="0.25">
      <c r="A665">
        <v>682</v>
      </c>
      <c r="F665">
        <v>83.591160000000002</v>
      </c>
      <c r="G665" s="5">
        <v>3</v>
      </c>
      <c r="H665">
        <v>90.404204000000007</v>
      </c>
      <c r="I665" s="4">
        <v>4</v>
      </c>
      <c r="P665">
        <v>2</v>
      </c>
      <c r="Q665" t="str">
        <f>CONCATENATE(C665,E665,G665,I665)</f>
        <v>34</v>
      </c>
    </row>
    <row r="666" spans="1:17" x14ac:dyDescent="0.25">
      <c r="A666">
        <v>683</v>
      </c>
      <c r="B666">
        <v>101.074454</v>
      </c>
      <c r="C666" s="3">
        <v>1</v>
      </c>
      <c r="F666">
        <v>83.636105000000015</v>
      </c>
      <c r="G666" s="5">
        <v>3</v>
      </c>
      <c r="H666">
        <v>90.404204000000007</v>
      </c>
      <c r="I666" s="4">
        <v>4</v>
      </c>
      <c r="P666">
        <v>3</v>
      </c>
      <c r="Q666" t="str">
        <f>CONCATENATE(C666,E666,G666,I666)</f>
        <v>134</v>
      </c>
    </row>
    <row r="667" spans="1:17" x14ac:dyDescent="0.25">
      <c r="A667">
        <v>684</v>
      </c>
      <c r="B667">
        <v>101.01445700000001</v>
      </c>
      <c r="C667" s="3">
        <v>1</v>
      </c>
      <c r="F667">
        <v>83.597213000000011</v>
      </c>
      <c r="G667" s="5">
        <v>3</v>
      </c>
      <c r="H667">
        <v>90.404204000000007</v>
      </c>
      <c r="I667" s="4">
        <v>4</v>
      </c>
      <c r="P667">
        <v>3</v>
      </c>
      <c r="Q667" t="str">
        <f>CONCATENATE(C667,E667,G667,I667)</f>
        <v>134</v>
      </c>
    </row>
    <row r="668" spans="1:17" x14ac:dyDescent="0.25">
      <c r="A668">
        <v>685</v>
      </c>
      <c r="B668">
        <v>101.00830000000001</v>
      </c>
      <c r="C668" s="3">
        <v>1</v>
      </c>
      <c r="F668">
        <v>83.564320000000009</v>
      </c>
      <c r="G668" s="5">
        <v>3</v>
      </c>
      <c r="H668">
        <v>90.467937000000006</v>
      </c>
      <c r="I668" s="4">
        <v>4</v>
      </c>
      <c r="P668">
        <v>3</v>
      </c>
      <c r="Q668" t="str">
        <f>CONCATENATE(C668,E668,G668,I668)</f>
        <v>134</v>
      </c>
    </row>
    <row r="669" spans="1:17" x14ac:dyDescent="0.25">
      <c r="A669">
        <v>686</v>
      </c>
      <c r="B669">
        <v>101.029931</v>
      </c>
      <c r="C669" s="3">
        <v>1</v>
      </c>
      <c r="F669">
        <v>83.561530000000005</v>
      </c>
      <c r="G669" s="5">
        <v>3</v>
      </c>
      <c r="H669">
        <v>90.421886999999998</v>
      </c>
      <c r="I669" s="4">
        <v>4</v>
      </c>
      <c r="P669">
        <v>3</v>
      </c>
      <c r="Q669" t="str">
        <f>CONCATENATE(C669,E669,G669,I669)</f>
        <v>134</v>
      </c>
    </row>
    <row r="670" spans="1:17" x14ac:dyDescent="0.25">
      <c r="A670">
        <v>687</v>
      </c>
      <c r="B670">
        <v>101.02287600000001</v>
      </c>
      <c r="C670" s="3">
        <v>1</v>
      </c>
      <c r="H670">
        <v>90.41799300000001</v>
      </c>
      <c r="I670" s="4">
        <v>4</v>
      </c>
      <c r="P670">
        <v>2</v>
      </c>
      <c r="Q670" t="str">
        <f>CONCATENATE(C670,E670,G670,I670)</f>
        <v>14</v>
      </c>
    </row>
    <row r="671" spans="1:17" x14ac:dyDescent="0.25">
      <c r="A671">
        <v>688</v>
      </c>
      <c r="B671">
        <v>101.03161300000001</v>
      </c>
      <c r="C671" s="3">
        <v>1</v>
      </c>
      <c r="H671">
        <v>90.429360000000003</v>
      </c>
      <c r="I671" s="4">
        <v>4</v>
      </c>
      <c r="P671">
        <v>2</v>
      </c>
      <c r="Q671" t="str">
        <f>CONCATENATE(C671,E671,G671,I671)</f>
        <v>14</v>
      </c>
    </row>
    <row r="672" spans="1:17" x14ac:dyDescent="0.25">
      <c r="A672">
        <v>689</v>
      </c>
      <c r="B672">
        <v>101.00403700000001</v>
      </c>
      <c r="C672" s="3">
        <v>1</v>
      </c>
      <c r="H672">
        <v>90.435676000000001</v>
      </c>
      <c r="I672" s="4">
        <v>4</v>
      </c>
      <c r="P672">
        <v>2</v>
      </c>
      <c r="Q672" t="str">
        <f>CONCATENATE(C672,E672,G672,I672)</f>
        <v>14</v>
      </c>
    </row>
    <row r="673" spans="1:17" x14ac:dyDescent="0.25">
      <c r="A673">
        <v>690</v>
      </c>
      <c r="B673">
        <v>100.998406</v>
      </c>
      <c r="C673" s="3">
        <v>1</v>
      </c>
      <c r="H673">
        <v>90.421254000000005</v>
      </c>
      <c r="I673" s="4">
        <v>4</v>
      </c>
      <c r="P673">
        <v>2</v>
      </c>
      <c r="Q673" t="str">
        <f>CONCATENATE(C673,E673,G673,I673)</f>
        <v>14</v>
      </c>
    </row>
    <row r="674" spans="1:17" x14ac:dyDescent="0.25">
      <c r="A674">
        <v>691</v>
      </c>
      <c r="B674">
        <v>100.99951100000001</v>
      </c>
      <c r="C674" s="3">
        <v>1</v>
      </c>
      <c r="H674">
        <v>90.409728000000001</v>
      </c>
      <c r="I674" s="4">
        <v>4</v>
      </c>
      <c r="P674">
        <v>2</v>
      </c>
      <c r="Q674" t="str">
        <f>CONCATENATE(C674,E674,G674,I674)</f>
        <v>14</v>
      </c>
    </row>
    <row r="675" spans="1:17" x14ac:dyDescent="0.25">
      <c r="A675">
        <v>692</v>
      </c>
      <c r="B675">
        <v>100.995091</v>
      </c>
      <c r="C675" s="3">
        <v>1</v>
      </c>
      <c r="H675">
        <v>90.379097999999999</v>
      </c>
      <c r="I675" s="4">
        <v>4</v>
      </c>
      <c r="P675">
        <v>2</v>
      </c>
      <c r="Q675" t="str">
        <f>CONCATENATE(C675,E675,G675,I675)</f>
        <v>14</v>
      </c>
    </row>
    <row r="676" spans="1:17" x14ac:dyDescent="0.25">
      <c r="A676">
        <v>693</v>
      </c>
      <c r="B676">
        <v>101.00493300000001</v>
      </c>
      <c r="C676" s="3">
        <v>1</v>
      </c>
      <c r="H676">
        <v>90.40720300000001</v>
      </c>
      <c r="I676" s="4">
        <v>4</v>
      </c>
      <c r="P676">
        <v>2</v>
      </c>
      <c r="Q676" t="str">
        <f>CONCATENATE(C676,E676,G676,I676)</f>
        <v>14</v>
      </c>
    </row>
    <row r="677" spans="1:17" x14ac:dyDescent="0.25">
      <c r="A677">
        <v>694</v>
      </c>
      <c r="B677">
        <v>101.01008900000001</v>
      </c>
      <c r="C677" s="3">
        <v>1</v>
      </c>
      <c r="H677">
        <v>90.411676999999997</v>
      </c>
      <c r="I677" s="4">
        <v>4</v>
      </c>
      <c r="P677">
        <v>2</v>
      </c>
      <c r="Q677" t="str">
        <f>CONCATENATE(C677,E677,G677,I677)</f>
        <v>14</v>
      </c>
    </row>
    <row r="678" spans="1:17" x14ac:dyDescent="0.25">
      <c r="A678">
        <v>695</v>
      </c>
      <c r="B678">
        <v>101.00193300000001</v>
      </c>
      <c r="C678" s="3">
        <v>1</v>
      </c>
      <c r="H678">
        <v>90.375783000000013</v>
      </c>
      <c r="I678" s="4">
        <v>4</v>
      </c>
      <c r="P678">
        <v>2</v>
      </c>
      <c r="Q678" t="str">
        <f>CONCATENATE(C678,E678,G678,I678)</f>
        <v>14</v>
      </c>
    </row>
    <row r="679" spans="1:17" x14ac:dyDescent="0.25">
      <c r="A679">
        <v>696</v>
      </c>
      <c r="B679">
        <v>101.00229900000001</v>
      </c>
      <c r="C679" s="3">
        <v>1</v>
      </c>
      <c r="H679">
        <v>90.461673000000005</v>
      </c>
      <c r="I679" s="4">
        <v>4</v>
      </c>
      <c r="P679">
        <v>2</v>
      </c>
      <c r="Q679" t="str">
        <f>CONCATENATE(C679,E679,G679,I679)</f>
        <v>14</v>
      </c>
    </row>
    <row r="680" spans="1:17" x14ac:dyDescent="0.25">
      <c r="A680">
        <v>697</v>
      </c>
      <c r="B680">
        <v>101.05266700000001</v>
      </c>
      <c r="C680" s="3">
        <v>1</v>
      </c>
      <c r="D680">
        <v>108.64303500000001</v>
      </c>
      <c r="E680" s="2">
        <v>2</v>
      </c>
      <c r="H680">
        <v>90.404204000000007</v>
      </c>
      <c r="I680" s="4">
        <v>4</v>
      </c>
      <c r="P680">
        <v>3</v>
      </c>
      <c r="Q680" t="str">
        <f>CONCATENATE(C680,E680,G680,I680)</f>
        <v>124</v>
      </c>
    </row>
    <row r="681" spans="1:17" x14ac:dyDescent="0.25">
      <c r="A681">
        <v>698</v>
      </c>
      <c r="B681">
        <v>101.06419100000001</v>
      </c>
      <c r="C681" s="3">
        <v>1</v>
      </c>
      <c r="D681">
        <v>108.61893000000001</v>
      </c>
      <c r="E681" s="2">
        <v>2</v>
      </c>
      <c r="H681">
        <v>90.404204000000007</v>
      </c>
      <c r="I681" s="4">
        <v>4</v>
      </c>
      <c r="P681">
        <v>3</v>
      </c>
      <c r="Q681" t="str">
        <f>CONCATENATE(C681,E681,G681,I681)</f>
        <v>124</v>
      </c>
    </row>
    <row r="682" spans="1:17" x14ac:dyDescent="0.25">
      <c r="A682">
        <v>699</v>
      </c>
      <c r="B682">
        <v>101.12371400000001</v>
      </c>
      <c r="C682" s="3">
        <v>1</v>
      </c>
      <c r="D682">
        <v>108.62414100000001</v>
      </c>
      <c r="E682" s="2">
        <v>2</v>
      </c>
      <c r="P682">
        <v>2</v>
      </c>
      <c r="Q682" t="str">
        <f>CONCATENATE(C682,E682,G682,I682)</f>
        <v>12</v>
      </c>
    </row>
    <row r="683" spans="1:17" x14ac:dyDescent="0.25">
      <c r="A683">
        <v>700</v>
      </c>
      <c r="B683">
        <v>101.15197500000001</v>
      </c>
      <c r="C683" s="3">
        <v>1</v>
      </c>
      <c r="D683">
        <v>108.65166400000001</v>
      </c>
      <c r="E683" s="2">
        <v>2</v>
      </c>
      <c r="P683">
        <v>2</v>
      </c>
      <c r="Q683" t="str">
        <f>CONCATENATE(C683,E683,G683,I683)</f>
        <v>12</v>
      </c>
    </row>
    <row r="684" spans="1:17" x14ac:dyDescent="0.25">
      <c r="A684">
        <v>701</v>
      </c>
      <c r="D684">
        <v>108.63724400000001</v>
      </c>
      <c r="E684" s="2">
        <v>2</v>
      </c>
      <c r="F684">
        <v>100.39949100000001</v>
      </c>
      <c r="G684" s="5">
        <v>3</v>
      </c>
      <c r="P684">
        <v>2</v>
      </c>
      <c r="Q684" t="str">
        <f>CONCATENATE(C684,E684,G684,I684)</f>
        <v>23</v>
      </c>
    </row>
    <row r="685" spans="1:17" x14ac:dyDescent="0.25">
      <c r="A685">
        <v>702</v>
      </c>
      <c r="D685">
        <v>108.62145500000001</v>
      </c>
      <c r="E685" s="2">
        <v>2</v>
      </c>
      <c r="F685">
        <v>100.36723000000001</v>
      </c>
      <c r="G685" s="5">
        <v>3</v>
      </c>
      <c r="P685">
        <v>2</v>
      </c>
      <c r="Q685" t="str">
        <f>CONCATENATE(C685,E685,G685,I685)</f>
        <v>23</v>
      </c>
    </row>
    <row r="686" spans="1:17" x14ac:dyDescent="0.25">
      <c r="A686">
        <v>703</v>
      </c>
      <c r="D686">
        <v>108.65740100000001</v>
      </c>
      <c r="E686" s="2">
        <v>2</v>
      </c>
      <c r="F686">
        <v>100.3516</v>
      </c>
      <c r="G686" s="5">
        <v>3</v>
      </c>
      <c r="P686">
        <v>2</v>
      </c>
      <c r="Q686" t="str">
        <f>CONCATENATE(C686,E686,G686,I686)</f>
        <v>23</v>
      </c>
    </row>
    <row r="687" spans="1:17" x14ac:dyDescent="0.25">
      <c r="A687">
        <v>704</v>
      </c>
      <c r="D687">
        <v>108.639667</v>
      </c>
      <c r="E687" s="2">
        <v>2</v>
      </c>
      <c r="F687">
        <v>100.36181000000001</v>
      </c>
      <c r="G687" s="5">
        <v>3</v>
      </c>
      <c r="P687">
        <v>2</v>
      </c>
      <c r="Q687" t="str">
        <f>CONCATENATE(C687,E687,G687,I687)</f>
        <v>23</v>
      </c>
    </row>
    <row r="688" spans="1:17" x14ac:dyDescent="0.25">
      <c r="A688">
        <v>705</v>
      </c>
      <c r="D688">
        <v>108.65177100000001</v>
      </c>
      <c r="E688" s="2">
        <v>2</v>
      </c>
      <c r="F688">
        <v>100.35654700000001</v>
      </c>
      <c r="G688" s="5">
        <v>3</v>
      </c>
      <c r="P688">
        <v>2</v>
      </c>
      <c r="Q688" t="str">
        <f>CONCATENATE(C688,E688,G688,I688)</f>
        <v>23</v>
      </c>
    </row>
    <row r="689" spans="1:17" x14ac:dyDescent="0.25">
      <c r="A689">
        <v>706</v>
      </c>
      <c r="D689">
        <v>108.62577000000002</v>
      </c>
      <c r="E689" s="2">
        <v>2</v>
      </c>
      <c r="F689">
        <v>100.35917800000001</v>
      </c>
      <c r="G689" s="5">
        <v>3</v>
      </c>
      <c r="P689">
        <v>2</v>
      </c>
      <c r="Q689" t="str">
        <f>CONCATENATE(C689,E689,G689,I689)</f>
        <v>23</v>
      </c>
    </row>
    <row r="690" spans="1:17" x14ac:dyDescent="0.25">
      <c r="A690">
        <v>707</v>
      </c>
      <c r="D690">
        <v>108.59809000000001</v>
      </c>
      <c r="E690" s="2">
        <v>2</v>
      </c>
      <c r="F690">
        <v>100.36712600000001</v>
      </c>
      <c r="G690" s="5">
        <v>3</v>
      </c>
      <c r="P690">
        <v>2</v>
      </c>
      <c r="Q690" t="str">
        <f>CONCATENATE(C690,E690,G690,I690)</f>
        <v>23</v>
      </c>
    </row>
    <row r="691" spans="1:17" x14ac:dyDescent="0.25">
      <c r="A691">
        <v>708</v>
      </c>
      <c r="D691">
        <v>108.60298400000001</v>
      </c>
      <c r="E691" s="2">
        <v>2</v>
      </c>
      <c r="F691">
        <v>100.368493</v>
      </c>
      <c r="G691" s="5">
        <v>3</v>
      </c>
      <c r="P691">
        <v>2</v>
      </c>
      <c r="Q691" t="str">
        <f>CONCATENATE(C691,E691,G691,I691)</f>
        <v>23</v>
      </c>
    </row>
    <row r="692" spans="1:17" x14ac:dyDescent="0.25">
      <c r="A692">
        <v>709</v>
      </c>
      <c r="D692">
        <v>108.66245600000001</v>
      </c>
      <c r="E692" s="2">
        <v>2</v>
      </c>
      <c r="F692">
        <v>100.36681100000001</v>
      </c>
      <c r="G692" s="5">
        <v>3</v>
      </c>
      <c r="P692">
        <v>2</v>
      </c>
      <c r="Q692" t="str">
        <f>CONCATENATE(C692,E692,G692,I692)</f>
        <v>23</v>
      </c>
    </row>
    <row r="693" spans="1:17" x14ac:dyDescent="0.25">
      <c r="A693">
        <v>710</v>
      </c>
      <c r="D693">
        <v>108.63993000000001</v>
      </c>
      <c r="E693" s="2">
        <v>2</v>
      </c>
      <c r="F693">
        <v>100.34002000000001</v>
      </c>
      <c r="G693" s="5">
        <v>3</v>
      </c>
      <c r="P693">
        <v>2</v>
      </c>
      <c r="Q693" t="str">
        <f>CONCATENATE(C693,E693,G693,I693)</f>
        <v>23</v>
      </c>
    </row>
    <row r="694" spans="1:17" x14ac:dyDescent="0.25">
      <c r="A694">
        <v>711</v>
      </c>
      <c r="D694">
        <v>108.63977000000001</v>
      </c>
      <c r="E694" s="2">
        <v>2</v>
      </c>
      <c r="F694">
        <v>100.346284</v>
      </c>
      <c r="G694" s="5">
        <v>3</v>
      </c>
      <c r="P694">
        <v>2</v>
      </c>
      <c r="Q694" t="str">
        <f>CONCATENATE(C694,E694,G694,I694)</f>
        <v>23</v>
      </c>
    </row>
    <row r="695" spans="1:17" x14ac:dyDescent="0.25">
      <c r="A695">
        <v>712</v>
      </c>
      <c r="D695">
        <v>108.63977000000001</v>
      </c>
      <c r="E695" s="2">
        <v>2</v>
      </c>
      <c r="F695">
        <v>100.35528100000001</v>
      </c>
      <c r="G695" s="5">
        <v>3</v>
      </c>
      <c r="P695">
        <v>2</v>
      </c>
      <c r="Q695" t="str">
        <f>CONCATENATE(C695,E695,G695,I695)</f>
        <v>23</v>
      </c>
    </row>
    <row r="696" spans="1:17" x14ac:dyDescent="0.25">
      <c r="A696">
        <v>713</v>
      </c>
      <c r="D696">
        <v>108.596564</v>
      </c>
      <c r="E696" s="2">
        <v>2</v>
      </c>
      <c r="F696">
        <v>100.32297</v>
      </c>
      <c r="G696" s="5">
        <v>3</v>
      </c>
      <c r="P696">
        <v>2</v>
      </c>
      <c r="Q696" t="str">
        <f>CONCATENATE(C696,E696,G696,I696)</f>
        <v>23</v>
      </c>
    </row>
    <row r="697" spans="1:17" x14ac:dyDescent="0.25">
      <c r="A697">
        <v>714</v>
      </c>
      <c r="B697">
        <v>119.44101600000002</v>
      </c>
      <c r="C697" s="3">
        <v>1</v>
      </c>
      <c r="F697">
        <v>100.34381</v>
      </c>
      <c r="G697" s="5">
        <v>3</v>
      </c>
      <c r="H697">
        <v>108.46920300000001</v>
      </c>
      <c r="I697" s="4">
        <v>4</v>
      </c>
      <c r="P697">
        <v>3</v>
      </c>
      <c r="Q697" t="str">
        <f>CONCATENATE(C697,E697,G697,I697)</f>
        <v>134</v>
      </c>
    </row>
    <row r="698" spans="1:17" x14ac:dyDescent="0.25">
      <c r="A698">
        <v>715</v>
      </c>
      <c r="B698">
        <v>119.457751</v>
      </c>
      <c r="C698" s="3">
        <v>1</v>
      </c>
      <c r="F698">
        <v>100.24818300000001</v>
      </c>
      <c r="G698" s="5">
        <v>3</v>
      </c>
      <c r="H698">
        <v>108.432941</v>
      </c>
      <c r="I698" s="4">
        <v>4</v>
      </c>
      <c r="P698">
        <v>3</v>
      </c>
      <c r="Q698" t="str">
        <f>CONCATENATE(C698,E698,G698,I698)</f>
        <v>134</v>
      </c>
    </row>
    <row r="699" spans="1:17" x14ac:dyDescent="0.25">
      <c r="A699">
        <v>716</v>
      </c>
      <c r="B699">
        <v>119.45285700000001</v>
      </c>
      <c r="C699" s="3">
        <v>1</v>
      </c>
      <c r="F699">
        <v>100.30681300000001</v>
      </c>
      <c r="G699" s="5">
        <v>3</v>
      </c>
      <c r="H699">
        <v>108.41862800000001</v>
      </c>
      <c r="I699" s="4">
        <v>4</v>
      </c>
      <c r="P699">
        <v>3</v>
      </c>
      <c r="Q699" t="str">
        <f>CONCATENATE(C699,E699,G699,I699)</f>
        <v>134</v>
      </c>
    </row>
    <row r="700" spans="1:17" x14ac:dyDescent="0.25">
      <c r="A700">
        <v>717</v>
      </c>
      <c r="B700">
        <v>119.468379</v>
      </c>
      <c r="C700" s="3">
        <v>1</v>
      </c>
      <c r="F700">
        <v>100.55042900000001</v>
      </c>
      <c r="G700" s="5">
        <v>3</v>
      </c>
      <c r="H700">
        <v>108.391784</v>
      </c>
      <c r="I700" s="4">
        <v>4</v>
      </c>
      <c r="P700">
        <v>3</v>
      </c>
      <c r="Q700" t="str">
        <f>CONCATENATE(C700,E700,G700,I700)</f>
        <v>134</v>
      </c>
    </row>
    <row r="701" spans="1:17" x14ac:dyDescent="0.25">
      <c r="A701">
        <v>718</v>
      </c>
      <c r="B701">
        <v>119.48848600000001</v>
      </c>
      <c r="C701" s="3">
        <v>1</v>
      </c>
      <c r="H701">
        <v>108.36936500000002</v>
      </c>
      <c r="I701" s="4">
        <v>4</v>
      </c>
      <c r="P701">
        <v>2</v>
      </c>
      <c r="Q701" t="str">
        <f>CONCATENATE(C701,E701,G701,I701)</f>
        <v>14</v>
      </c>
    </row>
    <row r="702" spans="1:17" x14ac:dyDescent="0.25">
      <c r="A702">
        <v>719</v>
      </c>
      <c r="B702">
        <v>119.48569800000001</v>
      </c>
      <c r="C702" s="3">
        <v>1</v>
      </c>
      <c r="H702">
        <v>108.40731000000001</v>
      </c>
      <c r="I702" s="4">
        <v>4</v>
      </c>
      <c r="P702">
        <v>2</v>
      </c>
      <c r="Q702" t="str">
        <f>CONCATENATE(C702,E702,G702,I702)</f>
        <v>14</v>
      </c>
    </row>
    <row r="703" spans="1:17" x14ac:dyDescent="0.25">
      <c r="A703">
        <v>720</v>
      </c>
      <c r="B703">
        <v>119.47996000000001</v>
      </c>
      <c r="C703" s="3">
        <v>1</v>
      </c>
      <c r="H703">
        <v>108.43394000000001</v>
      </c>
      <c r="I703" s="4">
        <v>4</v>
      </c>
      <c r="P703">
        <v>2</v>
      </c>
      <c r="Q703" t="str">
        <f>CONCATENATE(C703,E703,G703,I703)</f>
        <v>14</v>
      </c>
    </row>
    <row r="704" spans="1:17" x14ac:dyDescent="0.25">
      <c r="A704">
        <v>721</v>
      </c>
      <c r="B704">
        <v>119.49380000000001</v>
      </c>
      <c r="C704" s="3">
        <v>1</v>
      </c>
      <c r="H704">
        <v>108.423732</v>
      </c>
      <c r="I704" s="4">
        <v>4</v>
      </c>
      <c r="P704">
        <v>2</v>
      </c>
      <c r="Q704" t="str">
        <f>CONCATENATE(C704,E704,G704,I704)</f>
        <v>14</v>
      </c>
    </row>
    <row r="705" spans="1:17" x14ac:dyDescent="0.25">
      <c r="A705">
        <v>722</v>
      </c>
      <c r="B705">
        <v>119.47095800000001</v>
      </c>
      <c r="C705" s="3">
        <v>1</v>
      </c>
      <c r="H705">
        <v>108.41846800000002</v>
      </c>
      <c r="I705" s="4">
        <v>4</v>
      </c>
      <c r="P705">
        <v>2</v>
      </c>
      <c r="Q705" t="str">
        <f>CONCATENATE(C705,E705,G705,I705)</f>
        <v>14</v>
      </c>
    </row>
    <row r="706" spans="1:17" x14ac:dyDescent="0.25">
      <c r="A706">
        <v>723</v>
      </c>
      <c r="B706">
        <v>119.45848800000002</v>
      </c>
      <c r="C706" s="3">
        <v>1</v>
      </c>
      <c r="H706">
        <v>108.434573</v>
      </c>
      <c r="I706" s="4">
        <v>4</v>
      </c>
      <c r="P706">
        <v>2</v>
      </c>
      <c r="Q706" t="str">
        <f>CONCATENATE(C706,E706,G706,I706)</f>
        <v>14</v>
      </c>
    </row>
    <row r="707" spans="1:17" x14ac:dyDescent="0.25">
      <c r="A707">
        <v>724</v>
      </c>
      <c r="B707">
        <v>119.46380100000002</v>
      </c>
      <c r="C707" s="3">
        <v>1</v>
      </c>
      <c r="H707">
        <v>108.40673000000001</v>
      </c>
      <c r="I707" s="4">
        <v>4</v>
      </c>
      <c r="P707">
        <v>2</v>
      </c>
      <c r="Q707" t="str">
        <f>CONCATENATE(C707,E707,G707,I707)</f>
        <v>14</v>
      </c>
    </row>
    <row r="708" spans="1:17" x14ac:dyDescent="0.25">
      <c r="A708">
        <v>725</v>
      </c>
      <c r="B708">
        <v>119.45638200000002</v>
      </c>
      <c r="C708" s="3">
        <v>1</v>
      </c>
      <c r="H708">
        <v>108.38915500000002</v>
      </c>
      <c r="I708" s="4">
        <v>4</v>
      </c>
      <c r="P708">
        <v>2</v>
      </c>
      <c r="Q708" t="str">
        <f>CONCATENATE(C708,E708,G708,I708)</f>
        <v>14</v>
      </c>
    </row>
    <row r="709" spans="1:17" x14ac:dyDescent="0.25">
      <c r="A709">
        <v>726</v>
      </c>
      <c r="B709">
        <v>119.45369600000001</v>
      </c>
      <c r="C709" s="3">
        <v>1</v>
      </c>
      <c r="H709">
        <v>108.409942</v>
      </c>
      <c r="I709" s="4">
        <v>4</v>
      </c>
      <c r="P709">
        <v>2</v>
      </c>
      <c r="Q709" t="str">
        <f>CONCATENATE(C709,E709,G709,I709)</f>
        <v>14</v>
      </c>
    </row>
    <row r="710" spans="1:17" x14ac:dyDescent="0.25">
      <c r="A710">
        <v>727</v>
      </c>
      <c r="B710">
        <v>119.43996300000001</v>
      </c>
      <c r="C710" s="3">
        <v>1</v>
      </c>
      <c r="H710">
        <v>108.39794400000001</v>
      </c>
      <c r="I710" s="4">
        <v>4</v>
      </c>
      <c r="P710">
        <v>2</v>
      </c>
      <c r="Q710" t="str">
        <f>CONCATENATE(C710,E710,G710,I710)</f>
        <v>14</v>
      </c>
    </row>
    <row r="711" spans="1:17" x14ac:dyDescent="0.25">
      <c r="A711">
        <v>728</v>
      </c>
      <c r="B711">
        <v>119.45717100000002</v>
      </c>
      <c r="C711" s="3">
        <v>1</v>
      </c>
      <c r="H711">
        <v>108.38183500000001</v>
      </c>
      <c r="I711" s="4">
        <v>4</v>
      </c>
      <c r="P711">
        <v>2</v>
      </c>
      <c r="Q711" t="str">
        <f>CONCATENATE(C711,E711,G711,I711)</f>
        <v>14</v>
      </c>
    </row>
    <row r="712" spans="1:17" x14ac:dyDescent="0.25">
      <c r="A712">
        <v>729</v>
      </c>
      <c r="B712">
        <v>119.46232900000001</v>
      </c>
      <c r="C712" s="3">
        <v>1</v>
      </c>
      <c r="H712">
        <v>108.45556900000001</v>
      </c>
      <c r="I712" s="4">
        <v>4</v>
      </c>
      <c r="P712">
        <v>2</v>
      </c>
      <c r="Q712" t="str">
        <f>CONCATENATE(C712,E712,G712,I712)</f>
        <v>14</v>
      </c>
    </row>
    <row r="713" spans="1:17" x14ac:dyDescent="0.25">
      <c r="A713">
        <v>730</v>
      </c>
      <c r="B713">
        <v>119.46938200000001</v>
      </c>
      <c r="C713" s="3">
        <v>1</v>
      </c>
      <c r="D713">
        <v>128.14511000000002</v>
      </c>
      <c r="E713" s="2">
        <v>2</v>
      </c>
      <c r="H713">
        <v>108.47557</v>
      </c>
      <c r="I713" s="4">
        <v>4</v>
      </c>
      <c r="P713">
        <v>3</v>
      </c>
      <c r="Q713" t="str">
        <f>CONCATENATE(C713,E713,G713,I713)</f>
        <v>124</v>
      </c>
    </row>
    <row r="714" spans="1:17" x14ac:dyDescent="0.25">
      <c r="A714">
        <v>731</v>
      </c>
      <c r="B714">
        <v>119.53458700000002</v>
      </c>
      <c r="C714" s="3">
        <v>1</v>
      </c>
      <c r="D714">
        <v>128.14511000000002</v>
      </c>
      <c r="E714" s="2">
        <v>2</v>
      </c>
      <c r="H714">
        <v>108.42752000000002</v>
      </c>
      <c r="I714" s="4">
        <v>4</v>
      </c>
      <c r="P714">
        <v>3</v>
      </c>
      <c r="Q714" t="str">
        <f>CONCATENATE(C714,E714,G714,I714)</f>
        <v>124</v>
      </c>
    </row>
    <row r="715" spans="1:17" x14ac:dyDescent="0.25">
      <c r="A715">
        <v>732</v>
      </c>
      <c r="D715">
        <v>128.14511000000002</v>
      </c>
      <c r="E715" s="2">
        <v>2</v>
      </c>
      <c r="F715">
        <v>118.466701</v>
      </c>
      <c r="G715" s="5">
        <v>3</v>
      </c>
      <c r="P715">
        <v>2</v>
      </c>
      <c r="Q715" t="str">
        <f>CONCATENATE(C715,E715,G715,I715)</f>
        <v>23</v>
      </c>
    </row>
    <row r="716" spans="1:17" x14ac:dyDescent="0.25">
      <c r="A716">
        <v>733</v>
      </c>
      <c r="D716">
        <v>128.18095300000002</v>
      </c>
      <c r="E716" s="2">
        <v>2</v>
      </c>
      <c r="F716">
        <v>118.43054500000001</v>
      </c>
      <c r="G716" s="5">
        <v>3</v>
      </c>
      <c r="P716">
        <v>2</v>
      </c>
      <c r="Q716" t="str">
        <f>CONCATENATE(C716,E716,G716,I716)</f>
        <v>23</v>
      </c>
    </row>
    <row r="717" spans="1:17" x14ac:dyDescent="0.25">
      <c r="A717">
        <v>734</v>
      </c>
      <c r="D717">
        <v>128.17831699999999</v>
      </c>
      <c r="E717" s="2">
        <v>2</v>
      </c>
      <c r="F717">
        <v>118.40602000000001</v>
      </c>
      <c r="G717" s="5">
        <v>3</v>
      </c>
      <c r="P717">
        <v>2</v>
      </c>
      <c r="Q717" t="str">
        <f>CONCATENATE(C717,E717,G717,I717)</f>
        <v>23</v>
      </c>
    </row>
    <row r="718" spans="1:17" x14ac:dyDescent="0.25">
      <c r="A718">
        <v>735</v>
      </c>
      <c r="D718">
        <v>128.17084800000001</v>
      </c>
      <c r="E718" s="2">
        <v>2</v>
      </c>
      <c r="F718">
        <v>118.40765300000001</v>
      </c>
      <c r="G718" s="5">
        <v>3</v>
      </c>
      <c r="P718">
        <v>2</v>
      </c>
      <c r="Q718" t="str">
        <f>CONCATENATE(C718,E718,G718,I718)</f>
        <v>23</v>
      </c>
    </row>
    <row r="719" spans="1:17" x14ac:dyDescent="0.25">
      <c r="A719">
        <v>736</v>
      </c>
      <c r="D719">
        <v>128.18006000000003</v>
      </c>
      <c r="E719" s="2">
        <v>2</v>
      </c>
      <c r="F719">
        <v>118.38875900000001</v>
      </c>
      <c r="G719" s="5">
        <v>3</v>
      </c>
      <c r="P719">
        <v>2</v>
      </c>
      <c r="Q719" t="str">
        <f>CONCATENATE(C719,E719,G719,I719)</f>
        <v>23</v>
      </c>
    </row>
    <row r="720" spans="1:17" x14ac:dyDescent="0.25">
      <c r="A720">
        <v>737</v>
      </c>
      <c r="D720">
        <v>128.19121100000001</v>
      </c>
      <c r="E720" s="2">
        <v>2</v>
      </c>
      <c r="F720">
        <v>118.40043900000001</v>
      </c>
      <c r="G720" s="5">
        <v>3</v>
      </c>
      <c r="P720">
        <v>2</v>
      </c>
      <c r="Q720" t="str">
        <f>CONCATENATE(C720,E720,G720,I720)</f>
        <v>23</v>
      </c>
    </row>
    <row r="721" spans="1:17" x14ac:dyDescent="0.25">
      <c r="A721">
        <v>738</v>
      </c>
      <c r="D721">
        <v>128.206264</v>
      </c>
      <c r="E721" s="2">
        <v>2</v>
      </c>
      <c r="F721">
        <v>118.42891200000001</v>
      </c>
      <c r="G721" s="5">
        <v>3</v>
      </c>
      <c r="P721">
        <v>2</v>
      </c>
      <c r="Q721" t="str">
        <f>CONCATENATE(C721,E721,G721,I721)</f>
        <v>23</v>
      </c>
    </row>
    <row r="722" spans="1:17" x14ac:dyDescent="0.25">
      <c r="A722">
        <v>739</v>
      </c>
      <c r="D722">
        <v>128.17326600000001</v>
      </c>
      <c r="E722" s="2">
        <v>2</v>
      </c>
      <c r="F722">
        <v>118.428336</v>
      </c>
      <c r="G722" s="5">
        <v>3</v>
      </c>
      <c r="P722">
        <v>2</v>
      </c>
      <c r="Q722" t="str">
        <f>CONCATENATE(C722,E722,G722,I722)</f>
        <v>23</v>
      </c>
    </row>
    <row r="723" spans="1:17" x14ac:dyDescent="0.25">
      <c r="A723">
        <v>740</v>
      </c>
      <c r="D723">
        <v>128.16547700000001</v>
      </c>
      <c r="E723" s="2">
        <v>2</v>
      </c>
      <c r="F723">
        <v>118.43291400000001</v>
      </c>
      <c r="G723" s="5">
        <v>3</v>
      </c>
      <c r="P723">
        <v>2</v>
      </c>
      <c r="Q723" t="str">
        <f>CONCATENATE(C723,E723,G723,I723)</f>
        <v>23</v>
      </c>
    </row>
    <row r="724" spans="1:17" x14ac:dyDescent="0.25">
      <c r="A724">
        <v>741</v>
      </c>
      <c r="D724">
        <v>128.18584700000002</v>
      </c>
      <c r="E724" s="2">
        <v>2</v>
      </c>
      <c r="F724">
        <v>118.43222700000001</v>
      </c>
      <c r="G724" s="5">
        <v>3</v>
      </c>
      <c r="P724">
        <v>2</v>
      </c>
      <c r="Q724" t="str">
        <f>CONCATENATE(C724,E724,G724,I724)</f>
        <v>23</v>
      </c>
    </row>
    <row r="725" spans="1:17" x14ac:dyDescent="0.25">
      <c r="A725">
        <v>742</v>
      </c>
      <c r="D725">
        <v>128.28589500000001</v>
      </c>
      <c r="E725" s="2">
        <v>2</v>
      </c>
      <c r="F725">
        <v>118.427177</v>
      </c>
      <c r="G725" s="5">
        <v>3</v>
      </c>
      <c r="P725">
        <v>2</v>
      </c>
      <c r="Q725" t="str">
        <f>CONCATENATE(C725,E725,G725,I725)</f>
        <v>23</v>
      </c>
    </row>
    <row r="726" spans="1:17" x14ac:dyDescent="0.25">
      <c r="A726">
        <v>743</v>
      </c>
      <c r="D726">
        <v>128.34336000000002</v>
      </c>
      <c r="E726" s="2">
        <v>2</v>
      </c>
      <c r="F726">
        <v>118.39696800000002</v>
      </c>
      <c r="G726" s="5">
        <v>3</v>
      </c>
      <c r="P726">
        <v>2</v>
      </c>
      <c r="Q726" t="str">
        <f>CONCATENATE(C726,E726,G726,I726)</f>
        <v>23</v>
      </c>
    </row>
    <row r="727" spans="1:17" x14ac:dyDescent="0.25">
      <c r="A727">
        <v>744</v>
      </c>
      <c r="D727">
        <v>128.235263</v>
      </c>
      <c r="E727" s="2">
        <v>2</v>
      </c>
      <c r="F727">
        <v>118.38981200000001</v>
      </c>
      <c r="G727" s="5">
        <v>3</v>
      </c>
      <c r="P727">
        <v>2</v>
      </c>
      <c r="Q727" t="str">
        <f>CONCATENATE(C727,E727,G727,I727)</f>
        <v>23</v>
      </c>
    </row>
    <row r="728" spans="1:17" x14ac:dyDescent="0.25">
      <c r="A728">
        <v>745</v>
      </c>
      <c r="D728">
        <v>128.14511000000002</v>
      </c>
      <c r="E728" s="2">
        <v>2</v>
      </c>
      <c r="F728">
        <v>118.35065400000002</v>
      </c>
      <c r="G728" s="5">
        <v>3</v>
      </c>
      <c r="P728">
        <v>2</v>
      </c>
      <c r="Q728" t="str">
        <f>CONCATENATE(C728,E728,G728,I728)</f>
        <v>23</v>
      </c>
    </row>
    <row r="729" spans="1:17" x14ac:dyDescent="0.25">
      <c r="A729">
        <v>746</v>
      </c>
      <c r="F729">
        <v>118.359443</v>
      </c>
      <c r="G729" s="5">
        <v>3</v>
      </c>
      <c r="P729">
        <v>1</v>
      </c>
      <c r="Q729" t="str">
        <f>CONCATENATE(C729,E729,G729,I729)</f>
        <v>3</v>
      </c>
    </row>
    <row r="730" spans="1:17" x14ac:dyDescent="0.25">
      <c r="A730">
        <v>747</v>
      </c>
      <c r="B730">
        <v>137.22344900000002</v>
      </c>
      <c r="C730" s="3">
        <v>1</v>
      </c>
      <c r="F730">
        <v>118.441913</v>
      </c>
      <c r="G730" s="5">
        <v>3</v>
      </c>
      <c r="P730">
        <v>2</v>
      </c>
      <c r="Q730" t="str">
        <f>CONCATENATE(C730,E730,G730,I730)</f>
        <v>13</v>
      </c>
    </row>
    <row r="731" spans="1:17" x14ac:dyDescent="0.25">
      <c r="A731">
        <v>748</v>
      </c>
      <c r="B731">
        <v>137.165763</v>
      </c>
      <c r="C731" s="3">
        <v>1</v>
      </c>
      <c r="H731">
        <v>128.38172800000001</v>
      </c>
      <c r="I731" s="4">
        <v>4</v>
      </c>
      <c r="P731">
        <v>2</v>
      </c>
      <c r="Q731" t="str">
        <f>CONCATENATE(C731,E731,G731,I731)</f>
        <v>14</v>
      </c>
    </row>
    <row r="732" spans="1:17" x14ac:dyDescent="0.25">
      <c r="A732">
        <v>749</v>
      </c>
      <c r="B732">
        <v>137.232291</v>
      </c>
      <c r="C732" s="3">
        <v>1</v>
      </c>
      <c r="H732">
        <v>128.38335700000002</v>
      </c>
      <c r="I732" s="4">
        <v>4</v>
      </c>
      <c r="P732">
        <v>2</v>
      </c>
      <c r="Q732" t="str">
        <f>CONCATENATE(C732,E732,G732,I732)</f>
        <v>14</v>
      </c>
    </row>
    <row r="733" spans="1:17" x14ac:dyDescent="0.25">
      <c r="A733">
        <v>750</v>
      </c>
      <c r="B733">
        <v>137.23466400000001</v>
      </c>
      <c r="C733" s="3">
        <v>1</v>
      </c>
      <c r="H733">
        <v>128.39994000000002</v>
      </c>
      <c r="I733" s="4">
        <v>4</v>
      </c>
      <c r="P733">
        <v>2</v>
      </c>
      <c r="Q733" t="str">
        <f>CONCATENATE(C733,E733,G733,I733)</f>
        <v>14</v>
      </c>
    </row>
    <row r="734" spans="1:17" x14ac:dyDescent="0.25">
      <c r="A734">
        <v>751</v>
      </c>
      <c r="B734">
        <v>137.219031</v>
      </c>
      <c r="C734" s="3">
        <v>1</v>
      </c>
      <c r="H734">
        <v>128.40735900000001</v>
      </c>
      <c r="I734" s="4">
        <v>4</v>
      </c>
      <c r="P734">
        <v>2</v>
      </c>
      <c r="Q734" t="str">
        <f>CONCATENATE(C734,E734,G734,I734)</f>
        <v>14</v>
      </c>
    </row>
    <row r="735" spans="1:17" x14ac:dyDescent="0.25">
      <c r="A735">
        <v>752</v>
      </c>
      <c r="B735">
        <v>137.27623700000001</v>
      </c>
      <c r="C735" s="3">
        <v>1</v>
      </c>
      <c r="H735">
        <v>128.38225500000001</v>
      </c>
      <c r="I735" s="4">
        <v>4</v>
      </c>
      <c r="P735">
        <v>2</v>
      </c>
      <c r="Q735" t="str">
        <f>CONCATENATE(C735,E735,G735,I735)</f>
        <v>14</v>
      </c>
    </row>
    <row r="736" spans="1:17" x14ac:dyDescent="0.25">
      <c r="A736">
        <v>753</v>
      </c>
      <c r="B736">
        <v>137.25949800000001</v>
      </c>
      <c r="C736" s="3">
        <v>1</v>
      </c>
      <c r="H736">
        <v>128.39494200000001</v>
      </c>
      <c r="I736" s="4">
        <v>4</v>
      </c>
      <c r="P736">
        <v>2</v>
      </c>
      <c r="Q736" t="str">
        <f>CONCATENATE(C736,E736,G736,I736)</f>
        <v>14</v>
      </c>
    </row>
    <row r="737" spans="1:17" x14ac:dyDescent="0.25">
      <c r="A737">
        <v>754</v>
      </c>
      <c r="B737">
        <v>137.28623900000002</v>
      </c>
      <c r="C737" s="3">
        <v>1</v>
      </c>
      <c r="H737">
        <v>128.435519</v>
      </c>
      <c r="I737" s="4">
        <v>4</v>
      </c>
      <c r="P737">
        <v>2</v>
      </c>
      <c r="Q737" t="str">
        <f>CONCATENATE(C737,E737,G737,I737)</f>
        <v>14</v>
      </c>
    </row>
    <row r="738" spans="1:17" x14ac:dyDescent="0.25">
      <c r="A738">
        <v>755</v>
      </c>
      <c r="B738">
        <v>137.31665700000002</v>
      </c>
      <c r="C738" s="3">
        <v>1</v>
      </c>
      <c r="H738">
        <v>128.423991</v>
      </c>
      <c r="I738" s="4">
        <v>4</v>
      </c>
      <c r="P738">
        <v>2</v>
      </c>
      <c r="Q738" t="str">
        <f>CONCATENATE(C738,E738,G738,I738)</f>
        <v>14</v>
      </c>
    </row>
    <row r="739" spans="1:17" x14ac:dyDescent="0.25">
      <c r="A739">
        <v>756</v>
      </c>
      <c r="B739">
        <v>137.30434300000002</v>
      </c>
      <c r="C739" s="3">
        <v>1</v>
      </c>
      <c r="H739">
        <v>128.375674</v>
      </c>
      <c r="I739" s="4">
        <v>4</v>
      </c>
      <c r="P739">
        <v>2</v>
      </c>
      <c r="Q739" t="str">
        <f>CONCATENATE(C739,E739,G739,I739)</f>
        <v>14</v>
      </c>
    </row>
    <row r="740" spans="1:17" x14ac:dyDescent="0.25">
      <c r="A740">
        <v>757</v>
      </c>
      <c r="B740">
        <v>137.35781</v>
      </c>
      <c r="C740" s="3">
        <v>1</v>
      </c>
      <c r="H740">
        <v>128.43057200000001</v>
      </c>
      <c r="I740" s="4">
        <v>4</v>
      </c>
      <c r="P740">
        <v>2</v>
      </c>
      <c r="Q740" t="str">
        <f>CONCATENATE(C740,E740,G740,I740)</f>
        <v>14</v>
      </c>
    </row>
    <row r="741" spans="1:17" x14ac:dyDescent="0.25">
      <c r="A741">
        <v>758</v>
      </c>
      <c r="B741">
        <v>137.40386100000001</v>
      </c>
      <c r="C741" s="3">
        <v>1</v>
      </c>
      <c r="H741">
        <v>128.37620100000001</v>
      </c>
      <c r="I741" s="4">
        <v>4</v>
      </c>
      <c r="P741">
        <v>2</v>
      </c>
      <c r="Q741" t="str">
        <f>CONCATENATE(C741,E741,G741,I741)</f>
        <v>14</v>
      </c>
    </row>
    <row r="742" spans="1:17" x14ac:dyDescent="0.25">
      <c r="A742">
        <v>759</v>
      </c>
      <c r="B742">
        <v>137.23529000000002</v>
      </c>
      <c r="C742" s="3">
        <v>1</v>
      </c>
      <c r="H742">
        <v>128.36846800000001</v>
      </c>
      <c r="I742" s="4">
        <v>4</v>
      </c>
      <c r="P742">
        <v>2</v>
      </c>
      <c r="Q742" t="str">
        <f>CONCATENATE(C742,E742,G742,I742)</f>
        <v>14</v>
      </c>
    </row>
    <row r="743" spans="1:17" x14ac:dyDescent="0.25">
      <c r="A743">
        <v>760</v>
      </c>
      <c r="B743">
        <v>137.23529000000002</v>
      </c>
      <c r="C743" s="3">
        <v>1</v>
      </c>
      <c r="H743">
        <v>128.423518</v>
      </c>
      <c r="I743" s="4">
        <v>4</v>
      </c>
      <c r="P743">
        <v>2</v>
      </c>
      <c r="Q743" t="str">
        <f>CONCATENATE(C743,E743,G743,I743)</f>
        <v>14</v>
      </c>
    </row>
    <row r="744" spans="1:17" x14ac:dyDescent="0.25">
      <c r="A744">
        <v>761</v>
      </c>
      <c r="B744">
        <v>137.23529000000002</v>
      </c>
      <c r="C744" s="3">
        <v>1</v>
      </c>
      <c r="D744">
        <v>153.14387399999998</v>
      </c>
      <c r="E744" s="2">
        <v>2</v>
      </c>
      <c r="H744">
        <v>128.50066700000002</v>
      </c>
      <c r="I744" s="4">
        <v>4</v>
      </c>
      <c r="P744">
        <v>3</v>
      </c>
      <c r="Q744" t="str">
        <f>CONCATENATE(C744,E744,G744,I744)</f>
        <v>124</v>
      </c>
    </row>
    <row r="745" spans="1:17" x14ac:dyDescent="0.25">
      <c r="A745">
        <v>762</v>
      </c>
      <c r="D745">
        <v>153.14387399999998</v>
      </c>
      <c r="E745" s="2">
        <v>2</v>
      </c>
      <c r="H745">
        <v>128.361941</v>
      </c>
      <c r="I745" s="4">
        <v>4</v>
      </c>
      <c r="P745">
        <v>2</v>
      </c>
      <c r="Q745" t="str">
        <f>CONCATENATE(C745,E745,G745,I745)</f>
        <v>24</v>
      </c>
    </row>
    <row r="746" spans="1:17" x14ac:dyDescent="0.25">
      <c r="A746">
        <v>763</v>
      </c>
      <c r="D746">
        <v>153.14197899999999</v>
      </c>
      <c r="E746" s="2">
        <v>2</v>
      </c>
      <c r="P746">
        <v>1</v>
      </c>
      <c r="Q746" t="str">
        <f>CONCATENATE(C746,E746,G746,I746)</f>
        <v>2</v>
      </c>
    </row>
    <row r="747" spans="1:17" x14ac:dyDescent="0.25">
      <c r="A747">
        <v>764</v>
      </c>
      <c r="D747">
        <v>153.13924299999999</v>
      </c>
      <c r="E747" s="2">
        <v>2</v>
      </c>
      <c r="F747">
        <v>136.766685</v>
      </c>
      <c r="G747" s="5">
        <v>3</v>
      </c>
      <c r="P747">
        <v>2</v>
      </c>
      <c r="Q747" t="str">
        <f>CONCATENATE(C747,E747,G747,I747)</f>
        <v>23</v>
      </c>
    </row>
    <row r="748" spans="1:17" x14ac:dyDescent="0.25">
      <c r="A748">
        <v>765</v>
      </c>
      <c r="D748">
        <v>153.181082</v>
      </c>
      <c r="E748" s="2">
        <v>2</v>
      </c>
      <c r="F748">
        <v>136.766685</v>
      </c>
      <c r="G748" s="5">
        <v>3</v>
      </c>
      <c r="P748">
        <v>2</v>
      </c>
      <c r="Q748" t="str">
        <f>CONCATENATE(C748,E748,G748,I748)</f>
        <v>23</v>
      </c>
    </row>
    <row r="749" spans="1:17" x14ac:dyDescent="0.25">
      <c r="A749">
        <v>766</v>
      </c>
      <c r="D749">
        <v>153.12561099999999</v>
      </c>
      <c r="E749" s="2">
        <v>2</v>
      </c>
      <c r="F749">
        <v>136.766685</v>
      </c>
      <c r="G749" s="5">
        <v>3</v>
      </c>
      <c r="P749">
        <v>2</v>
      </c>
      <c r="Q749" t="str">
        <f>CONCATENATE(C749,E749,G749,I749)</f>
        <v>23</v>
      </c>
    </row>
    <row r="750" spans="1:17" x14ac:dyDescent="0.25">
      <c r="A750">
        <v>767</v>
      </c>
      <c r="D750">
        <v>153.154346</v>
      </c>
      <c r="E750" s="2">
        <v>2</v>
      </c>
      <c r="F750">
        <v>136.766685</v>
      </c>
      <c r="G750" s="5">
        <v>3</v>
      </c>
      <c r="P750">
        <v>2</v>
      </c>
      <c r="Q750" t="str">
        <f>CONCATENATE(C750,E750,G750,I750)</f>
        <v>23</v>
      </c>
    </row>
    <row r="751" spans="1:17" x14ac:dyDescent="0.25">
      <c r="A751">
        <v>768</v>
      </c>
      <c r="D751">
        <v>153.093245</v>
      </c>
      <c r="E751" s="2">
        <v>2</v>
      </c>
      <c r="F751">
        <v>136.766685</v>
      </c>
      <c r="G751" s="5">
        <v>3</v>
      </c>
      <c r="P751">
        <v>2</v>
      </c>
      <c r="Q751" t="str">
        <f>CONCATENATE(C751,E751,G751,I751)</f>
        <v>23</v>
      </c>
    </row>
    <row r="752" spans="1:17" x14ac:dyDescent="0.25">
      <c r="A752">
        <v>769</v>
      </c>
      <c r="D752">
        <v>153.13934799999998</v>
      </c>
      <c r="E752" s="2">
        <v>2</v>
      </c>
      <c r="F752">
        <v>136.766685</v>
      </c>
      <c r="G752" s="5">
        <v>3</v>
      </c>
      <c r="P752">
        <v>2</v>
      </c>
      <c r="Q752" t="str">
        <f>CONCATENATE(C752,E752,G752,I752)</f>
        <v>23</v>
      </c>
    </row>
    <row r="753" spans="1:17" x14ac:dyDescent="0.25">
      <c r="A753">
        <v>770</v>
      </c>
      <c r="D753">
        <v>153.11197999999999</v>
      </c>
      <c r="E753" s="2">
        <v>2</v>
      </c>
      <c r="F753">
        <v>136.766685</v>
      </c>
      <c r="G753" s="5">
        <v>3</v>
      </c>
      <c r="P753">
        <v>2</v>
      </c>
      <c r="Q753" t="str">
        <f>CONCATENATE(C753,E753,G753,I753)</f>
        <v>23</v>
      </c>
    </row>
    <row r="754" spans="1:17" x14ac:dyDescent="0.25">
      <c r="A754">
        <v>771</v>
      </c>
      <c r="D754">
        <v>153.12382199999999</v>
      </c>
      <c r="E754" s="2">
        <v>2</v>
      </c>
      <c r="F754">
        <v>136.766685</v>
      </c>
      <c r="G754" s="5">
        <v>3</v>
      </c>
      <c r="P754">
        <v>2</v>
      </c>
      <c r="Q754" t="str">
        <f>CONCATENATE(C754,E754,G754,I754)</f>
        <v>23</v>
      </c>
    </row>
    <row r="755" spans="1:17" x14ac:dyDescent="0.25">
      <c r="A755">
        <v>772</v>
      </c>
      <c r="D755">
        <v>153.238395</v>
      </c>
      <c r="E755" s="2">
        <v>2</v>
      </c>
      <c r="F755">
        <v>136.766685</v>
      </c>
      <c r="G755" s="5">
        <v>3</v>
      </c>
      <c r="P755">
        <v>2</v>
      </c>
      <c r="Q755" t="str">
        <f>CONCATENATE(C755,E755,G755,I755)</f>
        <v>23</v>
      </c>
    </row>
    <row r="756" spans="1:17" x14ac:dyDescent="0.25">
      <c r="A756">
        <v>773</v>
      </c>
      <c r="D756">
        <v>153.17418799999999</v>
      </c>
      <c r="E756" s="2">
        <v>2</v>
      </c>
      <c r="F756">
        <v>136.766685</v>
      </c>
      <c r="G756" s="5">
        <v>3</v>
      </c>
      <c r="P756">
        <v>2</v>
      </c>
      <c r="Q756" t="str">
        <f>CONCATENATE(C756,E756,G756,I756)</f>
        <v>23</v>
      </c>
    </row>
    <row r="757" spans="1:17" x14ac:dyDescent="0.25">
      <c r="A757">
        <v>774</v>
      </c>
      <c r="D757">
        <v>153.17418799999999</v>
      </c>
      <c r="E757" s="2">
        <v>2</v>
      </c>
      <c r="F757">
        <v>136.766685</v>
      </c>
      <c r="G757" s="5">
        <v>3</v>
      </c>
      <c r="P757">
        <v>2</v>
      </c>
      <c r="Q757" t="str">
        <f>CONCATENATE(C757,E757,G757,I757)</f>
        <v>23</v>
      </c>
    </row>
    <row r="758" spans="1:17" x14ac:dyDescent="0.25">
      <c r="A758">
        <v>775</v>
      </c>
      <c r="F758">
        <v>136.766685</v>
      </c>
      <c r="G758" s="5">
        <v>3</v>
      </c>
      <c r="P758">
        <v>1</v>
      </c>
      <c r="Q758" t="str">
        <f>CONCATENATE(C758,E758,G758,I758)</f>
        <v>3</v>
      </c>
    </row>
    <row r="759" spans="1:17" x14ac:dyDescent="0.25">
      <c r="A759">
        <v>776</v>
      </c>
      <c r="F759">
        <v>136.766685</v>
      </c>
      <c r="G759" s="5">
        <v>3</v>
      </c>
      <c r="P759">
        <v>1</v>
      </c>
      <c r="Q759" t="str">
        <f>CONCATENATE(C759,E759,G759,I759)</f>
        <v>3</v>
      </c>
    </row>
    <row r="760" spans="1:17" x14ac:dyDescent="0.25">
      <c r="A760">
        <v>777</v>
      </c>
      <c r="H760">
        <v>153.95772399999998</v>
      </c>
      <c r="I760" s="4">
        <v>4</v>
      </c>
      <c r="P760">
        <v>1</v>
      </c>
      <c r="Q760" t="str">
        <f>CONCATENATE(C760,E760,G760,I760)</f>
        <v>4</v>
      </c>
    </row>
    <row r="761" spans="1:17" x14ac:dyDescent="0.25">
      <c r="A761">
        <v>778</v>
      </c>
      <c r="B761">
        <v>161.73124000000001</v>
      </c>
      <c r="C761" s="3">
        <v>1</v>
      </c>
      <c r="H761">
        <v>153.95772399999998</v>
      </c>
      <c r="I761" s="4">
        <v>4</v>
      </c>
      <c r="P761">
        <v>2</v>
      </c>
      <c r="Q761" t="str">
        <f>CONCATENATE(C761,E761,G761,I761)</f>
        <v>14</v>
      </c>
    </row>
    <row r="762" spans="1:17" x14ac:dyDescent="0.25">
      <c r="A762">
        <v>779</v>
      </c>
      <c r="B762">
        <v>161.70160999999999</v>
      </c>
      <c r="C762" s="3">
        <v>1</v>
      </c>
      <c r="H762">
        <v>153.95772399999998</v>
      </c>
      <c r="I762" s="4">
        <v>4</v>
      </c>
      <c r="P762">
        <v>2</v>
      </c>
      <c r="Q762" t="str">
        <f>CONCATENATE(C762,E762,G762,I762)</f>
        <v>14</v>
      </c>
    </row>
    <row r="763" spans="1:17" x14ac:dyDescent="0.25">
      <c r="A763">
        <v>780</v>
      </c>
      <c r="B763">
        <v>161.694716</v>
      </c>
      <c r="C763" s="3">
        <v>1</v>
      </c>
      <c r="H763">
        <v>153.989879</v>
      </c>
      <c r="I763" s="4">
        <v>4</v>
      </c>
      <c r="P763">
        <v>2</v>
      </c>
      <c r="Q763" t="str">
        <f>CONCATENATE(C763,E763,G763,I763)</f>
        <v>14</v>
      </c>
    </row>
    <row r="764" spans="1:17" x14ac:dyDescent="0.25">
      <c r="A764">
        <v>781</v>
      </c>
      <c r="B764">
        <v>161.68908399999998</v>
      </c>
      <c r="C764" s="3">
        <v>1</v>
      </c>
      <c r="H764">
        <v>153.96130199999999</v>
      </c>
      <c r="I764" s="4">
        <v>4</v>
      </c>
      <c r="P764">
        <v>2</v>
      </c>
      <c r="Q764" t="str">
        <f>CONCATENATE(C764,E764,G764,I764)</f>
        <v>14</v>
      </c>
    </row>
    <row r="765" spans="1:17" x14ac:dyDescent="0.25">
      <c r="A765">
        <v>782</v>
      </c>
      <c r="B765">
        <v>161.66145399999999</v>
      </c>
      <c r="C765" s="3">
        <v>1</v>
      </c>
      <c r="H765">
        <v>153.89583199999998</v>
      </c>
      <c r="I765" s="4">
        <v>4</v>
      </c>
      <c r="P765">
        <v>2</v>
      </c>
      <c r="Q765" t="str">
        <f>CONCATENATE(C765,E765,G765,I765)</f>
        <v>14</v>
      </c>
    </row>
    <row r="766" spans="1:17" x14ac:dyDescent="0.25">
      <c r="A766">
        <v>783</v>
      </c>
      <c r="B766">
        <v>161.64071799999999</v>
      </c>
      <c r="C766" s="3">
        <v>1</v>
      </c>
      <c r="H766">
        <v>153.67468600000001</v>
      </c>
      <c r="I766" s="4">
        <v>4</v>
      </c>
      <c r="P766">
        <v>2</v>
      </c>
      <c r="Q766" t="str">
        <f>CONCATENATE(C766,E766,G766,I766)</f>
        <v>14</v>
      </c>
    </row>
    <row r="767" spans="1:17" x14ac:dyDescent="0.25">
      <c r="A767">
        <v>784</v>
      </c>
      <c r="B767">
        <v>161.64277099999998</v>
      </c>
      <c r="C767" s="3">
        <v>1</v>
      </c>
      <c r="H767">
        <v>153.69563199999999</v>
      </c>
      <c r="I767" s="4">
        <v>4</v>
      </c>
      <c r="P767">
        <v>2</v>
      </c>
      <c r="Q767" t="str">
        <f>CONCATENATE(C767,E767,G767,I767)</f>
        <v>14</v>
      </c>
    </row>
    <row r="768" spans="1:17" x14ac:dyDescent="0.25">
      <c r="A768">
        <v>785</v>
      </c>
      <c r="B768">
        <v>161.640771</v>
      </c>
      <c r="C768" s="3">
        <v>1</v>
      </c>
      <c r="H768">
        <v>153.95772399999998</v>
      </c>
      <c r="I768" s="4">
        <v>4</v>
      </c>
      <c r="P768">
        <v>2</v>
      </c>
      <c r="Q768" t="str">
        <f>CONCATENATE(C768,E768,G768,I768)</f>
        <v>14</v>
      </c>
    </row>
    <row r="769" spans="1:17" x14ac:dyDescent="0.25">
      <c r="A769">
        <v>786</v>
      </c>
      <c r="B769">
        <v>161.68687299999999</v>
      </c>
      <c r="C769" s="3">
        <v>1</v>
      </c>
      <c r="H769">
        <v>153.95772399999998</v>
      </c>
      <c r="I769" s="4">
        <v>4</v>
      </c>
      <c r="P769">
        <v>2</v>
      </c>
      <c r="Q769" t="str">
        <f>CONCATENATE(C769,E769,G769,I769)</f>
        <v>14</v>
      </c>
    </row>
    <row r="770" spans="1:17" x14ac:dyDescent="0.25">
      <c r="A770">
        <v>787</v>
      </c>
      <c r="B770">
        <v>161.66192799999999</v>
      </c>
      <c r="C770" s="3">
        <v>1</v>
      </c>
      <c r="H770">
        <v>153.95772399999998</v>
      </c>
      <c r="I770" s="4">
        <v>4</v>
      </c>
      <c r="P770">
        <v>2</v>
      </c>
      <c r="Q770" t="str">
        <f>CONCATENATE(C770,E770,G770,I770)</f>
        <v>14</v>
      </c>
    </row>
    <row r="771" spans="1:17" x14ac:dyDescent="0.25">
      <c r="A771">
        <v>788</v>
      </c>
      <c r="B771">
        <v>161.69334699999999</v>
      </c>
      <c r="C771" s="3">
        <v>1</v>
      </c>
      <c r="H771">
        <v>153.96903800000001</v>
      </c>
      <c r="I771" s="4">
        <v>4</v>
      </c>
      <c r="P771">
        <v>2</v>
      </c>
      <c r="Q771" t="str">
        <f>CONCATENATE(C771,E771,G771,I771)</f>
        <v>14</v>
      </c>
    </row>
    <row r="772" spans="1:17" x14ac:dyDescent="0.25">
      <c r="A772">
        <v>789</v>
      </c>
      <c r="B772">
        <v>161.747501</v>
      </c>
      <c r="C772" s="3">
        <v>1</v>
      </c>
      <c r="P772">
        <v>1</v>
      </c>
      <c r="Q772" t="str">
        <f>CONCATENATE(C772,E772,G772,I772)</f>
        <v>1</v>
      </c>
    </row>
    <row r="773" spans="1:17" x14ac:dyDescent="0.25">
      <c r="A773">
        <v>790</v>
      </c>
      <c r="P773">
        <v>0</v>
      </c>
      <c r="Q773" t="str">
        <f>CONCATENATE(C773,E773,G773,I773)</f>
        <v/>
      </c>
    </row>
    <row r="774" spans="1:17" x14ac:dyDescent="0.25">
      <c r="A774">
        <v>791</v>
      </c>
      <c r="F774">
        <v>161.93464899999998</v>
      </c>
      <c r="G774" s="5">
        <v>3</v>
      </c>
      <c r="P774">
        <v>1</v>
      </c>
      <c r="Q774" t="str">
        <f>CONCATENATE(C774,E774,G774,I774)</f>
        <v>3</v>
      </c>
    </row>
    <row r="775" spans="1:17" x14ac:dyDescent="0.25">
      <c r="A775">
        <v>792</v>
      </c>
      <c r="D775">
        <v>171.370599</v>
      </c>
      <c r="E775" s="2">
        <v>2</v>
      </c>
      <c r="F775">
        <v>161.93464899999998</v>
      </c>
      <c r="G775" s="5">
        <v>3</v>
      </c>
      <c r="P775">
        <v>2</v>
      </c>
      <c r="Q775" t="str">
        <f>CONCATENATE(C775,E775,G775,I775)</f>
        <v>23</v>
      </c>
    </row>
    <row r="776" spans="1:17" x14ac:dyDescent="0.25">
      <c r="A776">
        <v>793</v>
      </c>
      <c r="D776">
        <v>171.32312899999999</v>
      </c>
      <c r="E776" s="2">
        <v>2</v>
      </c>
      <c r="F776">
        <v>161.876653</v>
      </c>
      <c r="G776" s="5">
        <v>3</v>
      </c>
      <c r="P776">
        <v>2</v>
      </c>
      <c r="Q776" t="str">
        <f>CONCATENATE(C776,E776,G776,I776)</f>
        <v>23</v>
      </c>
    </row>
    <row r="777" spans="1:17" x14ac:dyDescent="0.25">
      <c r="A777">
        <v>794</v>
      </c>
      <c r="D777">
        <v>171.32765499999999</v>
      </c>
      <c r="E777" s="2">
        <v>2</v>
      </c>
      <c r="F777">
        <v>161.891231</v>
      </c>
      <c r="G777" s="5">
        <v>3</v>
      </c>
      <c r="P777">
        <v>2</v>
      </c>
      <c r="Q777" t="str">
        <f>CONCATENATE(C777,E777,G777,I777)</f>
        <v>23</v>
      </c>
    </row>
    <row r="778" spans="1:17" x14ac:dyDescent="0.25">
      <c r="A778">
        <v>795</v>
      </c>
      <c r="D778">
        <v>171.328551</v>
      </c>
      <c r="E778" s="2">
        <v>2</v>
      </c>
      <c r="F778">
        <v>161.91201899999999</v>
      </c>
      <c r="G778" s="5">
        <v>3</v>
      </c>
      <c r="P778">
        <v>2</v>
      </c>
      <c r="Q778" t="str">
        <f>CONCATENATE(C778,E778,G778,I778)</f>
        <v>23</v>
      </c>
    </row>
    <row r="779" spans="1:17" x14ac:dyDescent="0.25">
      <c r="A779">
        <v>796</v>
      </c>
      <c r="D779">
        <v>171.312129</v>
      </c>
      <c r="E779" s="2">
        <v>2</v>
      </c>
      <c r="F779">
        <v>161.83065499999998</v>
      </c>
      <c r="G779" s="5">
        <v>3</v>
      </c>
      <c r="P779">
        <v>2</v>
      </c>
      <c r="Q779" t="str">
        <f>CONCATENATE(C779,E779,G779,I779)</f>
        <v>23</v>
      </c>
    </row>
    <row r="780" spans="1:17" x14ac:dyDescent="0.25">
      <c r="A780">
        <v>797</v>
      </c>
      <c r="D780">
        <v>171.29897199999999</v>
      </c>
      <c r="E780" s="2">
        <v>2</v>
      </c>
      <c r="F780">
        <v>161.83665500000001</v>
      </c>
      <c r="G780" s="5">
        <v>3</v>
      </c>
      <c r="P780">
        <v>2</v>
      </c>
      <c r="Q780" t="str">
        <f>CONCATENATE(C780,E780,G780,I780)</f>
        <v>23</v>
      </c>
    </row>
    <row r="781" spans="1:17" x14ac:dyDescent="0.25">
      <c r="A781">
        <v>798</v>
      </c>
      <c r="D781">
        <v>171.31565599999999</v>
      </c>
      <c r="E781" s="2">
        <v>2</v>
      </c>
      <c r="F781">
        <v>161.82118199999999</v>
      </c>
      <c r="G781" s="5">
        <v>3</v>
      </c>
      <c r="P781">
        <v>2</v>
      </c>
      <c r="Q781" t="str">
        <f>CONCATENATE(C781,E781,G781,I781)</f>
        <v>23</v>
      </c>
    </row>
    <row r="782" spans="1:17" x14ac:dyDescent="0.25">
      <c r="A782">
        <v>799</v>
      </c>
      <c r="D782">
        <v>171.318288</v>
      </c>
      <c r="E782" s="2">
        <v>2</v>
      </c>
      <c r="F782">
        <v>161.80691899999999</v>
      </c>
      <c r="G782" s="5">
        <v>3</v>
      </c>
      <c r="P782">
        <v>2</v>
      </c>
      <c r="Q782" t="str">
        <f>CONCATENATE(C782,E782,G782,I782)</f>
        <v>23</v>
      </c>
    </row>
    <row r="783" spans="1:17" x14ac:dyDescent="0.25">
      <c r="A783">
        <v>800</v>
      </c>
      <c r="D783">
        <v>171.34397000000001</v>
      </c>
      <c r="E783" s="2">
        <v>2</v>
      </c>
      <c r="F783">
        <v>161.84917999999999</v>
      </c>
      <c r="G783" s="5">
        <v>3</v>
      </c>
      <c r="P783">
        <v>2</v>
      </c>
      <c r="Q783" t="str">
        <f>CONCATENATE(C783,E783,G783,I783)</f>
        <v>23</v>
      </c>
    </row>
    <row r="784" spans="1:17" x14ac:dyDescent="0.25">
      <c r="A784">
        <v>801</v>
      </c>
      <c r="D784">
        <v>171.35759999999999</v>
      </c>
      <c r="E784" s="2">
        <v>2</v>
      </c>
      <c r="F784">
        <v>161.928808</v>
      </c>
      <c r="G784" s="5">
        <v>3</v>
      </c>
      <c r="P784">
        <v>2</v>
      </c>
      <c r="Q784" t="str">
        <f>CONCATENATE(C784,E784,G784,I784)</f>
        <v>23</v>
      </c>
    </row>
    <row r="785" spans="1:17" x14ac:dyDescent="0.25">
      <c r="A785">
        <v>802</v>
      </c>
      <c r="D785">
        <v>171.391862</v>
      </c>
      <c r="E785" s="2">
        <v>2</v>
      </c>
      <c r="F785">
        <v>161.96012200000001</v>
      </c>
      <c r="G785" s="5">
        <v>3</v>
      </c>
      <c r="P785">
        <v>2</v>
      </c>
      <c r="Q785" t="str">
        <f>CONCATENATE(C785,E785,G785,I785)</f>
        <v>23</v>
      </c>
    </row>
    <row r="786" spans="1:17" x14ac:dyDescent="0.25">
      <c r="A786">
        <v>803</v>
      </c>
      <c r="P786">
        <v>0</v>
      </c>
      <c r="Q786" t="str">
        <f>CONCATENATE(C786,E786,G786,I786)</f>
        <v/>
      </c>
    </row>
    <row r="787" spans="1:17" x14ac:dyDescent="0.25">
      <c r="A787">
        <v>804</v>
      </c>
      <c r="B787">
        <v>181.41351599999999</v>
      </c>
      <c r="C787" s="3">
        <v>1</v>
      </c>
      <c r="P787">
        <v>1</v>
      </c>
      <c r="Q787" t="str">
        <f>CONCATENATE(C787,E787,G787,I787)</f>
        <v>1</v>
      </c>
    </row>
    <row r="788" spans="1:17" x14ac:dyDescent="0.25">
      <c r="A788">
        <v>805</v>
      </c>
      <c r="B788">
        <v>181.51324699999998</v>
      </c>
      <c r="C788" s="3">
        <v>1</v>
      </c>
      <c r="P788">
        <v>1</v>
      </c>
      <c r="Q788" t="str">
        <f>CONCATENATE(C788,E788,G788,I788)</f>
        <v>1</v>
      </c>
    </row>
    <row r="789" spans="1:17" x14ac:dyDescent="0.25">
      <c r="A789">
        <v>806</v>
      </c>
      <c r="B789">
        <v>181.53119599999999</v>
      </c>
      <c r="C789" s="3">
        <v>1</v>
      </c>
      <c r="H789">
        <v>172.65747499999998</v>
      </c>
      <c r="I789" s="4">
        <v>4</v>
      </c>
      <c r="P789">
        <v>2</v>
      </c>
      <c r="Q789" t="str">
        <f>CONCATENATE(C789,E789,G789,I789)</f>
        <v>14</v>
      </c>
    </row>
    <row r="790" spans="1:17" x14ac:dyDescent="0.25">
      <c r="A790">
        <v>807</v>
      </c>
      <c r="B790">
        <v>181.51061899999999</v>
      </c>
      <c r="C790" s="3">
        <v>1</v>
      </c>
      <c r="H790">
        <v>172.67826600000001</v>
      </c>
      <c r="I790" s="4">
        <v>4</v>
      </c>
      <c r="P790">
        <v>2</v>
      </c>
      <c r="Q790" t="str">
        <f>CONCATENATE(C790,E790,G790,I790)</f>
        <v>14</v>
      </c>
    </row>
    <row r="791" spans="1:17" x14ac:dyDescent="0.25">
      <c r="A791">
        <v>808</v>
      </c>
      <c r="B791">
        <v>181.493144</v>
      </c>
      <c r="C791" s="3">
        <v>1</v>
      </c>
      <c r="H791">
        <v>172.70562999999999</v>
      </c>
      <c r="I791" s="4">
        <v>4</v>
      </c>
      <c r="P791">
        <v>2</v>
      </c>
      <c r="Q791" t="str">
        <f>CONCATENATE(C791,E791,G791,I791)</f>
        <v>14</v>
      </c>
    </row>
    <row r="792" spans="1:17" x14ac:dyDescent="0.25">
      <c r="A792">
        <v>809</v>
      </c>
      <c r="B792">
        <v>181.51608899999999</v>
      </c>
      <c r="C792" s="3">
        <v>1</v>
      </c>
      <c r="H792">
        <v>172.68652600000001</v>
      </c>
      <c r="I792" s="4">
        <v>4</v>
      </c>
      <c r="P792">
        <v>2</v>
      </c>
      <c r="Q792" t="str">
        <f>CONCATENATE(C792,E792,G792,I792)</f>
        <v>14</v>
      </c>
    </row>
    <row r="793" spans="1:17" x14ac:dyDescent="0.25">
      <c r="A793">
        <v>810</v>
      </c>
      <c r="B793">
        <v>181.51198499999998</v>
      </c>
      <c r="C793" s="3">
        <v>1</v>
      </c>
      <c r="H793">
        <v>172.662372</v>
      </c>
      <c r="I793" s="4">
        <v>4</v>
      </c>
      <c r="P793">
        <v>2</v>
      </c>
      <c r="Q793" t="str">
        <f>CONCATENATE(C793,E793,G793,I793)</f>
        <v>14</v>
      </c>
    </row>
    <row r="794" spans="1:17" x14ac:dyDescent="0.25">
      <c r="A794">
        <v>811</v>
      </c>
      <c r="B794">
        <v>181.48525100000001</v>
      </c>
      <c r="C794" s="3">
        <v>1</v>
      </c>
      <c r="H794">
        <v>172.65442400000001</v>
      </c>
      <c r="I794" s="4">
        <v>4</v>
      </c>
      <c r="P794">
        <v>2</v>
      </c>
      <c r="Q794" t="str">
        <f>CONCATENATE(C794,E794,G794,I794)</f>
        <v>14</v>
      </c>
    </row>
    <row r="795" spans="1:17" x14ac:dyDescent="0.25">
      <c r="A795">
        <v>812</v>
      </c>
      <c r="B795">
        <v>181.46693299999998</v>
      </c>
      <c r="C795" s="3">
        <v>1</v>
      </c>
      <c r="H795">
        <v>172.69710599999999</v>
      </c>
      <c r="I795" s="4">
        <v>4</v>
      </c>
      <c r="P795">
        <v>2</v>
      </c>
      <c r="Q795" t="str">
        <f>CONCATENATE(C795,E795,G795,I795)</f>
        <v>14</v>
      </c>
    </row>
    <row r="796" spans="1:17" x14ac:dyDescent="0.25">
      <c r="A796">
        <v>813</v>
      </c>
      <c r="B796">
        <v>181.47325000000001</v>
      </c>
      <c r="C796" s="3">
        <v>1</v>
      </c>
      <c r="H796">
        <v>172.69047499999999</v>
      </c>
      <c r="I796" s="4">
        <v>4</v>
      </c>
      <c r="P796">
        <v>2</v>
      </c>
      <c r="Q796" t="str">
        <f>CONCATENATE(C796,E796,G796,I796)</f>
        <v>14</v>
      </c>
    </row>
    <row r="797" spans="1:17" x14ac:dyDescent="0.25">
      <c r="A797">
        <v>814</v>
      </c>
      <c r="B797">
        <v>181.625033</v>
      </c>
      <c r="C797" s="3">
        <v>1</v>
      </c>
      <c r="H797">
        <v>172.66552799999999</v>
      </c>
      <c r="I797" s="4">
        <v>4</v>
      </c>
      <c r="P797">
        <v>2</v>
      </c>
      <c r="Q797" t="str">
        <f>CONCATENATE(C797,E797,G797,I797)</f>
        <v>14</v>
      </c>
    </row>
    <row r="798" spans="1:17" x14ac:dyDescent="0.25">
      <c r="A798">
        <v>815</v>
      </c>
      <c r="B798">
        <v>181.708079</v>
      </c>
      <c r="C798" s="3">
        <v>1</v>
      </c>
      <c r="H798">
        <v>172.668633</v>
      </c>
      <c r="I798" s="4">
        <v>4</v>
      </c>
      <c r="P798">
        <v>2</v>
      </c>
      <c r="Q798" t="str">
        <f>CONCATENATE(C798,E798,G798,I798)</f>
        <v>14</v>
      </c>
    </row>
    <row r="799" spans="1:17" x14ac:dyDescent="0.25">
      <c r="A799">
        <v>816</v>
      </c>
      <c r="H799">
        <v>172.69805199999999</v>
      </c>
      <c r="I799" s="4">
        <v>4</v>
      </c>
      <c r="P799">
        <v>1</v>
      </c>
      <c r="Q799" t="str">
        <f>CONCATENATE(C799,E799,G799,I799)</f>
        <v>4</v>
      </c>
    </row>
    <row r="800" spans="1:17" x14ac:dyDescent="0.25">
      <c r="A800">
        <v>817</v>
      </c>
      <c r="D800">
        <v>192.15713</v>
      </c>
      <c r="E800" s="2">
        <v>2</v>
      </c>
      <c r="P800">
        <v>1</v>
      </c>
      <c r="Q800" t="str">
        <f>CONCATENATE(C800,E800,G800,I800)</f>
        <v>2</v>
      </c>
    </row>
    <row r="801" spans="1:17" x14ac:dyDescent="0.25">
      <c r="A801">
        <v>818</v>
      </c>
      <c r="D801">
        <v>192.18786499999999</v>
      </c>
      <c r="E801" s="2">
        <v>2</v>
      </c>
      <c r="F801">
        <v>182.23094800000001</v>
      </c>
      <c r="G801" s="5">
        <v>3</v>
      </c>
      <c r="P801">
        <v>2</v>
      </c>
      <c r="Q801" t="str">
        <f>CONCATENATE(C801,E801,G801,I801)</f>
        <v>23</v>
      </c>
    </row>
    <row r="802" spans="1:17" x14ac:dyDescent="0.25">
      <c r="A802">
        <v>819</v>
      </c>
      <c r="D802">
        <v>192.16760199999999</v>
      </c>
      <c r="E802" s="2">
        <v>2</v>
      </c>
      <c r="F802">
        <v>182.18605299999999</v>
      </c>
      <c r="G802" s="5">
        <v>3</v>
      </c>
      <c r="P802">
        <v>2</v>
      </c>
      <c r="Q802" t="str">
        <f>CONCATENATE(C802,E802,G802,I802)</f>
        <v>23</v>
      </c>
    </row>
    <row r="803" spans="1:17" x14ac:dyDescent="0.25">
      <c r="A803">
        <v>820</v>
      </c>
      <c r="D803">
        <v>192.16565600000001</v>
      </c>
      <c r="E803" s="2">
        <v>2</v>
      </c>
      <c r="F803">
        <v>182.158896</v>
      </c>
      <c r="G803" s="5">
        <v>3</v>
      </c>
      <c r="P803">
        <v>2</v>
      </c>
      <c r="Q803" t="str">
        <f>CONCATENATE(C803,E803,G803,I803)</f>
        <v>23</v>
      </c>
    </row>
    <row r="804" spans="1:17" x14ac:dyDescent="0.25">
      <c r="A804">
        <v>821</v>
      </c>
      <c r="D804">
        <v>192.149867</v>
      </c>
      <c r="E804" s="2">
        <v>2</v>
      </c>
      <c r="F804">
        <v>182.18315799999999</v>
      </c>
      <c r="G804" s="5">
        <v>3</v>
      </c>
      <c r="P804">
        <v>2</v>
      </c>
      <c r="Q804" t="str">
        <f>CONCATENATE(C804,E804,G804,I804)</f>
        <v>23</v>
      </c>
    </row>
    <row r="805" spans="1:17" x14ac:dyDescent="0.25">
      <c r="A805">
        <v>822</v>
      </c>
      <c r="D805">
        <v>192.169974</v>
      </c>
      <c r="E805" s="2">
        <v>2</v>
      </c>
      <c r="F805">
        <v>182.210734</v>
      </c>
      <c r="G805" s="5">
        <v>3</v>
      </c>
      <c r="P805">
        <v>2</v>
      </c>
      <c r="Q805" t="str">
        <f>CONCATENATE(C805,E805,G805,I805)</f>
        <v>23</v>
      </c>
    </row>
    <row r="806" spans="1:17" x14ac:dyDescent="0.25">
      <c r="A806">
        <v>823</v>
      </c>
      <c r="D806">
        <v>192.184394</v>
      </c>
      <c r="E806" s="2">
        <v>2</v>
      </c>
      <c r="F806">
        <v>182.169318</v>
      </c>
      <c r="G806" s="5">
        <v>3</v>
      </c>
      <c r="P806">
        <v>2</v>
      </c>
      <c r="Q806" t="str">
        <f>CONCATENATE(C806,E806,G806,I806)</f>
        <v>23</v>
      </c>
    </row>
    <row r="807" spans="1:17" x14ac:dyDescent="0.25">
      <c r="A807">
        <v>824</v>
      </c>
      <c r="D807">
        <v>192.16349700000001</v>
      </c>
      <c r="E807" s="2">
        <v>2</v>
      </c>
      <c r="F807">
        <v>182.21520899999999</v>
      </c>
      <c r="G807" s="5">
        <v>3</v>
      </c>
      <c r="P807">
        <v>2</v>
      </c>
      <c r="Q807" t="str">
        <f>CONCATENATE(C807,E807,G807,I807)</f>
        <v>23</v>
      </c>
    </row>
    <row r="808" spans="1:17" x14ac:dyDescent="0.25">
      <c r="A808">
        <v>825</v>
      </c>
      <c r="D808">
        <v>192.1225</v>
      </c>
      <c r="E808" s="2">
        <v>2</v>
      </c>
      <c r="F808">
        <v>182.19731400000001</v>
      </c>
      <c r="G808" s="5">
        <v>3</v>
      </c>
      <c r="P808">
        <v>2</v>
      </c>
      <c r="Q808" t="str">
        <f>CONCATENATE(C808,E808,G808,I808)</f>
        <v>23</v>
      </c>
    </row>
    <row r="809" spans="1:17" x14ac:dyDescent="0.25">
      <c r="A809">
        <v>826</v>
      </c>
      <c r="D809">
        <v>192.20760300000001</v>
      </c>
      <c r="E809" s="2">
        <v>2</v>
      </c>
      <c r="F809">
        <v>182.205367</v>
      </c>
      <c r="G809" s="5">
        <v>3</v>
      </c>
      <c r="P809">
        <v>2</v>
      </c>
      <c r="Q809" t="str">
        <f>CONCATENATE(C809,E809,G809,I809)</f>
        <v>23</v>
      </c>
    </row>
    <row r="810" spans="1:17" x14ac:dyDescent="0.25">
      <c r="A810">
        <v>827</v>
      </c>
      <c r="D810">
        <v>192.20702299999999</v>
      </c>
      <c r="E810" s="2">
        <v>2</v>
      </c>
      <c r="F810">
        <v>182.26515499999999</v>
      </c>
      <c r="G810" s="5">
        <v>3</v>
      </c>
      <c r="P810">
        <v>2</v>
      </c>
      <c r="Q810" t="str">
        <f>CONCATENATE(C810,E810,G810,I810)</f>
        <v>23</v>
      </c>
    </row>
    <row r="811" spans="1:17" x14ac:dyDescent="0.25">
      <c r="A811">
        <v>828</v>
      </c>
      <c r="D811">
        <v>192.128818</v>
      </c>
      <c r="E811" s="2">
        <v>2</v>
      </c>
      <c r="F811">
        <v>182.200053</v>
      </c>
      <c r="G811" s="5">
        <v>3</v>
      </c>
      <c r="P811">
        <v>2</v>
      </c>
      <c r="Q811" t="str">
        <f>CONCATENATE(C811,E811,G811,I811)</f>
        <v>23</v>
      </c>
    </row>
    <row r="812" spans="1:17" x14ac:dyDescent="0.25">
      <c r="A812">
        <v>829</v>
      </c>
      <c r="F812">
        <v>182.30347</v>
      </c>
      <c r="G812" s="5">
        <v>3</v>
      </c>
      <c r="P812">
        <v>1</v>
      </c>
      <c r="Q812" t="str">
        <f>CONCATENATE(C812,E812,G812,I812)</f>
        <v>3</v>
      </c>
    </row>
    <row r="813" spans="1:17" x14ac:dyDescent="0.25">
      <c r="A813">
        <v>830</v>
      </c>
      <c r="F813">
        <v>182.28536500000001</v>
      </c>
      <c r="G813" s="5">
        <v>3</v>
      </c>
      <c r="P813">
        <v>1</v>
      </c>
      <c r="Q813" t="str">
        <f>CONCATENATE(C813,E813,G813,I813)</f>
        <v>3</v>
      </c>
    </row>
    <row r="814" spans="1:17" x14ac:dyDescent="0.25">
      <c r="A814">
        <v>831</v>
      </c>
      <c r="B814">
        <v>203.07915399999999</v>
      </c>
      <c r="C814" s="3">
        <v>1</v>
      </c>
      <c r="P814">
        <v>1</v>
      </c>
      <c r="Q814" t="str">
        <f>CONCATENATE(C814,E814,G814,I814)</f>
        <v>1</v>
      </c>
    </row>
    <row r="815" spans="1:17" x14ac:dyDescent="0.25">
      <c r="A815">
        <v>832</v>
      </c>
      <c r="B815">
        <v>203.088897</v>
      </c>
      <c r="C815" s="3">
        <v>1</v>
      </c>
      <c r="H815">
        <v>193.47306</v>
      </c>
      <c r="I815" s="4">
        <v>4</v>
      </c>
      <c r="P815">
        <v>2</v>
      </c>
      <c r="Q815" t="str">
        <f>CONCATENATE(C815,E815,G815,I815)</f>
        <v>14</v>
      </c>
    </row>
    <row r="816" spans="1:17" x14ac:dyDescent="0.25">
      <c r="A816">
        <v>833</v>
      </c>
      <c r="B816">
        <v>203.076472</v>
      </c>
      <c r="C816" s="3">
        <v>1</v>
      </c>
      <c r="H816">
        <v>193.48269199999999</v>
      </c>
      <c r="I816" s="4">
        <v>4</v>
      </c>
      <c r="P816">
        <v>2</v>
      </c>
      <c r="Q816" t="str">
        <f>CONCATENATE(C816,E816,G816,I816)</f>
        <v>14</v>
      </c>
    </row>
    <row r="817" spans="1:17" x14ac:dyDescent="0.25">
      <c r="A817">
        <v>834</v>
      </c>
      <c r="B817">
        <v>203.08005399999999</v>
      </c>
      <c r="C817" s="3">
        <v>1</v>
      </c>
      <c r="H817">
        <v>193.50237199999998</v>
      </c>
      <c r="I817" s="4">
        <v>4</v>
      </c>
      <c r="P817">
        <v>2</v>
      </c>
      <c r="Q817" t="str">
        <f>CONCATENATE(C817,E817,G817,I817)</f>
        <v>14</v>
      </c>
    </row>
    <row r="818" spans="1:17" x14ac:dyDescent="0.25">
      <c r="A818">
        <v>835</v>
      </c>
      <c r="B818">
        <v>203.06321199999999</v>
      </c>
      <c r="C818" s="3">
        <v>1</v>
      </c>
      <c r="H818">
        <v>193.50574</v>
      </c>
      <c r="I818" s="4">
        <v>4</v>
      </c>
      <c r="P818">
        <v>2</v>
      </c>
      <c r="Q818" t="str">
        <f>CONCATENATE(C818,E818,G818,I818)</f>
        <v>14</v>
      </c>
    </row>
    <row r="819" spans="1:17" x14ac:dyDescent="0.25">
      <c r="A819">
        <v>836</v>
      </c>
      <c r="B819">
        <v>203.06831599999998</v>
      </c>
      <c r="C819" s="3">
        <v>1</v>
      </c>
      <c r="H819">
        <v>193.549476</v>
      </c>
      <c r="I819" s="4">
        <v>4</v>
      </c>
      <c r="P819">
        <v>2</v>
      </c>
      <c r="Q819" t="str">
        <f>CONCATENATE(C819,E819,G819,I819)</f>
        <v>14</v>
      </c>
    </row>
    <row r="820" spans="1:17" x14ac:dyDescent="0.25">
      <c r="A820">
        <v>837</v>
      </c>
      <c r="B820">
        <v>203.05931799999999</v>
      </c>
      <c r="C820" s="3">
        <v>1</v>
      </c>
      <c r="H820">
        <v>193.53947700000001</v>
      </c>
      <c r="I820" s="4">
        <v>4</v>
      </c>
      <c r="P820">
        <v>2</v>
      </c>
      <c r="Q820" t="str">
        <f>CONCATENATE(C820,E820,G820,I820)</f>
        <v>14</v>
      </c>
    </row>
    <row r="821" spans="1:17" x14ac:dyDescent="0.25">
      <c r="A821">
        <v>838</v>
      </c>
      <c r="B821">
        <v>203.07947100000001</v>
      </c>
      <c r="C821" s="3">
        <v>1</v>
      </c>
      <c r="H821">
        <v>193.50537</v>
      </c>
      <c r="I821" s="4">
        <v>4</v>
      </c>
      <c r="P821">
        <v>2</v>
      </c>
      <c r="Q821" t="str">
        <f>CONCATENATE(C821,E821,G821,I821)</f>
        <v>14</v>
      </c>
    </row>
    <row r="822" spans="1:17" x14ac:dyDescent="0.25">
      <c r="A822">
        <v>839</v>
      </c>
      <c r="B822">
        <v>203.10968299999999</v>
      </c>
      <c r="C822" s="3">
        <v>1</v>
      </c>
      <c r="H822">
        <v>193.50826599999999</v>
      </c>
      <c r="I822" s="4">
        <v>4</v>
      </c>
      <c r="P822">
        <v>2</v>
      </c>
      <c r="Q822" t="str">
        <f>CONCATENATE(C822,E822,G822,I822)</f>
        <v>14</v>
      </c>
    </row>
    <row r="823" spans="1:17" x14ac:dyDescent="0.25">
      <c r="A823">
        <v>840</v>
      </c>
      <c r="B823">
        <v>203.096732</v>
      </c>
      <c r="C823" s="3">
        <v>1</v>
      </c>
      <c r="H823">
        <v>193.481898</v>
      </c>
      <c r="I823" s="4">
        <v>4</v>
      </c>
      <c r="P823">
        <v>2</v>
      </c>
      <c r="Q823" t="str">
        <f>CONCATENATE(C823,E823,G823,I823)</f>
        <v>14</v>
      </c>
    </row>
    <row r="824" spans="1:17" x14ac:dyDescent="0.25">
      <c r="A824">
        <v>841</v>
      </c>
      <c r="B824">
        <v>203.07641899999999</v>
      </c>
      <c r="C824" s="3">
        <v>1</v>
      </c>
      <c r="H824">
        <v>193.460532</v>
      </c>
      <c r="I824" s="4">
        <v>4</v>
      </c>
      <c r="P824">
        <v>2</v>
      </c>
      <c r="Q824" t="str">
        <f>CONCATENATE(C824,E824,G824,I824)</f>
        <v>14</v>
      </c>
    </row>
    <row r="825" spans="1:17" x14ac:dyDescent="0.25">
      <c r="A825">
        <v>842</v>
      </c>
      <c r="B825">
        <v>203.066371</v>
      </c>
      <c r="C825" s="3">
        <v>1</v>
      </c>
      <c r="H825">
        <v>193.46237500000001</v>
      </c>
      <c r="I825" s="4">
        <v>4</v>
      </c>
      <c r="P825">
        <v>2</v>
      </c>
      <c r="Q825" t="str">
        <f>CONCATENATE(C825,E825,G825,I825)</f>
        <v>14</v>
      </c>
    </row>
    <row r="826" spans="1:17" x14ac:dyDescent="0.25">
      <c r="A826">
        <v>843</v>
      </c>
      <c r="B826">
        <v>203.074107</v>
      </c>
      <c r="C826" s="3">
        <v>1</v>
      </c>
      <c r="H826">
        <v>193.42469299999999</v>
      </c>
      <c r="I826" s="4">
        <v>4</v>
      </c>
      <c r="P826">
        <v>2</v>
      </c>
      <c r="Q826" t="str">
        <f>CONCATENATE(C826,E826,G826,I826)</f>
        <v>14</v>
      </c>
    </row>
    <row r="827" spans="1:17" x14ac:dyDescent="0.25">
      <c r="A827">
        <v>844</v>
      </c>
      <c r="B827">
        <v>203.10510499999998</v>
      </c>
      <c r="C827" s="3">
        <v>1</v>
      </c>
      <c r="D827">
        <v>212.80919700000001</v>
      </c>
      <c r="E827" s="2">
        <v>2</v>
      </c>
      <c r="H827">
        <v>193.436114</v>
      </c>
      <c r="I827" s="4">
        <v>4</v>
      </c>
      <c r="P827">
        <v>3</v>
      </c>
      <c r="Q827" t="str">
        <f>CONCATENATE(C827,E827,G827,I827)</f>
        <v>124</v>
      </c>
    </row>
    <row r="828" spans="1:17" x14ac:dyDescent="0.25">
      <c r="A828">
        <v>845</v>
      </c>
      <c r="D828">
        <v>212.80919700000001</v>
      </c>
      <c r="E828" s="2">
        <v>2</v>
      </c>
      <c r="H828">
        <v>193.471374</v>
      </c>
      <c r="I828" s="4">
        <v>4</v>
      </c>
      <c r="P828">
        <v>2</v>
      </c>
      <c r="Q828" t="str">
        <f>CONCATENATE(C828,E828,G828,I828)</f>
        <v>24</v>
      </c>
    </row>
    <row r="829" spans="1:17" x14ac:dyDescent="0.25">
      <c r="A829">
        <v>846</v>
      </c>
      <c r="D829">
        <v>212.80919700000001</v>
      </c>
      <c r="E829" s="2">
        <v>2</v>
      </c>
      <c r="F829">
        <v>202.93895599999999</v>
      </c>
      <c r="G829" s="5">
        <v>3</v>
      </c>
      <c r="P829">
        <v>2</v>
      </c>
      <c r="Q829" t="str">
        <f>CONCATENATE(C829,E829,G829,I829)</f>
        <v>23</v>
      </c>
    </row>
    <row r="830" spans="1:17" x14ac:dyDescent="0.25">
      <c r="A830">
        <v>847</v>
      </c>
      <c r="D830">
        <v>212.80919700000001</v>
      </c>
      <c r="E830" s="2">
        <v>2</v>
      </c>
      <c r="F830">
        <v>202.899901</v>
      </c>
      <c r="G830" s="5">
        <v>3</v>
      </c>
      <c r="P830">
        <v>2</v>
      </c>
      <c r="Q830" t="str">
        <f>CONCATENATE(C830,E830,G830,I830)</f>
        <v>23</v>
      </c>
    </row>
    <row r="831" spans="1:17" x14ac:dyDescent="0.25">
      <c r="A831">
        <v>848</v>
      </c>
      <c r="D831">
        <v>212.80919700000001</v>
      </c>
      <c r="E831" s="2">
        <v>2</v>
      </c>
      <c r="F831">
        <v>202.956534</v>
      </c>
      <c r="G831" s="5">
        <v>3</v>
      </c>
      <c r="P831">
        <v>2</v>
      </c>
      <c r="Q831" t="str">
        <f>CONCATENATE(C831,E831,G831,I831)</f>
        <v>23</v>
      </c>
    </row>
    <row r="832" spans="1:17" x14ac:dyDescent="0.25">
      <c r="A832">
        <v>849</v>
      </c>
      <c r="D832">
        <v>212.80919700000001</v>
      </c>
      <c r="E832" s="2">
        <v>2</v>
      </c>
      <c r="F832">
        <v>202.904269</v>
      </c>
      <c r="G832" s="5">
        <v>3</v>
      </c>
      <c r="P832">
        <v>2</v>
      </c>
      <c r="Q832" t="str">
        <f>CONCATENATE(C832,E832,G832,I832)</f>
        <v>23</v>
      </c>
    </row>
    <row r="833" spans="1:17" x14ac:dyDescent="0.25">
      <c r="A833">
        <v>850</v>
      </c>
      <c r="D833">
        <v>212.80919700000001</v>
      </c>
      <c r="E833" s="2">
        <v>2</v>
      </c>
      <c r="F833">
        <v>202.905902</v>
      </c>
      <c r="G833" s="5">
        <v>3</v>
      </c>
      <c r="P833">
        <v>2</v>
      </c>
      <c r="Q833" t="str">
        <f>CONCATENATE(C833,E833,G833,I833)</f>
        <v>23</v>
      </c>
    </row>
    <row r="834" spans="1:17" x14ac:dyDescent="0.25">
      <c r="A834">
        <v>851</v>
      </c>
      <c r="D834">
        <v>212.80919700000001</v>
      </c>
      <c r="E834" s="2">
        <v>2</v>
      </c>
      <c r="F834">
        <v>202.92743200000001</v>
      </c>
      <c r="G834" s="5">
        <v>3</v>
      </c>
      <c r="P834">
        <v>2</v>
      </c>
      <c r="Q834" t="str">
        <f>CONCATENATE(C834,E834,G834,I834)</f>
        <v>23</v>
      </c>
    </row>
    <row r="835" spans="1:17" x14ac:dyDescent="0.25">
      <c r="A835">
        <v>852</v>
      </c>
      <c r="D835">
        <v>212.80919700000001</v>
      </c>
      <c r="E835" s="2">
        <v>2</v>
      </c>
      <c r="F835">
        <v>202.953372</v>
      </c>
      <c r="G835" s="5">
        <v>3</v>
      </c>
      <c r="P835">
        <v>2</v>
      </c>
      <c r="Q835" t="str">
        <f>CONCATENATE(C835,E835,G835,I835)</f>
        <v>23</v>
      </c>
    </row>
    <row r="836" spans="1:17" x14ac:dyDescent="0.25">
      <c r="A836">
        <v>853</v>
      </c>
      <c r="D836">
        <v>212.80919700000001</v>
      </c>
      <c r="E836" s="2">
        <v>2</v>
      </c>
      <c r="F836">
        <v>202.96527</v>
      </c>
      <c r="G836" s="5">
        <v>3</v>
      </c>
      <c r="P836">
        <v>2</v>
      </c>
      <c r="Q836" t="str">
        <f>CONCATENATE(C836,E836,G836,I836)</f>
        <v>23</v>
      </c>
    </row>
    <row r="837" spans="1:17" x14ac:dyDescent="0.25">
      <c r="A837">
        <v>854</v>
      </c>
      <c r="D837">
        <v>212.80919700000001</v>
      </c>
      <c r="E837" s="2">
        <v>2</v>
      </c>
      <c r="F837">
        <v>203.00521799999999</v>
      </c>
      <c r="G837" s="5">
        <v>3</v>
      </c>
      <c r="P837">
        <v>2</v>
      </c>
      <c r="Q837" t="str">
        <f>CONCATENATE(C837,E837,G837,I837)</f>
        <v>23</v>
      </c>
    </row>
    <row r="838" spans="1:17" x14ac:dyDescent="0.25">
      <c r="A838">
        <v>855</v>
      </c>
      <c r="D838">
        <v>212.80919700000001</v>
      </c>
      <c r="E838" s="2">
        <v>2</v>
      </c>
      <c r="F838">
        <v>202.98137600000001</v>
      </c>
      <c r="G838" s="5">
        <v>3</v>
      </c>
      <c r="P838">
        <v>2</v>
      </c>
      <c r="Q838" t="str">
        <f>CONCATENATE(C838,E838,G838,I838)</f>
        <v>23</v>
      </c>
    </row>
    <row r="839" spans="1:17" x14ac:dyDescent="0.25">
      <c r="A839">
        <v>856</v>
      </c>
      <c r="D839">
        <v>212.80919700000001</v>
      </c>
      <c r="E839" s="2">
        <v>2</v>
      </c>
      <c r="F839">
        <v>202.95184999999998</v>
      </c>
      <c r="G839" s="5">
        <v>3</v>
      </c>
      <c r="P839">
        <v>2</v>
      </c>
      <c r="Q839" t="str">
        <f>CONCATENATE(C839,E839,G839,I839)</f>
        <v>23</v>
      </c>
    </row>
    <row r="840" spans="1:17" x14ac:dyDescent="0.25">
      <c r="A840">
        <v>857</v>
      </c>
      <c r="D840">
        <v>212.80919700000001</v>
      </c>
      <c r="E840" s="2">
        <v>2</v>
      </c>
      <c r="F840">
        <v>202.90190799999999</v>
      </c>
      <c r="G840" s="5">
        <v>3</v>
      </c>
      <c r="P840">
        <v>2</v>
      </c>
      <c r="Q840" t="str">
        <f>CONCATENATE(C840,E840,G840,I840)</f>
        <v>23</v>
      </c>
    </row>
    <row r="841" spans="1:17" x14ac:dyDescent="0.25">
      <c r="A841">
        <v>858</v>
      </c>
      <c r="D841">
        <v>212.80919700000001</v>
      </c>
      <c r="E841" s="2">
        <v>2</v>
      </c>
      <c r="F841">
        <v>202.90395599999999</v>
      </c>
      <c r="G841" s="5">
        <v>3</v>
      </c>
      <c r="P841">
        <v>2</v>
      </c>
      <c r="Q841" t="str">
        <f>CONCATENATE(C841,E841,G841,I841)</f>
        <v>23</v>
      </c>
    </row>
    <row r="842" spans="1:17" x14ac:dyDescent="0.25">
      <c r="A842">
        <v>859</v>
      </c>
      <c r="F842">
        <v>202.93506099999999</v>
      </c>
      <c r="G842" s="5">
        <v>3</v>
      </c>
      <c r="H842">
        <v>213.116286</v>
      </c>
      <c r="I842" s="4">
        <v>4</v>
      </c>
      <c r="P842">
        <v>2</v>
      </c>
      <c r="Q842" t="str">
        <f>CONCATENATE(C842,E842,G842,I842)</f>
        <v>34</v>
      </c>
    </row>
    <row r="843" spans="1:17" x14ac:dyDescent="0.25">
      <c r="A843">
        <v>860</v>
      </c>
      <c r="B843">
        <v>220.85275100000001</v>
      </c>
      <c r="C843" s="3">
        <v>1</v>
      </c>
      <c r="F843">
        <v>202.99495200000001</v>
      </c>
      <c r="G843" s="5">
        <v>3</v>
      </c>
      <c r="H843">
        <v>213.116286</v>
      </c>
      <c r="I843" s="4">
        <v>4</v>
      </c>
      <c r="P843">
        <v>3</v>
      </c>
      <c r="Q843" t="str">
        <f>CONCATENATE(C843,E843,G843,I843)</f>
        <v>134</v>
      </c>
    </row>
    <row r="844" spans="1:17" x14ac:dyDescent="0.25">
      <c r="A844">
        <v>861</v>
      </c>
      <c r="B844">
        <v>220.848804</v>
      </c>
      <c r="C844" s="3">
        <v>1</v>
      </c>
      <c r="H844">
        <v>213.116286</v>
      </c>
      <c r="I844" s="4">
        <v>4</v>
      </c>
      <c r="P844">
        <v>2</v>
      </c>
      <c r="Q844" t="str">
        <f>CONCATENATE(C844,E844,G844,I844)</f>
        <v>14</v>
      </c>
    </row>
    <row r="845" spans="1:17" x14ac:dyDescent="0.25">
      <c r="A845">
        <v>862</v>
      </c>
      <c r="B845">
        <v>220.851699</v>
      </c>
      <c r="C845" s="3">
        <v>1</v>
      </c>
      <c r="H845">
        <v>213.116286</v>
      </c>
      <c r="I845" s="4">
        <v>4</v>
      </c>
      <c r="P845">
        <v>2</v>
      </c>
      <c r="Q845" t="str">
        <f>CONCATENATE(C845,E845,G845,I845)</f>
        <v>14</v>
      </c>
    </row>
    <row r="846" spans="1:17" x14ac:dyDescent="0.25">
      <c r="A846">
        <v>863</v>
      </c>
      <c r="B846">
        <v>220.84775200000001</v>
      </c>
      <c r="C846" s="3">
        <v>1</v>
      </c>
      <c r="H846">
        <v>213.116286</v>
      </c>
      <c r="I846" s="4">
        <v>4</v>
      </c>
      <c r="P846">
        <v>2</v>
      </c>
      <c r="Q846" t="str">
        <f>CONCATENATE(C846,E846,G846,I846)</f>
        <v>14</v>
      </c>
    </row>
    <row r="847" spans="1:17" x14ac:dyDescent="0.25">
      <c r="A847">
        <v>864</v>
      </c>
      <c r="B847">
        <v>220.87459200000001</v>
      </c>
      <c r="C847" s="3">
        <v>1</v>
      </c>
      <c r="H847">
        <v>213.116286</v>
      </c>
      <c r="I847" s="4">
        <v>4</v>
      </c>
      <c r="P847">
        <v>2</v>
      </c>
      <c r="Q847" t="str">
        <f>CONCATENATE(C847,E847,G847,I847)</f>
        <v>14</v>
      </c>
    </row>
    <row r="848" spans="1:17" x14ac:dyDescent="0.25">
      <c r="A848">
        <v>865</v>
      </c>
      <c r="B848">
        <v>220.82622599999999</v>
      </c>
      <c r="C848" s="3">
        <v>1</v>
      </c>
      <c r="H848">
        <v>213.116286</v>
      </c>
      <c r="I848" s="4">
        <v>4</v>
      </c>
      <c r="P848">
        <v>2</v>
      </c>
      <c r="Q848" t="str">
        <f>CONCATENATE(C848,E848,G848,I848)</f>
        <v>14</v>
      </c>
    </row>
    <row r="849" spans="1:17" x14ac:dyDescent="0.25">
      <c r="A849">
        <v>866</v>
      </c>
      <c r="B849">
        <v>220.812017</v>
      </c>
      <c r="C849" s="3">
        <v>1</v>
      </c>
      <c r="H849">
        <v>213.116286</v>
      </c>
      <c r="I849" s="4">
        <v>4</v>
      </c>
      <c r="P849">
        <v>2</v>
      </c>
      <c r="Q849" t="str">
        <f>CONCATENATE(C849,E849,G849,I849)</f>
        <v>14</v>
      </c>
    </row>
    <row r="850" spans="1:17" x14ac:dyDescent="0.25">
      <c r="A850">
        <v>867</v>
      </c>
      <c r="B850">
        <v>220.82527899999999</v>
      </c>
      <c r="C850" s="3">
        <v>1</v>
      </c>
      <c r="H850">
        <v>213.116286</v>
      </c>
      <c r="I850" s="4">
        <v>4</v>
      </c>
      <c r="P850">
        <v>2</v>
      </c>
      <c r="Q850" t="str">
        <f>CONCATENATE(C850,E850,G850,I850)</f>
        <v>14</v>
      </c>
    </row>
    <row r="851" spans="1:17" x14ac:dyDescent="0.25">
      <c r="A851">
        <v>868</v>
      </c>
      <c r="B851">
        <v>220.84901500000001</v>
      </c>
      <c r="C851" s="3">
        <v>1</v>
      </c>
      <c r="H851">
        <v>213.116286</v>
      </c>
      <c r="I851" s="4">
        <v>4</v>
      </c>
      <c r="P851">
        <v>2</v>
      </c>
      <c r="Q851" t="str">
        <f>CONCATENATE(C851,E851,G851,I851)</f>
        <v>14</v>
      </c>
    </row>
    <row r="852" spans="1:17" x14ac:dyDescent="0.25">
      <c r="A852">
        <v>869</v>
      </c>
      <c r="B852">
        <v>220.853488</v>
      </c>
      <c r="C852" s="3">
        <v>1</v>
      </c>
      <c r="H852">
        <v>213.116286</v>
      </c>
      <c r="I852" s="4">
        <v>4</v>
      </c>
      <c r="P852">
        <v>2</v>
      </c>
      <c r="Q852" t="str">
        <f>CONCATENATE(C852,E852,G852,I852)</f>
        <v>14</v>
      </c>
    </row>
    <row r="853" spans="1:17" x14ac:dyDescent="0.25">
      <c r="A853">
        <v>870</v>
      </c>
      <c r="B853">
        <v>220.820964</v>
      </c>
      <c r="C853" s="3">
        <v>1</v>
      </c>
      <c r="H853">
        <v>213.116286</v>
      </c>
      <c r="I853" s="4">
        <v>4</v>
      </c>
      <c r="P853">
        <v>2</v>
      </c>
      <c r="Q853" t="str">
        <f>CONCATENATE(C853,E853,G853,I853)</f>
        <v>14</v>
      </c>
    </row>
    <row r="854" spans="1:17" x14ac:dyDescent="0.25">
      <c r="A854">
        <v>871</v>
      </c>
      <c r="B854">
        <v>220.84317300000001</v>
      </c>
      <c r="C854" s="3">
        <v>1</v>
      </c>
      <c r="H854">
        <v>213.116286</v>
      </c>
      <c r="I854" s="4">
        <v>4</v>
      </c>
      <c r="P854">
        <v>2</v>
      </c>
      <c r="Q854" t="str">
        <f>CONCATENATE(C854,E854,G854,I854)</f>
        <v>14</v>
      </c>
    </row>
    <row r="855" spans="1:17" x14ac:dyDescent="0.25">
      <c r="A855">
        <v>872</v>
      </c>
      <c r="B855">
        <v>220.842332</v>
      </c>
      <c r="C855" s="3">
        <v>1</v>
      </c>
      <c r="H855">
        <v>213.116286</v>
      </c>
      <c r="I855" s="4">
        <v>4</v>
      </c>
      <c r="P855">
        <v>2</v>
      </c>
      <c r="Q855" t="str">
        <f>CONCATENATE(C855,E855,G855,I855)</f>
        <v>14</v>
      </c>
    </row>
    <row r="856" spans="1:17" x14ac:dyDescent="0.25">
      <c r="A856">
        <v>873</v>
      </c>
      <c r="B856">
        <v>220.86685499999999</v>
      </c>
      <c r="C856" s="3">
        <v>1</v>
      </c>
      <c r="H856">
        <v>213.116286</v>
      </c>
      <c r="I856" s="4">
        <v>4</v>
      </c>
      <c r="P856">
        <v>2</v>
      </c>
      <c r="Q856" t="str">
        <f>CONCATENATE(C856,E856,G856,I856)</f>
        <v>14</v>
      </c>
    </row>
    <row r="857" spans="1:17" x14ac:dyDescent="0.25">
      <c r="A857">
        <v>874</v>
      </c>
      <c r="B857">
        <v>220.83312100000001</v>
      </c>
      <c r="C857" s="3">
        <v>1</v>
      </c>
      <c r="H857">
        <v>213.116286</v>
      </c>
      <c r="I857" s="4">
        <v>4</v>
      </c>
      <c r="P857">
        <v>2</v>
      </c>
      <c r="Q857" t="str">
        <f>CONCATENATE(C857,E857,G857,I857)</f>
        <v>14</v>
      </c>
    </row>
    <row r="858" spans="1:17" x14ac:dyDescent="0.25">
      <c r="A858">
        <v>875</v>
      </c>
      <c r="D858">
        <v>229.15813299999999</v>
      </c>
      <c r="E858" s="2">
        <v>2</v>
      </c>
      <c r="F858">
        <v>220.54803100000001</v>
      </c>
      <c r="G858" s="5">
        <v>3</v>
      </c>
      <c r="P858">
        <v>2</v>
      </c>
      <c r="Q858" t="str">
        <f>CONCATENATE(C858,E858,G858,I858)</f>
        <v>23</v>
      </c>
    </row>
    <row r="859" spans="1:17" x14ac:dyDescent="0.25">
      <c r="A859">
        <v>876</v>
      </c>
      <c r="D859">
        <v>229.16597400000001</v>
      </c>
      <c r="E859" s="2">
        <v>2</v>
      </c>
      <c r="F859">
        <v>220.54803100000001</v>
      </c>
      <c r="G859" s="5">
        <v>3</v>
      </c>
      <c r="P859">
        <v>2</v>
      </c>
      <c r="Q859" t="str">
        <f>CONCATENATE(C859,E859,G859,I859)</f>
        <v>23</v>
      </c>
    </row>
    <row r="860" spans="1:17" x14ac:dyDescent="0.25">
      <c r="A860">
        <v>877</v>
      </c>
      <c r="D860">
        <v>229.16829000000001</v>
      </c>
      <c r="E860" s="2">
        <v>2</v>
      </c>
      <c r="F860">
        <v>220.54803100000001</v>
      </c>
      <c r="G860" s="5">
        <v>3</v>
      </c>
      <c r="P860">
        <v>2</v>
      </c>
      <c r="Q860" t="str">
        <f>CONCATENATE(C860,E860,G860,I860)</f>
        <v>23</v>
      </c>
    </row>
    <row r="861" spans="1:17" x14ac:dyDescent="0.25">
      <c r="A861">
        <v>878</v>
      </c>
      <c r="D861">
        <v>229.17897500000001</v>
      </c>
      <c r="E861" s="2">
        <v>2</v>
      </c>
      <c r="F861">
        <v>220.54803100000001</v>
      </c>
      <c r="G861" s="5">
        <v>3</v>
      </c>
      <c r="P861">
        <v>2</v>
      </c>
      <c r="Q861" t="str">
        <f>CONCATENATE(C861,E861,G861,I861)</f>
        <v>23</v>
      </c>
    </row>
    <row r="862" spans="1:17" x14ac:dyDescent="0.25">
      <c r="A862">
        <v>879</v>
      </c>
      <c r="D862">
        <v>229.15145000000001</v>
      </c>
      <c r="E862" s="2">
        <v>2</v>
      </c>
      <c r="F862">
        <v>220.54803100000001</v>
      </c>
      <c r="G862" s="5">
        <v>3</v>
      </c>
      <c r="P862">
        <v>2</v>
      </c>
      <c r="Q862" t="str">
        <f>CONCATENATE(C862,E862,G862,I862)</f>
        <v>23</v>
      </c>
    </row>
    <row r="863" spans="1:17" x14ac:dyDescent="0.25">
      <c r="A863">
        <v>880</v>
      </c>
      <c r="D863">
        <v>229.181027</v>
      </c>
      <c r="E863" s="2">
        <v>2</v>
      </c>
      <c r="F863">
        <v>220.54803100000001</v>
      </c>
      <c r="G863" s="5">
        <v>3</v>
      </c>
      <c r="P863">
        <v>2</v>
      </c>
      <c r="Q863" t="str">
        <f>CONCATENATE(C863,E863,G863,I863)</f>
        <v>23</v>
      </c>
    </row>
    <row r="864" spans="1:17" x14ac:dyDescent="0.25">
      <c r="A864">
        <v>881</v>
      </c>
      <c r="D864">
        <v>229.20118400000001</v>
      </c>
      <c r="E864" s="2">
        <v>2</v>
      </c>
      <c r="F864">
        <v>220.54803100000001</v>
      </c>
      <c r="G864" s="5">
        <v>3</v>
      </c>
      <c r="P864">
        <v>2</v>
      </c>
      <c r="Q864" t="str">
        <f>CONCATENATE(C864,E864,G864,I864)</f>
        <v>23</v>
      </c>
    </row>
    <row r="865" spans="1:17" x14ac:dyDescent="0.25">
      <c r="A865">
        <v>882</v>
      </c>
      <c r="D865">
        <v>229.15602699999999</v>
      </c>
      <c r="E865" s="2">
        <v>2</v>
      </c>
      <c r="F865">
        <v>220.54803100000001</v>
      </c>
      <c r="G865" s="5">
        <v>3</v>
      </c>
      <c r="P865">
        <v>2</v>
      </c>
      <c r="Q865" t="str">
        <f>CONCATENATE(C865,E865,G865,I865)</f>
        <v>23</v>
      </c>
    </row>
    <row r="866" spans="1:17" x14ac:dyDescent="0.25">
      <c r="A866">
        <v>883</v>
      </c>
      <c r="D866">
        <v>229.20007799999999</v>
      </c>
      <c r="E866" s="2">
        <v>2</v>
      </c>
      <c r="F866">
        <v>220.54803100000001</v>
      </c>
      <c r="G866" s="5">
        <v>3</v>
      </c>
      <c r="P866">
        <v>2</v>
      </c>
      <c r="Q866" t="str">
        <f>CONCATENATE(C866,E866,G866,I866)</f>
        <v>23</v>
      </c>
    </row>
    <row r="867" spans="1:17" x14ac:dyDescent="0.25">
      <c r="A867">
        <v>884</v>
      </c>
      <c r="D867">
        <v>229.17839499999999</v>
      </c>
      <c r="E867" s="2">
        <v>2</v>
      </c>
      <c r="F867">
        <v>220.54803100000001</v>
      </c>
      <c r="G867" s="5">
        <v>3</v>
      </c>
      <c r="P867">
        <v>2</v>
      </c>
      <c r="Q867" t="str">
        <f>CONCATENATE(C867,E867,G867,I867)</f>
        <v>23</v>
      </c>
    </row>
    <row r="868" spans="1:17" x14ac:dyDescent="0.25">
      <c r="A868">
        <v>885</v>
      </c>
      <c r="D868">
        <v>229.151082</v>
      </c>
      <c r="E868" s="2">
        <v>2</v>
      </c>
      <c r="F868">
        <v>220.54803100000001</v>
      </c>
      <c r="G868" s="5">
        <v>3</v>
      </c>
      <c r="P868">
        <v>2</v>
      </c>
      <c r="Q868" t="str">
        <f>CONCATENATE(C868,E868,G868,I868)</f>
        <v>23</v>
      </c>
    </row>
    <row r="869" spans="1:17" x14ac:dyDescent="0.25">
      <c r="A869">
        <v>886</v>
      </c>
      <c r="D869">
        <v>229.16471200000001</v>
      </c>
      <c r="E869" s="2">
        <v>2</v>
      </c>
      <c r="F869">
        <v>220.54803100000001</v>
      </c>
      <c r="G869" s="5">
        <v>3</v>
      </c>
      <c r="P869">
        <v>2</v>
      </c>
      <c r="Q869" t="str">
        <f>CONCATENATE(C869,E869,G869,I869)</f>
        <v>23</v>
      </c>
    </row>
    <row r="870" spans="1:17" x14ac:dyDescent="0.25">
      <c r="A870">
        <v>887</v>
      </c>
      <c r="D870">
        <v>229.17976300000001</v>
      </c>
      <c r="E870" s="2">
        <v>2</v>
      </c>
      <c r="F870">
        <v>220.54803100000001</v>
      </c>
      <c r="G870" s="5">
        <v>3</v>
      </c>
      <c r="P870">
        <v>2</v>
      </c>
      <c r="Q870" t="str">
        <f>CONCATENATE(C870,E870,G870,I870)</f>
        <v>23</v>
      </c>
    </row>
    <row r="871" spans="1:17" x14ac:dyDescent="0.25">
      <c r="A871">
        <v>888</v>
      </c>
      <c r="D871">
        <v>229.17976300000001</v>
      </c>
      <c r="E871" s="2">
        <v>2</v>
      </c>
      <c r="F871">
        <v>220.54803100000001</v>
      </c>
      <c r="G871" s="5">
        <v>3</v>
      </c>
      <c r="P871">
        <v>2</v>
      </c>
      <c r="Q871" t="str">
        <f>CONCATENATE(C871,E871,G871,I871)</f>
        <v>23</v>
      </c>
    </row>
    <row r="872" spans="1:17" x14ac:dyDescent="0.25">
      <c r="A872">
        <v>889</v>
      </c>
      <c r="B872">
        <v>238.50792899999999</v>
      </c>
      <c r="C872" s="3">
        <v>1</v>
      </c>
      <c r="D872">
        <v>229.17976300000001</v>
      </c>
      <c r="E872" s="2">
        <v>2</v>
      </c>
      <c r="F872">
        <v>220.54803100000001</v>
      </c>
      <c r="G872" s="5">
        <v>3</v>
      </c>
      <c r="P872">
        <v>3</v>
      </c>
      <c r="Q872" t="str">
        <f>CONCATENATE(C872,E872,G872,I872)</f>
        <v>123</v>
      </c>
    </row>
    <row r="873" spans="1:17" x14ac:dyDescent="0.25">
      <c r="A873">
        <v>890</v>
      </c>
      <c r="B873">
        <v>238.524981</v>
      </c>
      <c r="C873" s="3">
        <v>1</v>
      </c>
      <c r="P873">
        <v>1</v>
      </c>
      <c r="Q873" t="str">
        <f>CONCATENATE(C873,E873,G873,I873)</f>
        <v>1</v>
      </c>
    </row>
    <row r="874" spans="1:17" x14ac:dyDescent="0.25">
      <c r="A874">
        <v>891</v>
      </c>
      <c r="B874">
        <v>238.53498099999999</v>
      </c>
      <c r="C874" s="3">
        <v>1</v>
      </c>
      <c r="P874">
        <v>1</v>
      </c>
      <c r="Q874" t="str">
        <f>CONCATENATE(C874,E874,G874,I874)</f>
        <v>1</v>
      </c>
    </row>
    <row r="875" spans="1:17" x14ac:dyDescent="0.25">
      <c r="A875">
        <v>892</v>
      </c>
      <c r="B875">
        <v>238.54771700000001</v>
      </c>
      <c r="C875" s="3">
        <v>1</v>
      </c>
      <c r="H875">
        <v>229.93982800000001</v>
      </c>
      <c r="I875" s="4">
        <v>4</v>
      </c>
      <c r="P875">
        <v>2</v>
      </c>
      <c r="Q875" t="str">
        <f>CONCATENATE(C875,E875,G875,I875)</f>
        <v>14</v>
      </c>
    </row>
    <row r="876" spans="1:17" x14ac:dyDescent="0.25">
      <c r="A876">
        <v>893</v>
      </c>
      <c r="B876">
        <v>238.555981</v>
      </c>
      <c r="C876" s="3">
        <v>1</v>
      </c>
      <c r="H876">
        <v>229.958089</v>
      </c>
      <c r="I876" s="4">
        <v>4</v>
      </c>
      <c r="P876">
        <v>2</v>
      </c>
      <c r="Q876" t="str">
        <f>CONCATENATE(C876,E876,G876,I876)</f>
        <v>14</v>
      </c>
    </row>
    <row r="877" spans="1:17" x14ac:dyDescent="0.25">
      <c r="A877">
        <v>894</v>
      </c>
      <c r="B877">
        <v>238.51845599999999</v>
      </c>
      <c r="C877" s="3">
        <v>1</v>
      </c>
      <c r="H877">
        <v>230.014138</v>
      </c>
      <c r="I877" s="4">
        <v>4</v>
      </c>
      <c r="P877">
        <v>2</v>
      </c>
      <c r="Q877" t="str">
        <f>CONCATENATE(C877,E877,G877,I877)</f>
        <v>14</v>
      </c>
    </row>
    <row r="878" spans="1:17" x14ac:dyDescent="0.25">
      <c r="A878">
        <v>895</v>
      </c>
      <c r="B878">
        <v>238.53582399999999</v>
      </c>
      <c r="C878" s="3">
        <v>1</v>
      </c>
      <c r="H878">
        <v>230.02003199999999</v>
      </c>
      <c r="I878" s="4">
        <v>4</v>
      </c>
      <c r="P878">
        <v>2</v>
      </c>
      <c r="Q878" t="str">
        <f>CONCATENATE(C878,E878,G878,I878)</f>
        <v>14</v>
      </c>
    </row>
    <row r="879" spans="1:17" x14ac:dyDescent="0.25">
      <c r="A879">
        <v>896</v>
      </c>
      <c r="B879">
        <v>238.52040199999999</v>
      </c>
      <c r="C879" s="3">
        <v>1</v>
      </c>
      <c r="H879">
        <v>229.992402</v>
      </c>
      <c r="I879" s="4">
        <v>4</v>
      </c>
      <c r="P879">
        <v>2</v>
      </c>
      <c r="Q879" t="str">
        <f>CONCATENATE(C879,E879,G879,I879)</f>
        <v>14</v>
      </c>
    </row>
    <row r="880" spans="1:17" x14ac:dyDescent="0.25">
      <c r="A880">
        <v>897</v>
      </c>
      <c r="B880">
        <v>238.51372000000001</v>
      </c>
      <c r="C880" s="3">
        <v>1</v>
      </c>
      <c r="H880">
        <v>229.93835300000001</v>
      </c>
      <c r="I880" s="4">
        <v>4</v>
      </c>
      <c r="P880">
        <v>2</v>
      </c>
      <c r="Q880" t="str">
        <f>CONCATENATE(C880,E880,G880,I880)</f>
        <v>14</v>
      </c>
    </row>
    <row r="881" spans="1:17" x14ac:dyDescent="0.25">
      <c r="A881">
        <v>898</v>
      </c>
      <c r="B881">
        <v>238.504458</v>
      </c>
      <c r="C881" s="3">
        <v>1</v>
      </c>
      <c r="H881">
        <v>229.96766700000001</v>
      </c>
      <c r="I881" s="4">
        <v>4</v>
      </c>
      <c r="P881">
        <v>2</v>
      </c>
      <c r="Q881" t="str">
        <f>CONCATENATE(C881,E881,G881,I881)</f>
        <v>14</v>
      </c>
    </row>
    <row r="882" spans="1:17" x14ac:dyDescent="0.25">
      <c r="A882">
        <v>899</v>
      </c>
      <c r="B882">
        <v>238.50740500000001</v>
      </c>
      <c r="C882" s="3">
        <v>1</v>
      </c>
      <c r="H882">
        <v>229.902198</v>
      </c>
      <c r="I882" s="4">
        <v>4</v>
      </c>
      <c r="P882">
        <v>2</v>
      </c>
      <c r="Q882" t="str">
        <f>CONCATENATE(C882,E882,G882,I882)</f>
        <v>14</v>
      </c>
    </row>
    <row r="883" spans="1:17" x14ac:dyDescent="0.25">
      <c r="A883">
        <v>900</v>
      </c>
      <c r="B883">
        <v>238.50466800000001</v>
      </c>
      <c r="C883" s="3">
        <v>1</v>
      </c>
      <c r="H883">
        <v>229.93498500000001</v>
      </c>
      <c r="I883" s="4">
        <v>4</v>
      </c>
      <c r="P883">
        <v>2</v>
      </c>
      <c r="Q883" t="str">
        <f>CONCATENATE(C883,E883,G883,I883)</f>
        <v>14</v>
      </c>
    </row>
    <row r="884" spans="1:17" x14ac:dyDescent="0.25">
      <c r="A884">
        <v>901</v>
      </c>
      <c r="B884">
        <v>238.53735</v>
      </c>
      <c r="C884" s="3">
        <v>1</v>
      </c>
      <c r="H884">
        <v>229.932301</v>
      </c>
      <c r="I884" s="4">
        <v>4</v>
      </c>
      <c r="P884">
        <v>2</v>
      </c>
      <c r="Q884" t="str">
        <f>CONCATENATE(C884,E884,G884,I884)</f>
        <v>14</v>
      </c>
    </row>
    <row r="885" spans="1:17" x14ac:dyDescent="0.25">
      <c r="A885">
        <v>902</v>
      </c>
      <c r="B885">
        <v>238.507508</v>
      </c>
      <c r="C885" s="3">
        <v>1</v>
      </c>
      <c r="H885">
        <v>229.873356</v>
      </c>
      <c r="I885" s="4">
        <v>4</v>
      </c>
      <c r="P885">
        <v>2</v>
      </c>
      <c r="Q885" t="str">
        <f>CONCATENATE(C885,E885,G885,I885)</f>
        <v>14</v>
      </c>
    </row>
    <row r="886" spans="1:17" x14ac:dyDescent="0.25">
      <c r="A886">
        <v>903</v>
      </c>
      <c r="B886">
        <v>238.37930599999999</v>
      </c>
      <c r="C886" s="3">
        <v>1</v>
      </c>
      <c r="H886">
        <v>229.85867400000001</v>
      </c>
      <c r="I886" s="4">
        <v>4</v>
      </c>
      <c r="P886">
        <v>2</v>
      </c>
      <c r="Q886" t="str">
        <f>CONCATENATE(C886,E886,G886,I886)</f>
        <v>14</v>
      </c>
    </row>
    <row r="887" spans="1:17" x14ac:dyDescent="0.25">
      <c r="A887">
        <v>904</v>
      </c>
      <c r="B887">
        <v>238.45782700000001</v>
      </c>
      <c r="C887" s="3">
        <v>1</v>
      </c>
      <c r="H887">
        <v>229.91188099999999</v>
      </c>
      <c r="I887" s="4">
        <v>4</v>
      </c>
      <c r="P887">
        <v>2</v>
      </c>
      <c r="Q887" t="str">
        <f>CONCATENATE(C887,E887,G887,I887)</f>
        <v>14</v>
      </c>
    </row>
    <row r="888" spans="1:17" x14ac:dyDescent="0.25">
      <c r="A888">
        <v>905</v>
      </c>
      <c r="B888">
        <v>238.52303599999999</v>
      </c>
      <c r="C888" s="3">
        <v>1</v>
      </c>
      <c r="D888">
        <v>247.70936799999998</v>
      </c>
      <c r="E888" s="2">
        <v>2</v>
      </c>
      <c r="F888">
        <v>237.69566</v>
      </c>
      <c r="G888" s="5">
        <v>3</v>
      </c>
      <c r="H888">
        <v>229.91430199999999</v>
      </c>
      <c r="I888" s="4">
        <v>4</v>
      </c>
      <c r="P888">
        <v>4</v>
      </c>
      <c r="Q888" t="str">
        <f>CONCATENATE(C888,E888,G888,I888)</f>
        <v>1234</v>
      </c>
    </row>
    <row r="889" spans="1:17" x14ac:dyDescent="0.25">
      <c r="A889">
        <v>906</v>
      </c>
      <c r="D889">
        <v>247.648741</v>
      </c>
      <c r="E889" s="2">
        <v>2</v>
      </c>
      <c r="F889">
        <v>237.705027</v>
      </c>
      <c r="G889" s="5">
        <v>3</v>
      </c>
      <c r="H889">
        <v>229.82272800000001</v>
      </c>
      <c r="I889" s="4">
        <v>4</v>
      </c>
      <c r="P889">
        <v>3</v>
      </c>
      <c r="Q889" t="str">
        <f>CONCATENATE(C889,E889,G889,I889)</f>
        <v>234</v>
      </c>
    </row>
    <row r="890" spans="1:17" x14ac:dyDescent="0.25">
      <c r="A890">
        <v>907</v>
      </c>
      <c r="D890">
        <v>247.67989599999999</v>
      </c>
      <c r="E890" s="2">
        <v>2</v>
      </c>
      <c r="F890">
        <v>237.65671399999999</v>
      </c>
      <c r="G890" s="5">
        <v>3</v>
      </c>
      <c r="H890">
        <v>229.943511</v>
      </c>
      <c r="I890" s="4">
        <v>4</v>
      </c>
      <c r="P890">
        <v>3</v>
      </c>
      <c r="Q890" t="str">
        <f>CONCATENATE(C890,E890,G890,I890)</f>
        <v>234</v>
      </c>
    </row>
    <row r="891" spans="1:17" x14ac:dyDescent="0.25">
      <c r="A891">
        <v>908</v>
      </c>
      <c r="D891">
        <v>247.70600000000002</v>
      </c>
      <c r="E891" s="2">
        <v>2</v>
      </c>
      <c r="F891">
        <v>237.704396</v>
      </c>
      <c r="G891" s="5">
        <v>3</v>
      </c>
      <c r="P891">
        <v>2</v>
      </c>
      <c r="Q891" t="str">
        <f>CONCATENATE(C891,E891,G891,I891)</f>
        <v>23</v>
      </c>
    </row>
    <row r="892" spans="1:17" x14ac:dyDescent="0.25">
      <c r="A892">
        <v>909</v>
      </c>
      <c r="D892">
        <v>247.713683</v>
      </c>
      <c r="E892" s="2">
        <v>2</v>
      </c>
      <c r="F892">
        <v>237.71771100000001</v>
      </c>
      <c r="G892" s="5">
        <v>3</v>
      </c>
      <c r="P892">
        <v>2</v>
      </c>
      <c r="Q892" t="str">
        <f>CONCATENATE(C892,E892,G892,I892)</f>
        <v>23</v>
      </c>
    </row>
    <row r="893" spans="1:17" x14ac:dyDescent="0.25">
      <c r="A893">
        <v>910</v>
      </c>
      <c r="D893">
        <v>247.72994499999999</v>
      </c>
      <c r="E893" s="2">
        <v>2</v>
      </c>
      <c r="F893">
        <v>237.69244800000001</v>
      </c>
      <c r="G893" s="5">
        <v>3</v>
      </c>
      <c r="P893">
        <v>2</v>
      </c>
      <c r="Q893" t="str">
        <f>CONCATENATE(C893,E893,G893,I893)</f>
        <v>23</v>
      </c>
    </row>
    <row r="894" spans="1:17" x14ac:dyDescent="0.25">
      <c r="A894">
        <v>911</v>
      </c>
      <c r="D894">
        <v>247.74194599999998</v>
      </c>
      <c r="E894" s="2">
        <v>2</v>
      </c>
      <c r="F894">
        <v>237.70750100000001</v>
      </c>
      <c r="G894" s="5">
        <v>3</v>
      </c>
      <c r="P894">
        <v>2</v>
      </c>
      <c r="Q894" t="str">
        <f>CONCATENATE(C894,E894,G894,I894)</f>
        <v>23</v>
      </c>
    </row>
    <row r="895" spans="1:17" x14ac:dyDescent="0.25">
      <c r="A895">
        <v>912</v>
      </c>
      <c r="D895">
        <v>247.77736200000001</v>
      </c>
      <c r="E895" s="2">
        <v>2</v>
      </c>
      <c r="F895">
        <v>237.71213399999999</v>
      </c>
      <c r="G895" s="5">
        <v>3</v>
      </c>
      <c r="P895">
        <v>2</v>
      </c>
      <c r="Q895" t="str">
        <f>CONCATENATE(C895,E895,G895,I895)</f>
        <v>23</v>
      </c>
    </row>
    <row r="896" spans="1:17" x14ac:dyDescent="0.25">
      <c r="A896">
        <v>913</v>
      </c>
      <c r="D896">
        <v>247.714575</v>
      </c>
      <c r="E896" s="2">
        <v>2</v>
      </c>
      <c r="F896">
        <v>237.70134400000001</v>
      </c>
      <c r="G896" s="5">
        <v>3</v>
      </c>
      <c r="P896">
        <v>2</v>
      </c>
      <c r="Q896" t="str">
        <f>CONCATENATE(C896,E896,G896,I896)</f>
        <v>23</v>
      </c>
    </row>
    <row r="897" spans="1:17" x14ac:dyDescent="0.25">
      <c r="A897">
        <v>914</v>
      </c>
      <c r="D897">
        <v>247.705367</v>
      </c>
      <c r="E897" s="2">
        <v>2</v>
      </c>
      <c r="F897">
        <v>237.71786900000001</v>
      </c>
      <c r="G897" s="5">
        <v>3</v>
      </c>
      <c r="P897">
        <v>2</v>
      </c>
      <c r="Q897" t="str">
        <f>CONCATENATE(C897,E897,G897,I897)</f>
        <v>23</v>
      </c>
    </row>
    <row r="898" spans="1:17" x14ac:dyDescent="0.25">
      <c r="A898">
        <v>915</v>
      </c>
      <c r="D898">
        <v>247.71352300000001</v>
      </c>
      <c r="E898" s="2">
        <v>2</v>
      </c>
      <c r="F898">
        <v>237.69186999999999</v>
      </c>
      <c r="G898" s="5">
        <v>3</v>
      </c>
      <c r="P898">
        <v>2</v>
      </c>
      <c r="Q898" t="str">
        <f>CONCATENATE(C898,E898,G898,I898)</f>
        <v>23</v>
      </c>
    </row>
    <row r="899" spans="1:17" x14ac:dyDescent="0.25">
      <c r="A899">
        <v>916</v>
      </c>
      <c r="D899">
        <v>247.68020899999999</v>
      </c>
      <c r="E899" s="2">
        <v>2</v>
      </c>
      <c r="F899">
        <v>237.696606</v>
      </c>
      <c r="G899" s="5">
        <v>3</v>
      </c>
      <c r="P899">
        <v>2</v>
      </c>
      <c r="Q899" t="str">
        <f>CONCATENATE(C899,E899,G899,I899)</f>
        <v>23</v>
      </c>
    </row>
    <row r="900" spans="1:17" x14ac:dyDescent="0.25">
      <c r="A900">
        <v>917</v>
      </c>
      <c r="D900">
        <v>247.70336800000001</v>
      </c>
      <c r="E900" s="2">
        <v>2</v>
      </c>
      <c r="F900">
        <v>237.68287100000001</v>
      </c>
      <c r="G900" s="5">
        <v>3</v>
      </c>
      <c r="P900">
        <v>2</v>
      </c>
      <c r="Q900" t="str">
        <f>CONCATENATE(C900,E900,G900,I900)</f>
        <v>23</v>
      </c>
    </row>
    <row r="901" spans="1:17" x14ac:dyDescent="0.25">
      <c r="A901">
        <v>918</v>
      </c>
      <c r="D901">
        <v>247.705893</v>
      </c>
      <c r="E901" s="2">
        <v>2</v>
      </c>
      <c r="F901">
        <v>237.683345</v>
      </c>
      <c r="G901" s="5">
        <v>3</v>
      </c>
      <c r="P901">
        <v>2</v>
      </c>
      <c r="Q901" t="str">
        <f>CONCATENATE(C901,E901,G901,I901)</f>
        <v>23</v>
      </c>
    </row>
    <row r="902" spans="1:17" x14ac:dyDescent="0.25">
      <c r="A902">
        <v>919</v>
      </c>
      <c r="D902">
        <v>247.72173599999999</v>
      </c>
      <c r="E902" s="2">
        <v>2</v>
      </c>
      <c r="F902">
        <v>237.67013600000001</v>
      </c>
      <c r="G902" s="5">
        <v>3</v>
      </c>
      <c r="P902">
        <v>2</v>
      </c>
      <c r="Q902" t="str">
        <f>CONCATENATE(C902,E902,G902,I902)</f>
        <v>23</v>
      </c>
    </row>
    <row r="903" spans="1:17" x14ac:dyDescent="0.25">
      <c r="A903">
        <v>920</v>
      </c>
      <c r="D903">
        <v>247.711997</v>
      </c>
      <c r="E903" s="2">
        <v>2</v>
      </c>
      <c r="F903">
        <v>237.698554</v>
      </c>
      <c r="G903" s="5">
        <v>3</v>
      </c>
      <c r="P903">
        <v>2</v>
      </c>
      <c r="Q903" t="str">
        <f>CONCATENATE(C903,E903,G903,I903)</f>
        <v>23</v>
      </c>
    </row>
    <row r="904" spans="1:17" x14ac:dyDescent="0.25">
      <c r="A904">
        <v>921</v>
      </c>
      <c r="D904">
        <v>247.62816100000001</v>
      </c>
      <c r="E904" s="2">
        <v>2</v>
      </c>
      <c r="F904">
        <v>237.680712</v>
      </c>
      <c r="G904" s="5">
        <v>3</v>
      </c>
      <c r="P904">
        <v>2</v>
      </c>
      <c r="Q904" t="str">
        <f>CONCATENATE(C904,E904,G904,I904)</f>
        <v>23</v>
      </c>
    </row>
    <row r="905" spans="1:17" x14ac:dyDescent="0.25">
      <c r="A905">
        <v>922</v>
      </c>
      <c r="B905">
        <v>257.30125700000002</v>
      </c>
      <c r="C905" s="3">
        <v>1</v>
      </c>
      <c r="D905">
        <v>247.424803</v>
      </c>
      <c r="E905" s="2">
        <v>2</v>
      </c>
      <c r="F905">
        <v>237.60455999999999</v>
      </c>
      <c r="G905" s="5">
        <v>3</v>
      </c>
      <c r="P905">
        <v>3</v>
      </c>
      <c r="Q905" t="str">
        <f>CONCATENATE(C905,E905,G905,I905)</f>
        <v>123</v>
      </c>
    </row>
    <row r="906" spans="1:17" x14ac:dyDescent="0.25">
      <c r="A906">
        <v>923</v>
      </c>
      <c r="B906">
        <v>257.32378299999999</v>
      </c>
      <c r="C906" s="3">
        <v>1</v>
      </c>
      <c r="D906">
        <v>247.69994600000001</v>
      </c>
      <c r="E906" s="2">
        <v>2</v>
      </c>
      <c r="F906">
        <v>237.68208200000001</v>
      </c>
      <c r="G906" s="5">
        <v>3</v>
      </c>
      <c r="P906">
        <v>3</v>
      </c>
      <c r="Q906" t="str">
        <f>CONCATENATE(C906,E906,G906,I906)</f>
        <v>123</v>
      </c>
    </row>
    <row r="907" spans="1:17" x14ac:dyDescent="0.25">
      <c r="A907">
        <v>924</v>
      </c>
      <c r="B907">
        <v>257.31451700000002</v>
      </c>
      <c r="C907" s="3">
        <v>1</v>
      </c>
      <c r="D907">
        <v>247.62189699999999</v>
      </c>
      <c r="E907" s="2">
        <v>2</v>
      </c>
      <c r="F907">
        <v>237.69566</v>
      </c>
      <c r="G907" s="5">
        <v>3</v>
      </c>
      <c r="P907">
        <v>3</v>
      </c>
      <c r="Q907" t="str">
        <f>CONCATENATE(C907,E907,G907,I907)</f>
        <v>123</v>
      </c>
    </row>
    <row r="908" spans="1:17" x14ac:dyDescent="0.25">
      <c r="A908">
        <v>925</v>
      </c>
      <c r="B908">
        <v>257.338729</v>
      </c>
      <c r="C908" s="3">
        <v>1</v>
      </c>
      <c r="H908">
        <v>247.717208</v>
      </c>
      <c r="I908" s="4">
        <v>4</v>
      </c>
      <c r="P908">
        <v>2</v>
      </c>
      <c r="Q908" t="str">
        <f>CONCATENATE(C908,E908,G908,I908)</f>
        <v>14</v>
      </c>
    </row>
    <row r="909" spans="1:17" x14ac:dyDescent="0.25">
      <c r="A909">
        <v>926</v>
      </c>
      <c r="B909">
        <v>257.31662599999999</v>
      </c>
      <c r="C909" s="3">
        <v>1</v>
      </c>
      <c r="H909">
        <v>247.790099</v>
      </c>
      <c r="I909" s="4">
        <v>4</v>
      </c>
      <c r="P909">
        <v>2</v>
      </c>
      <c r="Q909" t="str">
        <f>CONCATENATE(C909,E909,G909,I909)</f>
        <v>14</v>
      </c>
    </row>
    <row r="910" spans="1:17" x14ac:dyDescent="0.25">
      <c r="A910">
        <v>927</v>
      </c>
      <c r="B910">
        <v>257.33820200000002</v>
      </c>
      <c r="C910" s="3">
        <v>1</v>
      </c>
      <c r="H910">
        <v>247.782679</v>
      </c>
      <c r="I910" s="4">
        <v>4</v>
      </c>
      <c r="P910">
        <v>2</v>
      </c>
      <c r="Q910" t="str">
        <f>CONCATENATE(C910,E910,G910,I910)</f>
        <v>14</v>
      </c>
    </row>
    <row r="911" spans="1:17" x14ac:dyDescent="0.25">
      <c r="A911">
        <v>928</v>
      </c>
      <c r="B911">
        <v>257.32557200000002</v>
      </c>
      <c r="C911" s="3">
        <v>1</v>
      </c>
      <c r="H911">
        <v>247.755259</v>
      </c>
      <c r="I911" s="4">
        <v>4</v>
      </c>
      <c r="P911">
        <v>2</v>
      </c>
      <c r="Q911" t="str">
        <f>CONCATENATE(C911,E911,G911,I911)</f>
        <v>14</v>
      </c>
    </row>
    <row r="912" spans="1:17" x14ac:dyDescent="0.25">
      <c r="A912">
        <v>929</v>
      </c>
      <c r="B912">
        <v>257.32714700000002</v>
      </c>
      <c r="C912" s="3">
        <v>1</v>
      </c>
      <c r="H912">
        <v>247.73236700000001</v>
      </c>
      <c r="I912" s="4">
        <v>4</v>
      </c>
      <c r="P912">
        <v>2</v>
      </c>
      <c r="Q912" t="str">
        <f>CONCATENATE(C912,E912,G912,I912)</f>
        <v>14</v>
      </c>
    </row>
    <row r="913" spans="1:17" x14ac:dyDescent="0.25">
      <c r="A913">
        <v>930</v>
      </c>
      <c r="B913">
        <v>257.33604300000002</v>
      </c>
      <c r="C913" s="3">
        <v>1</v>
      </c>
      <c r="H913">
        <v>247.72621000000001</v>
      </c>
      <c r="I913" s="4">
        <v>4</v>
      </c>
      <c r="P913">
        <v>2</v>
      </c>
      <c r="Q913" t="str">
        <f>CONCATENATE(C913,E913,G913,I913)</f>
        <v>14</v>
      </c>
    </row>
    <row r="914" spans="1:17" x14ac:dyDescent="0.25">
      <c r="A914">
        <v>931</v>
      </c>
      <c r="B914">
        <v>257.31531000000001</v>
      </c>
      <c r="C914" s="3">
        <v>1</v>
      </c>
      <c r="H914">
        <v>247.73394300000001</v>
      </c>
      <c r="I914" s="4">
        <v>4</v>
      </c>
      <c r="P914">
        <v>2</v>
      </c>
      <c r="Q914" t="str">
        <f>CONCATENATE(C914,E914,G914,I914)</f>
        <v>14</v>
      </c>
    </row>
    <row r="915" spans="1:17" x14ac:dyDescent="0.25">
      <c r="A915">
        <v>932</v>
      </c>
      <c r="B915">
        <v>257.31546700000001</v>
      </c>
      <c r="C915" s="3">
        <v>1</v>
      </c>
      <c r="H915">
        <v>247.73905100000002</v>
      </c>
      <c r="I915" s="4">
        <v>4</v>
      </c>
      <c r="P915">
        <v>2</v>
      </c>
      <c r="Q915" t="str">
        <f>CONCATENATE(C915,E915,G915,I915)</f>
        <v>14</v>
      </c>
    </row>
    <row r="916" spans="1:17" x14ac:dyDescent="0.25">
      <c r="A916">
        <v>933</v>
      </c>
      <c r="B916">
        <v>257.32714700000002</v>
      </c>
      <c r="C916" s="3">
        <v>1</v>
      </c>
      <c r="H916">
        <v>247.758994</v>
      </c>
      <c r="I916" s="4">
        <v>4</v>
      </c>
      <c r="P916">
        <v>2</v>
      </c>
      <c r="Q916" t="str">
        <f>CONCATENATE(C916,E916,G916,I916)</f>
        <v>14</v>
      </c>
    </row>
    <row r="917" spans="1:17" x14ac:dyDescent="0.25">
      <c r="A917">
        <v>934</v>
      </c>
      <c r="B917">
        <v>257.33325400000001</v>
      </c>
      <c r="C917" s="3">
        <v>1</v>
      </c>
      <c r="H917">
        <v>247.764994</v>
      </c>
      <c r="I917" s="4">
        <v>4</v>
      </c>
      <c r="P917">
        <v>2</v>
      </c>
      <c r="Q917" t="str">
        <f>CONCATENATE(C917,E917,G917,I917)</f>
        <v>14</v>
      </c>
    </row>
    <row r="918" spans="1:17" x14ac:dyDescent="0.25">
      <c r="A918">
        <v>935</v>
      </c>
      <c r="B918">
        <v>257.32272999999998</v>
      </c>
      <c r="C918" s="3">
        <v>1</v>
      </c>
      <c r="H918">
        <v>247.736628</v>
      </c>
      <c r="I918" s="4">
        <v>4</v>
      </c>
      <c r="P918">
        <v>2</v>
      </c>
      <c r="Q918" t="str">
        <f>CONCATENATE(C918,E918,G918,I918)</f>
        <v>14</v>
      </c>
    </row>
    <row r="919" spans="1:17" x14ac:dyDescent="0.25">
      <c r="A919">
        <v>936</v>
      </c>
      <c r="B919">
        <v>257.33972799999998</v>
      </c>
      <c r="C919" s="3">
        <v>1</v>
      </c>
      <c r="D919">
        <v>263.17051200000003</v>
      </c>
      <c r="E919" s="2">
        <v>2</v>
      </c>
      <c r="H919">
        <v>247.72389100000001</v>
      </c>
      <c r="I919" s="4">
        <v>4</v>
      </c>
      <c r="P919">
        <v>3</v>
      </c>
      <c r="Q919" t="str">
        <f>CONCATENATE(C919,E919,G919,I919)</f>
        <v>124</v>
      </c>
    </row>
    <row r="920" spans="1:17" x14ac:dyDescent="0.25">
      <c r="A920">
        <v>937</v>
      </c>
      <c r="B920">
        <v>257.33604300000002</v>
      </c>
      <c r="C920" s="3">
        <v>1</v>
      </c>
      <c r="D920">
        <v>263.22503499999999</v>
      </c>
      <c r="E920" s="2">
        <v>2</v>
      </c>
      <c r="H920">
        <v>247.71552500000001</v>
      </c>
      <c r="I920" s="4">
        <v>4</v>
      </c>
      <c r="P920">
        <v>3</v>
      </c>
      <c r="Q920" t="str">
        <f>CONCATENATE(C920,E920,G920,I920)</f>
        <v>124</v>
      </c>
    </row>
    <row r="921" spans="1:17" x14ac:dyDescent="0.25">
      <c r="A921">
        <v>938</v>
      </c>
      <c r="B921">
        <v>257.32272999999998</v>
      </c>
      <c r="C921" s="3">
        <v>1</v>
      </c>
      <c r="D921">
        <v>263.202719</v>
      </c>
      <c r="E921" s="2">
        <v>2</v>
      </c>
      <c r="H921">
        <v>247.71815699999999</v>
      </c>
      <c r="I921" s="4">
        <v>4</v>
      </c>
      <c r="P921">
        <v>3</v>
      </c>
      <c r="Q921" t="str">
        <f>CONCATENATE(C921,E921,G921,I921)</f>
        <v>124</v>
      </c>
    </row>
    <row r="922" spans="1:17" x14ac:dyDescent="0.25">
      <c r="A922">
        <v>939</v>
      </c>
      <c r="B922">
        <v>257.33041300000002</v>
      </c>
      <c r="C922" s="3">
        <v>1</v>
      </c>
      <c r="D922">
        <v>263.19966799999997</v>
      </c>
      <c r="E922" s="2">
        <v>2</v>
      </c>
      <c r="H922">
        <v>247.75152500000002</v>
      </c>
      <c r="I922" s="4">
        <v>4</v>
      </c>
      <c r="P922">
        <v>3</v>
      </c>
      <c r="Q922" t="str">
        <f>CONCATENATE(C922,E922,G922,I922)</f>
        <v>124</v>
      </c>
    </row>
    <row r="923" spans="1:17" x14ac:dyDescent="0.25">
      <c r="A923">
        <v>940</v>
      </c>
      <c r="B923">
        <v>257.31404700000002</v>
      </c>
      <c r="C923" s="3">
        <v>1</v>
      </c>
      <c r="D923">
        <v>263.21403399999997</v>
      </c>
      <c r="E923" s="2">
        <v>2</v>
      </c>
      <c r="H923">
        <v>247.76773299999999</v>
      </c>
      <c r="I923" s="4">
        <v>4</v>
      </c>
      <c r="P923">
        <v>3</v>
      </c>
      <c r="Q923" t="str">
        <f>CONCATENATE(C923,E923,G923,I923)</f>
        <v>124</v>
      </c>
    </row>
    <row r="924" spans="1:17" x14ac:dyDescent="0.25">
      <c r="A924">
        <v>941</v>
      </c>
      <c r="B924">
        <v>257.313941</v>
      </c>
      <c r="C924" s="3">
        <v>1</v>
      </c>
      <c r="D924">
        <v>263.22382199999998</v>
      </c>
      <c r="E924" s="2">
        <v>2</v>
      </c>
      <c r="H924">
        <v>247.743155</v>
      </c>
      <c r="I924" s="4">
        <v>4</v>
      </c>
      <c r="P924">
        <v>3</v>
      </c>
      <c r="Q924" t="str">
        <f>CONCATENATE(C924,E924,G924,I924)</f>
        <v>124</v>
      </c>
    </row>
    <row r="925" spans="1:17" x14ac:dyDescent="0.25">
      <c r="A925">
        <v>942</v>
      </c>
      <c r="B925">
        <v>257.312522</v>
      </c>
      <c r="C925" s="3">
        <v>1</v>
      </c>
      <c r="D925">
        <v>263.21624600000001</v>
      </c>
      <c r="E925" s="2">
        <v>2</v>
      </c>
      <c r="H925">
        <v>247.831729</v>
      </c>
      <c r="I925" s="4">
        <v>4</v>
      </c>
      <c r="P925">
        <v>3</v>
      </c>
      <c r="Q925" t="str">
        <f>CONCATENATE(C925,E925,G925,I925)</f>
        <v>124</v>
      </c>
    </row>
    <row r="926" spans="1:17" x14ac:dyDescent="0.25">
      <c r="A926">
        <v>943</v>
      </c>
      <c r="B926">
        <v>257.32683400000002</v>
      </c>
      <c r="C926" s="3">
        <v>1</v>
      </c>
      <c r="D926">
        <v>263.21371699999997</v>
      </c>
      <c r="E926" s="2">
        <v>2</v>
      </c>
      <c r="H926">
        <v>247.73315700000001</v>
      </c>
      <c r="I926" s="4">
        <v>4</v>
      </c>
      <c r="P926">
        <v>3</v>
      </c>
      <c r="Q926" t="str">
        <f>CONCATENATE(C926,E926,G926,I926)</f>
        <v>124</v>
      </c>
    </row>
    <row r="927" spans="1:17" x14ac:dyDescent="0.25">
      <c r="A927">
        <v>944</v>
      </c>
      <c r="B927">
        <v>257.30125700000002</v>
      </c>
      <c r="C927" s="3">
        <v>1</v>
      </c>
      <c r="D927">
        <v>263.22497800000002</v>
      </c>
      <c r="E927" s="2">
        <v>2</v>
      </c>
      <c r="H927">
        <v>247.71084100000002</v>
      </c>
      <c r="I927" s="4">
        <v>4</v>
      </c>
      <c r="P927">
        <v>3</v>
      </c>
      <c r="Q927" t="str">
        <f>CONCATENATE(C927,E927,G927,I927)</f>
        <v>124</v>
      </c>
    </row>
    <row r="928" spans="1:17" x14ac:dyDescent="0.25">
      <c r="A928">
        <v>945</v>
      </c>
      <c r="B928">
        <v>257.30125700000002</v>
      </c>
      <c r="C928" s="3">
        <v>1</v>
      </c>
      <c r="D928">
        <v>263.23929800000002</v>
      </c>
      <c r="E928" s="2">
        <v>2</v>
      </c>
      <c r="H928">
        <v>247.81441799999999</v>
      </c>
      <c r="I928" s="4">
        <v>4</v>
      </c>
      <c r="P928">
        <v>3</v>
      </c>
      <c r="Q928" t="str">
        <f>CONCATENATE(C928,E928,G928,I928)</f>
        <v>124</v>
      </c>
    </row>
    <row r="929" spans="1:17" x14ac:dyDescent="0.25">
      <c r="A929">
        <v>946</v>
      </c>
      <c r="D929">
        <v>263.27066300000001</v>
      </c>
      <c r="E929" s="2">
        <v>2</v>
      </c>
      <c r="F929">
        <v>255.78923700000001</v>
      </c>
      <c r="G929" s="5">
        <v>3</v>
      </c>
      <c r="H929">
        <v>247.77199400000001</v>
      </c>
      <c r="I929" s="4">
        <v>4</v>
      </c>
      <c r="P929">
        <v>3</v>
      </c>
      <c r="Q929" t="str">
        <f>CONCATENATE(C929,E929,G929,I929)</f>
        <v>234</v>
      </c>
    </row>
    <row r="930" spans="1:17" x14ac:dyDescent="0.25">
      <c r="A930">
        <v>947</v>
      </c>
      <c r="D930">
        <v>263.26934699999998</v>
      </c>
      <c r="E930" s="2">
        <v>2</v>
      </c>
      <c r="F930">
        <v>255.79760199999998</v>
      </c>
      <c r="G930" s="5">
        <v>3</v>
      </c>
      <c r="P930">
        <v>2</v>
      </c>
      <c r="Q930" t="str">
        <f>CONCATENATE(C930,E930,G930,I930)</f>
        <v>23</v>
      </c>
    </row>
    <row r="931" spans="1:17" x14ac:dyDescent="0.25">
      <c r="A931">
        <v>948</v>
      </c>
      <c r="D931">
        <v>263.21682199999998</v>
      </c>
      <c r="E931" s="2">
        <v>2</v>
      </c>
      <c r="F931">
        <v>255.805812</v>
      </c>
      <c r="G931" s="5">
        <v>3</v>
      </c>
      <c r="J931">
        <v>235.54399000000001</v>
      </c>
      <c r="K931" t="s">
        <v>22</v>
      </c>
      <c r="Q931" t="str">
        <f>CONCATENATE(C931,E931,G931,I931)</f>
        <v>23</v>
      </c>
    </row>
    <row r="932" spans="1:17" x14ac:dyDescent="0.25">
      <c r="A932">
        <v>961</v>
      </c>
      <c r="Q932" t="str">
        <f>CONCATENATE(C932,E932,G932,I932)</f>
        <v/>
      </c>
    </row>
    <row r="933" spans="1:17" x14ac:dyDescent="0.25">
      <c r="A933">
        <v>962</v>
      </c>
      <c r="Q933" t="str">
        <f>CONCATENATE(C933,E933,G933,I933)</f>
        <v/>
      </c>
    </row>
    <row r="934" spans="1:17" x14ac:dyDescent="0.25">
      <c r="A934">
        <v>963</v>
      </c>
      <c r="J934">
        <v>235.70255900000001</v>
      </c>
      <c r="K934" t="s">
        <v>22</v>
      </c>
      <c r="Q934" t="str">
        <f>CONCATENATE(C934,E934,G934,I934)</f>
        <v/>
      </c>
    </row>
    <row r="935" spans="1:17" x14ac:dyDescent="0.25">
      <c r="A935">
        <v>964</v>
      </c>
      <c r="D935">
        <v>239.69075799999999</v>
      </c>
      <c r="E935" s="2">
        <v>2</v>
      </c>
      <c r="P935">
        <v>1</v>
      </c>
      <c r="Q935" t="str">
        <f>CONCATENATE(C935,E935,G935,I935)</f>
        <v>2</v>
      </c>
    </row>
    <row r="936" spans="1:17" x14ac:dyDescent="0.25">
      <c r="A936">
        <v>965</v>
      </c>
      <c r="D936">
        <v>239.75096600000001</v>
      </c>
      <c r="E936" s="2">
        <v>2</v>
      </c>
      <c r="F936">
        <v>250.628207</v>
      </c>
      <c r="G936" s="5">
        <v>3</v>
      </c>
      <c r="P936">
        <v>2</v>
      </c>
      <c r="Q936" t="str">
        <f>CONCATENATE(C936,E936,G936,I936)</f>
        <v>23</v>
      </c>
    </row>
    <row r="937" spans="1:17" x14ac:dyDescent="0.25">
      <c r="A937">
        <v>966</v>
      </c>
      <c r="D937">
        <v>239.735917</v>
      </c>
      <c r="E937" s="2">
        <v>2</v>
      </c>
      <c r="F937">
        <v>250.56594699999999</v>
      </c>
      <c r="G937" s="5">
        <v>3</v>
      </c>
      <c r="P937">
        <v>2</v>
      </c>
      <c r="Q937" t="str">
        <f>CONCATENATE(C937,E937,G937,I937)</f>
        <v>23</v>
      </c>
    </row>
    <row r="938" spans="1:17" x14ac:dyDescent="0.25">
      <c r="A938">
        <v>967</v>
      </c>
      <c r="D938">
        <v>239.737336</v>
      </c>
      <c r="E938" s="2">
        <v>2</v>
      </c>
      <c r="F938">
        <v>250.498107</v>
      </c>
      <c r="G938" s="5">
        <v>3</v>
      </c>
      <c r="P938">
        <v>2</v>
      </c>
      <c r="Q938" t="str">
        <f>CONCATENATE(C938,E938,G938,I938)</f>
        <v>23</v>
      </c>
    </row>
    <row r="939" spans="1:17" x14ac:dyDescent="0.25">
      <c r="A939">
        <v>968</v>
      </c>
      <c r="D939">
        <v>239.69012900000001</v>
      </c>
      <c r="E939" s="2">
        <v>2</v>
      </c>
      <c r="F939">
        <v>250.569895</v>
      </c>
      <c r="G939" s="5">
        <v>3</v>
      </c>
      <c r="P939">
        <v>2</v>
      </c>
      <c r="Q939" t="str">
        <f>CONCATENATE(C939,E939,G939,I939)</f>
        <v>23</v>
      </c>
    </row>
    <row r="940" spans="1:17" x14ac:dyDescent="0.25">
      <c r="A940">
        <v>969</v>
      </c>
      <c r="D940">
        <v>239.69934000000001</v>
      </c>
      <c r="E940" s="2">
        <v>2</v>
      </c>
      <c r="F940">
        <v>250.56837000000002</v>
      </c>
      <c r="G940" s="5">
        <v>3</v>
      </c>
      <c r="P940">
        <v>2</v>
      </c>
      <c r="Q940" t="str">
        <f>CONCATENATE(C940,E940,G940,I940)</f>
        <v>23</v>
      </c>
    </row>
    <row r="941" spans="1:17" x14ac:dyDescent="0.25">
      <c r="A941">
        <v>970</v>
      </c>
      <c r="D941">
        <v>239.67686699999999</v>
      </c>
      <c r="E941" s="2">
        <v>2</v>
      </c>
      <c r="F941">
        <v>250.50900100000001</v>
      </c>
      <c r="G941" s="5">
        <v>3</v>
      </c>
      <c r="P941">
        <v>2</v>
      </c>
      <c r="Q941" t="str">
        <f>CONCATENATE(C941,E941,G941,I941)</f>
        <v>23</v>
      </c>
    </row>
    <row r="942" spans="1:17" x14ac:dyDescent="0.25">
      <c r="A942">
        <v>971</v>
      </c>
      <c r="D942">
        <v>239.670075</v>
      </c>
      <c r="E942" s="2">
        <v>2</v>
      </c>
      <c r="F942">
        <v>250.54673600000001</v>
      </c>
      <c r="G942" s="5">
        <v>3</v>
      </c>
      <c r="P942">
        <v>2</v>
      </c>
      <c r="Q942" t="str">
        <f>CONCATENATE(C942,E942,G942,I942)</f>
        <v>23</v>
      </c>
    </row>
    <row r="943" spans="1:17" x14ac:dyDescent="0.25">
      <c r="A943">
        <v>972</v>
      </c>
      <c r="D943">
        <v>239.71296799999999</v>
      </c>
      <c r="E943" s="2">
        <v>2</v>
      </c>
      <c r="F943">
        <v>250.628207</v>
      </c>
      <c r="G943" s="5">
        <v>3</v>
      </c>
      <c r="P943">
        <v>2</v>
      </c>
      <c r="Q943" t="str">
        <f>CONCATENATE(C943,E943,G943,I943)</f>
        <v>23</v>
      </c>
    </row>
    <row r="944" spans="1:17" x14ac:dyDescent="0.25">
      <c r="A944">
        <v>973</v>
      </c>
      <c r="D944">
        <v>239.69981100000001</v>
      </c>
      <c r="E944" s="2">
        <v>2</v>
      </c>
      <c r="F944">
        <v>250.628207</v>
      </c>
      <c r="G944" s="5">
        <v>3</v>
      </c>
      <c r="P944">
        <v>2</v>
      </c>
      <c r="Q944" t="str">
        <f>CONCATENATE(C944,E944,G944,I944)</f>
        <v>23</v>
      </c>
    </row>
    <row r="945" spans="1:17" x14ac:dyDescent="0.25">
      <c r="A945">
        <v>974</v>
      </c>
      <c r="F945">
        <v>250.628207</v>
      </c>
      <c r="G945" s="5">
        <v>3</v>
      </c>
      <c r="P945">
        <v>1</v>
      </c>
      <c r="Q945" t="str">
        <f>CONCATENATE(C945,E945,G945,I945)</f>
        <v>3</v>
      </c>
    </row>
    <row r="946" spans="1:17" x14ac:dyDescent="0.25">
      <c r="A946">
        <v>975</v>
      </c>
      <c r="F946">
        <v>250.628207</v>
      </c>
      <c r="G946" s="5">
        <v>3</v>
      </c>
      <c r="P946">
        <v>1</v>
      </c>
      <c r="Q946" t="str">
        <f>CONCATENATE(C946,E946,G946,I946)</f>
        <v>3</v>
      </c>
    </row>
    <row r="947" spans="1:17" x14ac:dyDescent="0.25">
      <c r="A947">
        <v>976</v>
      </c>
      <c r="H947">
        <v>237.97174899999999</v>
      </c>
      <c r="I947" s="4">
        <v>4</v>
      </c>
      <c r="P947">
        <v>1</v>
      </c>
      <c r="Q947" t="str">
        <f>CONCATENATE(C947,E947,G947,I947)</f>
        <v>4</v>
      </c>
    </row>
    <row r="948" spans="1:17" x14ac:dyDescent="0.25">
      <c r="A948">
        <v>977</v>
      </c>
      <c r="H948">
        <v>238.03374700000001</v>
      </c>
      <c r="I948" s="4">
        <v>4</v>
      </c>
      <c r="P948">
        <v>1</v>
      </c>
      <c r="Q948" t="str">
        <f>CONCATENATE(C948,E948,G948,I948)</f>
        <v>4</v>
      </c>
    </row>
    <row r="949" spans="1:17" x14ac:dyDescent="0.25">
      <c r="A949">
        <v>978</v>
      </c>
      <c r="H949">
        <v>238.07458600000001</v>
      </c>
      <c r="I949" s="4">
        <v>4</v>
      </c>
      <c r="P949">
        <v>1</v>
      </c>
      <c r="Q949" t="str">
        <f>CONCATENATE(C949,E949,G949,I949)</f>
        <v>4</v>
      </c>
    </row>
    <row r="950" spans="1:17" x14ac:dyDescent="0.25">
      <c r="A950">
        <v>979</v>
      </c>
      <c r="H950">
        <v>238.06063900000001</v>
      </c>
      <c r="I950" s="4">
        <v>4</v>
      </c>
      <c r="P950">
        <v>1</v>
      </c>
      <c r="Q950" t="str">
        <f>CONCATENATE(C950,E950,G950,I950)</f>
        <v>4</v>
      </c>
    </row>
    <row r="951" spans="1:17" x14ac:dyDescent="0.25">
      <c r="A951">
        <v>980</v>
      </c>
      <c r="H951">
        <v>238.057692</v>
      </c>
      <c r="I951" s="4">
        <v>4</v>
      </c>
      <c r="P951">
        <v>1</v>
      </c>
      <c r="Q951" t="str">
        <f>CONCATENATE(C951,E951,G951,I951)</f>
        <v>4</v>
      </c>
    </row>
    <row r="952" spans="1:17" x14ac:dyDescent="0.25">
      <c r="A952">
        <v>981</v>
      </c>
      <c r="B952">
        <v>223.934212</v>
      </c>
      <c r="C952" s="3">
        <v>1</v>
      </c>
      <c r="H952">
        <v>238.08542700000001</v>
      </c>
      <c r="I952" s="4">
        <v>4</v>
      </c>
      <c r="P952">
        <v>2</v>
      </c>
      <c r="Q952" t="str">
        <f>CONCATENATE(C952,E952,G952,I952)</f>
        <v>14</v>
      </c>
    </row>
    <row r="953" spans="1:17" x14ac:dyDescent="0.25">
      <c r="A953">
        <v>982</v>
      </c>
      <c r="B953">
        <v>223.96947399999999</v>
      </c>
      <c r="C953" s="3">
        <v>1</v>
      </c>
      <c r="H953">
        <v>238.093007</v>
      </c>
      <c r="I953" s="4">
        <v>4</v>
      </c>
      <c r="P953">
        <v>2</v>
      </c>
      <c r="Q953" t="str">
        <f>CONCATENATE(C953,E953,G953,I953)</f>
        <v>14</v>
      </c>
    </row>
    <row r="954" spans="1:17" x14ac:dyDescent="0.25">
      <c r="A954">
        <v>983</v>
      </c>
      <c r="B954">
        <v>223.96521100000001</v>
      </c>
      <c r="C954" s="3">
        <v>1</v>
      </c>
      <c r="H954">
        <v>237.98343299999999</v>
      </c>
      <c r="I954" s="4">
        <v>4</v>
      </c>
      <c r="P954">
        <v>2</v>
      </c>
      <c r="Q954" t="str">
        <f>CONCATENATE(C954,E954,G954,I954)</f>
        <v>14</v>
      </c>
    </row>
    <row r="955" spans="1:17" x14ac:dyDescent="0.25">
      <c r="A955">
        <v>984</v>
      </c>
      <c r="B955">
        <v>223.98868300000001</v>
      </c>
      <c r="C955" s="3">
        <v>1</v>
      </c>
      <c r="H955">
        <v>238.01985199999999</v>
      </c>
      <c r="I955" s="4">
        <v>4</v>
      </c>
      <c r="P955">
        <v>2</v>
      </c>
      <c r="Q955" t="str">
        <f>CONCATENATE(C955,E955,G955,I955)</f>
        <v>14</v>
      </c>
    </row>
    <row r="956" spans="1:17" x14ac:dyDescent="0.25">
      <c r="A956">
        <v>985</v>
      </c>
      <c r="B956">
        <v>223.99473399999999</v>
      </c>
      <c r="C956" s="3">
        <v>1</v>
      </c>
      <c r="H956">
        <v>238.01985199999999</v>
      </c>
      <c r="I956" s="4">
        <v>4</v>
      </c>
      <c r="P956">
        <v>2</v>
      </c>
      <c r="Q956" t="str">
        <f>CONCATENATE(C956,E956,G956,I956)</f>
        <v>14</v>
      </c>
    </row>
    <row r="957" spans="1:17" x14ac:dyDescent="0.25">
      <c r="A957">
        <v>986</v>
      </c>
      <c r="B957">
        <v>223.97752500000001</v>
      </c>
      <c r="C957" s="3">
        <v>1</v>
      </c>
      <c r="D957">
        <v>219.69134199999999</v>
      </c>
      <c r="E957" s="2">
        <v>2</v>
      </c>
      <c r="P957">
        <v>2</v>
      </c>
      <c r="Q957" t="str">
        <f>CONCATENATE(C957,E957,G957,I957)</f>
        <v>12</v>
      </c>
    </row>
    <row r="958" spans="1:17" x14ac:dyDescent="0.25">
      <c r="A958">
        <v>987</v>
      </c>
      <c r="B958">
        <v>223.98763099999999</v>
      </c>
      <c r="C958" s="3">
        <v>1</v>
      </c>
      <c r="D958">
        <v>219.69502700000001</v>
      </c>
      <c r="E958" s="2">
        <v>2</v>
      </c>
      <c r="P958">
        <v>2</v>
      </c>
      <c r="Q958" t="str">
        <f>CONCATENATE(C958,E958,G958,I958)</f>
        <v>12</v>
      </c>
    </row>
    <row r="959" spans="1:17" x14ac:dyDescent="0.25">
      <c r="A959">
        <v>988</v>
      </c>
      <c r="B959">
        <v>223.91463400000001</v>
      </c>
      <c r="C959" s="3">
        <v>1</v>
      </c>
      <c r="D959">
        <v>219.67523700000001</v>
      </c>
      <c r="E959" s="2">
        <v>2</v>
      </c>
      <c r="P959">
        <v>2</v>
      </c>
      <c r="Q959" t="str">
        <f>CONCATENATE(C959,E959,G959,I959)</f>
        <v>12</v>
      </c>
    </row>
    <row r="960" spans="1:17" x14ac:dyDescent="0.25">
      <c r="A960">
        <v>989</v>
      </c>
      <c r="B960">
        <v>223.95310599999999</v>
      </c>
      <c r="C960" s="3">
        <v>1</v>
      </c>
      <c r="D960">
        <v>219.68981600000001</v>
      </c>
      <c r="E960" s="2">
        <v>2</v>
      </c>
      <c r="P960">
        <v>2</v>
      </c>
      <c r="Q960" t="str">
        <f>CONCATENATE(C960,E960,G960,I960)</f>
        <v>12</v>
      </c>
    </row>
    <row r="961" spans="1:17" x14ac:dyDescent="0.25">
      <c r="A961">
        <v>990</v>
      </c>
      <c r="B961">
        <v>223.92942299999999</v>
      </c>
      <c r="C961" s="3">
        <v>1</v>
      </c>
      <c r="D961">
        <v>219.69455299999998</v>
      </c>
      <c r="E961" s="2">
        <v>2</v>
      </c>
      <c r="P961">
        <v>2</v>
      </c>
      <c r="Q961" t="str">
        <f>CONCATENATE(C961,E961,G961,I961)</f>
        <v>12</v>
      </c>
    </row>
    <row r="962" spans="1:17" x14ac:dyDescent="0.25">
      <c r="A962">
        <v>991</v>
      </c>
      <c r="D962">
        <v>219.69955200000001</v>
      </c>
      <c r="E962" s="2">
        <v>2</v>
      </c>
      <c r="P962">
        <v>1</v>
      </c>
      <c r="Q962" t="str">
        <f>CONCATENATE(C962,E962,G962,I962)</f>
        <v>2</v>
      </c>
    </row>
    <row r="963" spans="1:17" x14ac:dyDescent="0.25">
      <c r="A963">
        <v>992</v>
      </c>
      <c r="D963">
        <v>219.710657</v>
      </c>
      <c r="E963" s="2">
        <v>2</v>
      </c>
      <c r="P963">
        <v>1</v>
      </c>
      <c r="Q963" t="str">
        <f>CONCATENATE(C963,E963,G963,I963)</f>
        <v>2</v>
      </c>
    </row>
    <row r="964" spans="1:17" x14ac:dyDescent="0.25">
      <c r="A964">
        <v>993</v>
      </c>
      <c r="D964">
        <v>219.66413299999999</v>
      </c>
      <c r="E964" s="2">
        <v>2</v>
      </c>
      <c r="F964">
        <v>221.17752200000001</v>
      </c>
      <c r="G964" s="5">
        <v>3</v>
      </c>
      <c r="P964">
        <v>2</v>
      </c>
      <c r="Q964" t="str">
        <f>CONCATENATE(C964,E964,G964,I964)</f>
        <v>23</v>
      </c>
    </row>
    <row r="965" spans="1:17" x14ac:dyDescent="0.25">
      <c r="A965">
        <v>994</v>
      </c>
      <c r="D965">
        <v>219.780337</v>
      </c>
      <c r="E965" s="2">
        <v>2</v>
      </c>
      <c r="F965">
        <v>221.266729</v>
      </c>
      <c r="G965" s="5">
        <v>3</v>
      </c>
      <c r="H965">
        <v>220.33867499999999</v>
      </c>
      <c r="I965" s="4">
        <v>4</v>
      </c>
      <c r="P965">
        <v>3</v>
      </c>
      <c r="Q965" t="str">
        <f>CONCATENATE(C965,E965,G965,I965)</f>
        <v>234</v>
      </c>
    </row>
    <row r="966" spans="1:17" x14ac:dyDescent="0.25">
      <c r="A966">
        <v>995</v>
      </c>
      <c r="D966">
        <v>219.713604</v>
      </c>
      <c r="E966" s="2">
        <v>2</v>
      </c>
      <c r="F966">
        <v>221.22920500000001</v>
      </c>
      <c r="G966" s="5">
        <v>3</v>
      </c>
      <c r="H966">
        <v>220.45698400000001</v>
      </c>
      <c r="I966" s="4">
        <v>4</v>
      </c>
      <c r="P966">
        <v>3</v>
      </c>
      <c r="Q966" t="str">
        <f>CONCATENATE(C966,E966,G966,I966)</f>
        <v>234</v>
      </c>
    </row>
    <row r="967" spans="1:17" x14ac:dyDescent="0.25">
      <c r="A967">
        <v>996</v>
      </c>
      <c r="F967">
        <v>221.22457299999999</v>
      </c>
      <c r="G967" s="5">
        <v>3</v>
      </c>
      <c r="H967">
        <v>220.41703899999999</v>
      </c>
      <c r="I967" s="4">
        <v>4</v>
      </c>
      <c r="P967">
        <v>2</v>
      </c>
      <c r="Q967" t="str">
        <f>CONCATENATE(C967,E967,G967,I967)</f>
        <v>34</v>
      </c>
    </row>
    <row r="968" spans="1:17" x14ac:dyDescent="0.25">
      <c r="A968">
        <v>997</v>
      </c>
      <c r="F968">
        <v>221.16941800000001</v>
      </c>
      <c r="G968" s="5">
        <v>3</v>
      </c>
      <c r="H968">
        <v>220.40572299999999</v>
      </c>
      <c r="I968" s="4">
        <v>4</v>
      </c>
      <c r="P968">
        <v>2</v>
      </c>
      <c r="Q968" t="str">
        <f>CONCATENATE(C968,E968,G968,I968)</f>
        <v>34</v>
      </c>
    </row>
    <row r="969" spans="1:17" x14ac:dyDescent="0.25">
      <c r="A969">
        <v>998</v>
      </c>
      <c r="F969">
        <v>221.194153</v>
      </c>
      <c r="G969" s="5">
        <v>3</v>
      </c>
      <c r="H969">
        <v>220.42493200000001</v>
      </c>
      <c r="I969" s="4">
        <v>4</v>
      </c>
      <c r="P969">
        <v>2</v>
      </c>
      <c r="Q969" t="str">
        <f>CONCATENATE(C969,E969,G969,I969)</f>
        <v>34</v>
      </c>
    </row>
    <row r="970" spans="1:17" x14ac:dyDescent="0.25">
      <c r="A970">
        <v>999</v>
      </c>
      <c r="F970">
        <v>221.19646900000001</v>
      </c>
      <c r="G970" s="5">
        <v>3</v>
      </c>
      <c r="H970">
        <v>220.485298</v>
      </c>
      <c r="I970" s="4">
        <v>4</v>
      </c>
      <c r="P970">
        <v>2</v>
      </c>
      <c r="Q970" t="str">
        <f>CONCATENATE(C970,E970,G970,I970)</f>
        <v>34</v>
      </c>
    </row>
    <row r="971" spans="1:17" x14ac:dyDescent="0.25">
      <c r="A971">
        <v>1000</v>
      </c>
      <c r="F971">
        <v>221.202943</v>
      </c>
      <c r="G971" s="5">
        <v>3</v>
      </c>
      <c r="H971">
        <v>220.51298</v>
      </c>
      <c r="I971" s="4">
        <v>4</v>
      </c>
      <c r="P971">
        <v>2</v>
      </c>
      <c r="Q971" t="str">
        <f>CONCATENATE(C971,E971,G971,I971)</f>
        <v>34</v>
      </c>
    </row>
    <row r="972" spans="1:17" x14ac:dyDescent="0.25">
      <c r="A972">
        <v>1001</v>
      </c>
      <c r="F972">
        <v>221.16299699999999</v>
      </c>
      <c r="G972" s="5">
        <v>3</v>
      </c>
      <c r="H972">
        <v>220.50203400000001</v>
      </c>
      <c r="I972" s="4">
        <v>4</v>
      </c>
      <c r="P972">
        <v>2</v>
      </c>
      <c r="Q972" t="str">
        <f>CONCATENATE(C972,E972,G972,I972)</f>
        <v>34</v>
      </c>
    </row>
    <row r="973" spans="1:17" x14ac:dyDescent="0.25">
      <c r="A973">
        <v>1002</v>
      </c>
      <c r="F973">
        <v>221.17046999999999</v>
      </c>
      <c r="G973" s="5">
        <v>3</v>
      </c>
      <c r="H973">
        <v>220.492771</v>
      </c>
      <c r="I973" s="4">
        <v>4</v>
      </c>
      <c r="P973">
        <v>2</v>
      </c>
      <c r="Q973" t="str">
        <f>CONCATENATE(C973,E973,G973,I973)</f>
        <v>34</v>
      </c>
    </row>
    <row r="974" spans="1:17" x14ac:dyDescent="0.25">
      <c r="A974">
        <v>1003</v>
      </c>
      <c r="F974">
        <v>221.205206</v>
      </c>
      <c r="G974" s="5">
        <v>3</v>
      </c>
      <c r="H974">
        <v>220.55829399999999</v>
      </c>
      <c r="I974" s="4">
        <v>4</v>
      </c>
      <c r="P974">
        <v>2</v>
      </c>
      <c r="Q974" t="str">
        <f>CONCATENATE(C974,E974,G974,I974)</f>
        <v>34</v>
      </c>
    </row>
    <row r="975" spans="1:17" x14ac:dyDescent="0.25">
      <c r="A975">
        <v>1004</v>
      </c>
      <c r="P975">
        <v>0</v>
      </c>
      <c r="Q975" t="str">
        <f>CONCATENATE(C975,E975,G975,I975)</f>
        <v/>
      </c>
    </row>
    <row r="976" spans="1:17" x14ac:dyDescent="0.25">
      <c r="A976">
        <v>1005</v>
      </c>
      <c r="P976">
        <v>0</v>
      </c>
      <c r="Q976" t="str">
        <f>CONCATENATE(C976,E976,G976,I976)</f>
        <v/>
      </c>
    </row>
    <row r="977" spans="1:17" x14ac:dyDescent="0.25">
      <c r="A977">
        <v>1006</v>
      </c>
      <c r="P977">
        <v>0</v>
      </c>
      <c r="Q977" t="str">
        <f>CONCATENATE(C977,E977,G977,I977)</f>
        <v/>
      </c>
    </row>
    <row r="978" spans="1:17" x14ac:dyDescent="0.25">
      <c r="A978">
        <v>1007</v>
      </c>
      <c r="P978">
        <v>0</v>
      </c>
      <c r="Q978" t="str">
        <f>CONCATENATE(C978,E978,G978,I978)</f>
        <v/>
      </c>
    </row>
    <row r="979" spans="1:17" x14ac:dyDescent="0.25">
      <c r="A979">
        <v>1008</v>
      </c>
      <c r="P979">
        <v>0</v>
      </c>
      <c r="Q979" t="str">
        <f>CONCATENATE(C979,E979,G979,I979)</f>
        <v/>
      </c>
    </row>
    <row r="980" spans="1:17" x14ac:dyDescent="0.25">
      <c r="A980">
        <v>1009</v>
      </c>
      <c r="B980">
        <v>199.98264599999999</v>
      </c>
      <c r="C980" s="3">
        <v>1</v>
      </c>
      <c r="P980">
        <v>1</v>
      </c>
      <c r="Q980" t="str">
        <f>CONCATENATE(C980,E980,G980,I980)</f>
        <v>1</v>
      </c>
    </row>
    <row r="981" spans="1:17" x14ac:dyDescent="0.25">
      <c r="A981">
        <v>1010</v>
      </c>
      <c r="B981">
        <v>199.997962</v>
      </c>
      <c r="C981" s="3">
        <v>1</v>
      </c>
      <c r="D981">
        <v>198.864814</v>
      </c>
      <c r="E981" s="2">
        <v>2</v>
      </c>
      <c r="P981">
        <v>2</v>
      </c>
      <c r="Q981" t="str">
        <f>CONCATENATE(C981,E981,G981,I981)</f>
        <v>12</v>
      </c>
    </row>
    <row r="982" spans="1:17" x14ac:dyDescent="0.25">
      <c r="A982">
        <v>1011</v>
      </c>
      <c r="B982">
        <v>199.99948799999999</v>
      </c>
      <c r="C982" s="3">
        <v>1</v>
      </c>
      <c r="D982">
        <v>198.831603</v>
      </c>
      <c r="E982" s="2">
        <v>2</v>
      </c>
      <c r="P982">
        <v>2</v>
      </c>
      <c r="Q982" t="str">
        <f>CONCATENATE(C982,E982,G982,I982)</f>
        <v>12</v>
      </c>
    </row>
    <row r="983" spans="1:17" x14ac:dyDescent="0.25">
      <c r="A983">
        <v>1012</v>
      </c>
      <c r="B983">
        <v>200.01158799999999</v>
      </c>
      <c r="C983" s="3">
        <v>1</v>
      </c>
      <c r="D983">
        <v>198.84739199999999</v>
      </c>
      <c r="E983" s="2">
        <v>2</v>
      </c>
      <c r="P983">
        <v>2</v>
      </c>
      <c r="Q983" t="str">
        <f>CONCATENATE(C983,E983,G983,I983)</f>
        <v>12</v>
      </c>
    </row>
    <row r="984" spans="1:17" x14ac:dyDescent="0.25">
      <c r="A984">
        <v>1013</v>
      </c>
      <c r="B984">
        <v>200.016536</v>
      </c>
      <c r="C984" s="3">
        <v>1</v>
      </c>
      <c r="D984">
        <v>198.84465699999998</v>
      </c>
      <c r="E984" s="2">
        <v>2</v>
      </c>
      <c r="P984">
        <v>2</v>
      </c>
      <c r="Q984" t="str">
        <f>CONCATENATE(C984,E984,G984,I984)</f>
        <v>12</v>
      </c>
    </row>
    <row r="985" spans="1:17" x14ac:dyDescent="0.25">
      <c r="A985">
        <v>1014</v>
      </c>
      <c r="B985">
        <v>199.997432</v>
      </c>
      <c r="C985" s="3">
        <v>1</v>
      </c>
      <c r="D985">
        <v>198.816024</v>
      </c>
      <c r="E985" s="2">
        <v>2</v>
      </c>
      <c r="P985">
        <v>2</v>
      </c>
      <c r="Q985" t="str">
        <f>CONCATENATE(C985,E985,G985,I985)</f>
        <v>12</v>
      </c>
    </row>
    <row r="986" spans="1:17" x14ac:dyDescent="0.25">
      <c r="A986">
        <v>1015</v>
      </c>
      <c r="B986">
        <v>199.959701</v>
      </c>
      <c r="C986" s="3">
        <v>1</v>
      </c>
      <c r="D986">
        <v>198.79265899999999</v>
      </c>
      <c r="E986" s="2">
        <v>2</v>
      </c>
      <c r="P986">
        <v>2</v>
      </c>
      <c r="Q986" t="str">
        <f>CONCATENATE(C986,E986,G986,I986)</f>
        <v>12</v>
      </c>
    </row>
    <row r="987" spans="1:17" x14ac:dyDescent="0.25">
      <c r="A987">
        <v>1016</v>
      </c>
      <c r="B987">
        <v>199.901805</v>
      </c>
      <c r="C987" s="3">
        <v>1</v>
      </c>
      <c r="D987">
        <v>198.81012999999999</v>
      </c>
      <c r="E987" s="2">
        <v>2</v>
      </c>
      <c r="P987">
        <v>2</v>
      </c>
      <c r="Q987" t="str">
        <f>CONCATENATE(C987,E987,G987,I987)</f>
        <v>12</v>
      </c>
    </row>
    <row r="988" spans="1:17" x14ac:dyDescent="0.25">
      <c r="A988">
        <v>1017</v>
      </c>
      <c r="B988">
        <v>199.94338499999998</v>
      </c>
      <c r="C988" s="3">
        <v>1</v>
      </c>
      <c r="D988">
        <v>198.85123299999998</v>
      </c>
      <c r="E988" s="2">
        <v>2</v>
      </c>
      <c r="P988">
        <v>2</v>
      </c>
      <c r="Q988" t="str">
        <f>CONCATENATE(C988,E988,G988,I988)</f>
        <v>12</v>
      </c>
    </row>
    <row r="989" spans="1:17" x14ac:dyDescent="0.25">
      <c r="A989">
        <v>1018</v>
      </c>
      <c r="F989">
        <v>198.922336</v>
      </c>
      <c r="G989" s="5">
        <v>3</v>
      </c>
      <c r="P989">
        <v>1</v>
      </c>
      <c r="Q989" t="str">
        <f>CONCATENATE(C989,E989,G989,I989)</f>
        <v>3</v>
      </c>
    </row>
    <row r="990" spans="1:17" x14ac:dyDescent="0.25">
      <c r="A990">
        <v>1019</v>
      </c>
      <c r="F990">
        <v>198.89781099999999</v>
      </c>
      <c r="G990" s="5">
        <v>3</v>
      </c>
      <c r="H990">
        <v>197.70387599999998</v>
      </c>
      <c r="I990" s="4">
        <v>4</v>
      </c>
      <c r="P990">
        <v>2</v>
      </c>
      <c r="Q990" t="str">
        <f>CONCATENATE(C990,E990,G990,I990)</f>
        <v>34</v>
      </c>
    </row>
    <row r="991" spans="1:17" x14ac:dyDescent="0.25">
      <c r="A991">
        <v>1020</v>
      </c>
      <c r="F991">
        <v>198.875812</v>
      </c>
      <c r="G991" s="5">
        <v>3</v>
      </c>
      <c r="H991">
        <v>197.70387599999998</v>
      </c>
      <c r="I991" s="4">
        <v>4</v>
      </c>
      <c r="P991">
        <v>2</v>
      </c>
      <c r="Q991" t="str">
        <f>CONCATENATE(C991,E991,G991,I991)</f>
        <v>34</v>
      </c>
    </row>
    <row r="992" spans="1:17" x14ac:dyDescent="0.25">
      <c r="A992">
        <v>1021</v>
      </c>
      <c r="F992">
        <v>198.855445</v>
      </c>
      <c r="G992" s="5">
        <v>3</v>
      </c>
      <c r="H992">
        <v>197.59619799999999</v>
      </c>
      <c r="I992" s="4">
        <v>4</v>
      </c>
      <c r="P992">
        <v>2</v>
      </c>
      <c r="Q992" t="str">
        <f>CONCATENATE(C992,E992,G992,I992)</f>
        <v>34</v>
      </c>
    </row>
    <row r="993" spans="1:17" x14ac:dyDescent="0.25">
      <c r="A993">
        <v>1022</v>
      </c>
      <c r="F993">
        <v>198.88570299999998</v>
      </c>
      <c r="G993" s="5">
        <v>3</v>
      </c>
      <c r="H993">
        <v>197.61677800000001</v>
      </c>
      <c r="I993" s="4">
        <v>4</v>
      </c>
      <c r="P993">
        <v>2</v>
      </c>
      <c r="Q993" t="str">
        <f>CONCATENATE(C993,E993,G993,I993)</f>
        <v>34</v>
      </c>
    </row>
    <row r="994" spans="1:17" x14ac:dyDescent="0.25">
      <c r="A994">
        <v>1023</v>
      </c>
      <c r="F994">
        <v>198.896232</v>
      </c>
      <c r="G994" s="5">
        <v>3</v>
      </c>
      <c r="H994">
        <v>197.62167299999999</v>
      </c>
      <c r="I994" s="4">
        <v>4</v>
      </c>
      <c r="P994">
        <v>2</v>
      </c>
      <c r="Q994" t="str">
        <f>CONCATENATE(C994,E994,G994,I994)</f>
        <v>34</v>
      </c>
    </row>
    <row r="995" spans="1:17" x14ac:dyDescent="0.25">
      <c r="A995">
        <v>1024</v>
      </c>
      <c r="F995">
        <v>198.92380800000001</v>
      </c>
      <c r="G995" s="5">
        <v>3</v>
      </c>
      <c r="H995">
        <v>197.62646000000001</v>
      </c>
      <c r="I995" s="4">
        <v>4</v>
      </c>
      <c r="P995">
        <v>2</v>
      </c>
      <c r="Q995" t="str">
        <f>CONCATENATE(C995,E995,G995,I995)</f>
        <v>34</v>
      </c>
    </row>
    <row r="996" spans="1:17" x14ac:dyDescent="0.25">
      <c r="A996">
        <v>1025</v>
      </c>
      <c r="F996">
        <v>198.964911</v>
      </c>
      <c r="G996" s="5">
        <v>3</v>
      </c>
      <c r="H996">
        <v>197.61909399999999</v>
      </c>
      <c r="I996" s="4">
        <v>4</v>
      </c>
      <c r="P996">
        <v>2</v>
      </c>
      <c r="Q996" t="str">
        <f>CONCATENATE(C996,E996,G996,I996)</f>
        <v>34</v>
      </c>
    </row>
    <row r="997" spans="1:17" x14ac:dyDescent="0.25">
      <c r="A997">
        <v>1026</v>
      </c>
      <c r="F997">
        <v>198.869811</v>
      </c>
      <c r="G997" s="5">
        <v>3</v>
      </c>
      <c r="H997">
        <v>197.62751299999999</v>
      </c>
      <c r="I997" s="4">
        <v>4</v>
      </c>
      <c r="P997">
        <v>2</v>
      </c>
      <c r="Q997" t="str">
        <f>CONCATENATE(C997,E997,G997,I997)</f>
        <v>34</v>
      </c>
    </row>
    <row r="998" spans="1:17" x14ac:dyDescent="0.25">
      <c r="A998">
        <v>1027</v>
      </c>
      <c r="F998">
        <v>198.83086700000001</v>
      </c>
      <c r="G998" s="5">
        <v>3</v>
      </c>
      <c r="H998">
        <v>197.62272200000001</v>
      </c>
      <c r="I998" s="4">
        <v>4</v>
      </c>
      <c r="P998">
        <v>2</v>
      </c>
      <c r="Q998" t="str">
        <f>CONCATENATE(C998,E998,G998,I998)</f>
        <v>34</v>
      </c>
    </row>
    <row r="999" spans="1:17" x14ac:dyDescent="0.25">
      <c r="A999">
        <v>1028</v>
      </c>
      <c r="F999">
        <v>198.883285</v>
      </c>
      <c r="G999" s="5">
        <v>3</v>
      </c>
      <c r="H999">
        <v>197.70387599999998</v>
      </c>
      <c r="I999" s="4">
        <v>4</v>
      </c>
      <c r="P999">
        <v>2</v>
      </c>
      <c r="Q999" t="str">
        <f>CONCATENATE(C999,E999,G999,I999)</f>
        <v>34</v>
      </c>
    </row>
    <row r="1000" spans="1:17" x14ac:dyDescent="0.25">
      <c r="A1000">
        <v>1029</v>
      </c>
      <c r="H1000">
        <v>197.59898699999999</v>
      </c>
      <c r="I1000" s="4">
        <v>4</v>
      </c>
      <c r="P1000">
        <v>1</v>
      </c>
      <c r="Q1000" t="str">
        <f>CONCATENATE(C1000,E1000,G1000,I1000)</f>
        <v>4</v>
      </c>
    </row>
    <row r="1001" spans="1:17" x14ac:dyDescent="0.25">
      <c r="A1001">
        <v>1030</v>
      </c>
      <c r="P1001">
        <v>0</v>
      </c>
      <c r="Q1001" t="str">
        <f>CONCATENATE(C1001,E1001,G1001,I1001)</f>
        <v/>
      </c>
    </row>
    <row r="1002" spans="1:17" x14ac:dyDescent="0.25">
      <c r="A1002">
        <v>1031</v>
      </c>
      <c r="B1002">
        <v>176.88076699999999</v>
      </c>
      <c r="C1002" s="3">
        <v>1</v>
      </c>
      <c r="P1002">
        <v>1</v>
      </c>
      <c r="Q1002" t="str">
        <f>CONCATENATE(C1002,E1002,G1002,I1002)</f>
        <v>1</v>
      </c>
    </row>
    <row r="1003" spans="1:17" x14ac:dyDescent="0.25">
      <c r="A1003">
        <v>1032</v>
      </c>
      <c r="B1003">
        <v>176.89003099999999</v>
      </c>
      <c r="C1003" s="3">
        <v>1</v>
      </c>
      <c r="P1003">
        <v>1</v>
      </c>
      <c r="Q1003" t="str">
        <f>CONCATENATE(C1003,E1003,G1003,I1003)</f>
        <v>1</v>
      </c>
    </row>
    <row r="1004" spans="1:17" x14ac:dyDescent="0.25">
      <c r="A1004">
        <v>1033</v>
      </c>
      <c r="B1004">
        <v>176.91118499999999</v>
      </c>
      <c r="C1004" s="3">
        <v>1</v>
      </c>
      <c r="D1004">
        <v>175.615207</v>
      </c>
      <c r="E1004" s="2">
        <v>2</v>
      </c>
      <c r="P1004">
        <v>2</v>
      </c>
      <c r="Q1004" t="str">
        <f>CONCATENATE(C1004,E1004,G1004,I1004)</f>
        <v>12</v>
      </c>
    </row>
    <row r="1005" spans="1:17" x14ac:dyDescent="0.25">
      <c r="A1005">
        <v>1034</v>
      </c>
      <c r="B1005">
        <v>176.94607999999999</v>
      </c>
      <c r="C1005" s="3">
        <v>1</v>
      </c>
      <c r="D1005">
        <v>175.623942</v>
      </c>
      <c r="E1005" s="2">
        <v>2</v>
      </c>
      <c r="P1005">
        <v>2</v>
      </c>
      <c r="Q1005" t="str">
        <f>CONCATENATE(C1005,E1005,G1005,I1005)</f>
        <v>12</v>
      </c>
    </row>
    <row r="1006" spans="1:17" x14ac:dyDescent="0.25">
      <c r="A1006">
        <v>1035</v>
      </c>
      <c r="B1006">
        <v>176.93776399999999</v>
      </c>
      <c r="C1006" s="3">
        <v>1</v>
      </c>
      <c r="D1006">
        <v>175.61394200000001</v>
      </c>
      <c r="E1006" s="2">
        <v>2</v>
      </c>
      <c r="P1006">
        <v>2</v>
      </c>
      <c r="Q1006" t="str">
        <f>CONCATENATE(C1006,E1006,G1006,I1006)</f>
        <v>12</v>
      </c>
    </row>
    <row r="1007" spans="1:17" x14ac:dyDescent="0.25">
      <c r="A1007">
        <v>1036</v>
      </c>
      <c r="B1007">
        <v>176.93565999999998</v>
      </c>
      <c r="C1007" s="3">
        <v>1</v>
      </c>
      <c r="D1007">
        <v>175.62536299999999</v>
      </c>
      <c r="E1007" s="2">
        <v>2</v>
      </c>
      <c r="P1007">
        <v>2</v>
      </c>
      <c r="Q1007" t="str">
        <f>CONCATENATE(C1007,E1007,G1007,I1007)</f>
        <v>12</v>
      </c>
    </row>
    <row r="1008" spans="1:17" x14ac:dyDescent="0.25">
      <c r="A1008">
        <v>1037</v>
      </c>
      <c r="B1008">
        <v>176.89634599999999</v>
      </c>
      <c r="C1008" s="3">
        <v>1</v>
      </c>
      <c r="D1008">
        <v>175.62415199999998</v>
      </c>
      <c r="E1008" s="2">
        <v>2</v>
      </c>
      <c r="P1008">
        <v>2</v>
      </c>
      <c r="Q1008" t="str">
        <f>CONCATENATE(C1008,E1008,G1008,I1008)</f>
        <v>12</v>
      </c>
    </row>
    <row r="1009" spans="1:17" x14ac:dyDescent="0.25">
      <c r="A1009">
        <v>1038</v>
      </c>
      <c r="B1009">
        <v>176.88397900000001</v>
      </c>
      <c r="C1009" s="3">
        <v>1</v>
      </c>
      <c r="D1009">
        <v>175.61926</v>
      </c>
      <c r="E1009" s="2">
        <v>2</v>
      </c>
      <c r="P1009">
        <v>2</v>
      </c>
      <c r="Q1009" t="str">
        <f>CONCATENATE(C1009,E1009,G1009,I1009)</f>
        <v>12</v>
      </c>
    </row>
    <row r="1010" spans="1:17" x14ac:dyDescent="0.25">
      <c r="A1010">
        <v>1039</v>
      </c>
      <c r="B1010">
        <v>176.88992400000001</v>
      </c>
      <c r="C1010" s="3">
        <v>1</v>
      </c>
      <c r="D1010">
        <v>175.64099399999998</v>
      </c>
      <c r="E1010" s="2">
        <v>2</v>
      </c>
      <c r="P1010">
        <v>2</v>
      </c>
      <c r="Q1010" t="str">
        <f>CONCATENATE(C1010,E1010,G1010,I1010)</f>
        <v>12</v>
      </c>
    </row>
    <row r="1011" spans="1:17" x14ac:dyDescent="0.25">
      <c r="A1011">
        <v>1040</v>
      </c>
      <c r="B1011">
        <v>176.88992400000001</v>
      </c>
      <c r="C1011" s="3">
        <v>1</v>
      </c>
      <c r="D1011">
        <v>175.55831599999999</v>
      </c>
      <c r="E1011" s="2">
        <v>2</v>
      </c>
      <c r="P1011">
        <v>2</v>
      </c>
      <c r="Q1011" t="str">
        <f>CONCATENATE(C1011,E1011,G1011,I1011)</f>
        <v>12</v>
      </c>
    </row>
    <row r="1012" spans="1:17" x14ac:dyDescent="0.25">
      <c r="A1012">
        <v>1041</v>
      </c>
      <c r="D1012">
        <v>175.63015300000001</v>
      </c>
      <c r="E1012" s="2">
        <v>2</v>
      </c>
      <c r="F1012">
        <v>175.815879</v>
      </c>
      <c r="G1012" s="5">
        <v>3</v>
      </c>
      <c r="P1012">
        <v>2</v>
      </c>
      <c r="Q1012" t="str">
        <f>CONCATENATE(C1012,E1012,G1012,I1012)</f>
        <v>23</v>
      </c>
    </row>
    <row r="1013" spans="1:17" x14ac:dyDescent="0.25">
      <c r="A1013">
        <v>1042</v>
      </c>
      <c r="F1013">
        <v>175.815879</v>
      </c>
      <c r="G1013" s="5">
        <v>3</v>
      </c>
      <c r="H1013">
        <v>174.535056</v>
      </c>
      <c r="I1013" s="4">
        <v>4</v>
      </c>
      <c r="P1013">
        <v>2</v>
      </c>
      <c r="Q1013" t="str">
        <f>CONCATENATE(C1013,E1013,G1013,I1013)</f>
        <v>34</v>
      </c>
    </row>
    <row r="1014" spans="1:17" x14ac:dyDescent="0.25">
      <c r="A1014">
        <v>1043</v>
      </c>
      <c r="F1014">
        <v>175.815879</v>
      </c>
      <c r="G1014" s="5">
        <v>3</v>
      </c>
      <c r="H1014">
        <v>174.496163</v>
      </c>
      <c r="I1014" s="4">
        <v>4</v>
      </c>
      <c r="P1014">
        <v>2</v>
      </c>
      <c r="Q1014" t="str">
        <f>CONCATENATE(C1014,E1014,G1014,I1014)</f>
        <v>34</v>
      </c>
    </row>
    <row r="1015" spans="1:17" x14ac:dyDescent="0.25">
      <c r="A1015">
        <v>1044</v>
      </c>
      <c r="F1015">
        <v>175.815879</v>
      </c>
      <c r="G1015" s="5">
        <v>3</v>
      </c>
      <c r="H1015">
        <v>174.42464200000001</v>
      </c>
      <c r="I1015" s="4">
        <v>4</v>
      </c>
      <c r="P1015">
        <v>2</v>
      </c>
      <c r="Q1015" t="str">
        <f>CONCATENATE(C1015,E1015,G1015,I1015)</f>
        <v>34</v>
      </c>
    </row>
    <row r="1016" spans="1:17" x14ac:dyDescent="0.25">
      <c r="A1016">
        <v>1045</v>
      </c>
      <c r="F1016">
        <v>175.815879</v>
      </c>
      <c r="G1016" s="5">
        <v>3</v>
      </c>
      <c r="H1016">
        <v>174.40132599999998</v>
      </c>
      <c r="I1016" s="4">
        <v>4</v>
      </c>
      <c r="P1016">
        <v>2</v>
      </c>
      <c r="Q1016" t="str">
        <f>CONCATENATE(C1016,E1016,G1016,I1016)</f>
        <v>34</v>
      </c>
    </row>
    <row r="1017" spans="1:17" x14ac:dyDescent="0.25">
      <c r="A1017">
        <v>1046</v>
      </c>
      <c r="F1017">
        <v>175.815879</v>
      </c>
      <c r="G1017" s="5">
        <v>3</v>
      </c>
      <c r="H1017">
        <v>174.44990300000001</v>
      </c>
      <c r="I1017" s="4">
        <v>4</v>
      </c>
      <c r="P1017">
        <v>2</v>
      </c>
      <c r="Q1017" t="str">
        <f>CONCATENATE(C1017,E1017,G1017,I1017)</f>
        <v>34</v>
      </c>
    </row>
    <row r="1018" spans="1:17" x14ac:dyDescent="0.25">
      <c r="A1018">
        <v>1047</v>
      </c>
      <c r="F1018">
        <v>175.815879</v>
      </c>
      <c r="G1018" s="5">
        <v>3</v>
      </c>
      <c r="H1018">
        <v>174.45853499999998</v>
      </c>
      <c r="I1018" s="4">
        <v>4</v>
      </c>
      <c r="P1018">
        <v>2</v>
      </c>
      <c r="Q1018" t="str">
        <f>CONCATENATE(C1018,E1018,G1018,I1018)</f>
        <v>34</v>
      </c>
    </row>
    <row r="1019" spans="1:17" x14ac:dyDescent="0.25">
      <c r="A1019">
        <v>1048</v>
      </c>
      <c r="F1019">
        <v>175.815879</v>
      </c>
      <c r="G1019" s="5">
        <v>3</v>
      </c>
      <c r="H1019">
        <v>174.46211299999999</v>
      </c>
      <c r="I1019" s="4">
        <v>4</v>
      </c>
      <c r="P1019">
        <v>2</v>
      </c>
      <c r="Q1019" t="str">
        <f>CONCATENATE(C1019,E1019,G1019,I1019)</f>
        <v>34</v>
      </c>
    </row>
    <row r="1020" spans="1:17" x14ac:dyDescent="0.25">
      <c r="A1020">
        <v>1049</v>
      </c>
      <c r="F1020">
        <v>175.815879</v>
      </c>
      <c r="G1020" s="5">
        <v>3</v>
      </c>
      <c r="H1020">
        <v>174.410325</v>
      </c>
      <c r="I1020" s="4">
        <v>4</v>
      </c>
      <c r="P1020">
        <v>2</v>
      </c>
      <c r="Q1020" t="str">
        <f>CONCATENATE(C1020,E1020,G1020,I1020)</f>
        <v>34</v>
      </c>
    </row>
    <row r="1021" spans="1:17" x14ac:dyDescent="0.25">
      <c r="A1021">
        <v>1050</v>
      </c>
      <c r="F1021">
        <v>175.815879</v>
      </c>
      <c r="G1021" s="5">
        <v>3</v>
      </c>
      <c r="H1021">
        <v>174.394485</v>
      </c>
      <c r="I1021" s="4">
        <v>4</v>
      </c>
      <c r="P1021">
        <v>2</v>
      </c>
      <c r="Q1021" t="str">
        <f>CONCATENATE(C1021,E1021,G1021,I1021)</f>
        <v>34</v>
      </c>
    </row>
    <row r="1022" spans="1:17" x14ac:dyDescent="0.25">
      <c r="A1022">
        <v>1051</v>
      </c>
      <c r="H1022">
        <v>174.28006999999999</v>
      </c>
      <c r="I1022" s="4">
        <v>4</v>
      </c>
      <c r="P1022">
        <v>1</v>
      </c>
      <c r="Q1022" t="str">
        <f>CONCATENATE(C1022,E1022,G1022,I1022)</f>
        <v>4</v>
      </c>
    </row>
    <row r="1023" spans="1:17" x14ac:dyDescent="0.25">
      <c r="A1023">
        <v>1052</v>
      </c>
      <c r="H1023">
        <v>174.535056</v>
      </c>
      <c r="I1023" s="4">
        <v>4</v>
      </c>
      <c r="P1023">
        <v>1</v>
      </c>
      <c r="Q1023" t="str">
        <f>CONCATENATE(C1023,E1023,G1023,I1023)</f>
        <v>4</v>
      </c>
    </row>
    <row r="1024" spans="1:17" x14ac:dyDescent="0.25">
      <c r="A1024">
        <v>1053</v>
      </c>
      <c r="P1024">
        <v>0</v>
      </c>
      <c r="Q1024" t="str">
        <f>CONCATENATE(C1024,E1024,G1024,I1024)</f>
        <v/>
      </c>
    </row>
    <row r="1025" spans="1:17" x14ac:dyDescent="0.25">
      <c r="A1025">
        <v>1054</v>
      </c>
      <c r="P1025">
        <v>0</v>
      </c>
      <c r="Q1025" t="str">
        <f>CONCATENATE(C1025,E1025,G1025,I1025)</f>
        <v/>
      </c>
    </row>
    <row r="1026" spans="1:17" x14ac:dyDescent="0.25">
      <c r="A1026">
        <v>1055</v>
      </c>
      <c r="P1026">
        <v>0</v>
      </c>
      <c r="Q1026" t="str">
        <f>CONCATENATE(C1026,E1026,G1026,I1026)</f>
        <v/>
      </c>
    </row>
    <row r="1027" spans="1:17" x14ac:dyDescent="0.25">
      <c r="A1027">
        <v>1056</v>
      </c>
      <c r="P1027">
        <v>0</v>
      </c>
      <c r="Q1027" t="str">
        <f>CONCATENATE(C1027,E1027,G1027,I1027)</f>
        <v/>
      </c>
    </row>
    <row r="1028" spans="1:17" x14ac:dyDescent="0.25">
      <c r="A1028">
        <v>1057</v>
      </c>
      <c r="P1028">
        <v>0</v>
      </c>
      <c r="Q1028" t="str">
        <f>CONCATENATE(C1028,E1028,G1028,I1028)</f>
        <v/>
      </c>
    </row>
    <row r="1029" spans="1:17" x14ac:dyDescent="0.25">
      <c r="A1029">
        <v>1058</v>
      </c>
      <c r="B1029">
        <v>154.53790100000001</v>
      </c>
      <c r="C1029" s="3">
        <v>1</v>
      </c>
      <c r="P1029">
        <v>1</v>
      </c>
      <c r="Q1029" t="str">
        <f>CONCATENATE(C1029,E1029,G1029,I1029)</f>
        <v>1</v>
      </c>
    </row>
    <row r="1030" spans="1:17" x14ac:dyDescent="0.25">
      <c r="A1030">
        <v>1059</v>
      </c>
      <c r="B1030">
        <v>154.529954</v>
      </c>
      <c r="C1030" s="3">
        <v>1</v>
      </c>
      <c r="D1030">
        <v>153.754366</v>
      </c>
      <c r="E1030" s="2">
        <v>2</v>
      </c>
      <c r="P1030">
        <v>2</v>
      </c>
      <c r="Q1030" t="str">
        <f>CONCATENATE(C1030,E1030,G1030,I1030)</f>
        <v>12</v>
      </c>
    </row>
    <row r="1031" spans="1:17" x14ac:dyDescent="0.25">
      <c r="A1031">
        <v>1060</v>
      </c>
      <c r="B1031">
        <v>154.51427100000001</v>
      </c>
      <c r="C1031" s="3">
        <v>1</v>
      </c>
      <c r="D1031">
        <v>153.754366</v>
      </c>
      <c r="E1031" s="2">
        <v>2</v>
      </c>
      <c r="P1031">
        <v>2</v>
      </c>
      <c r="Q1031" t="str">
        <f>CONCATENATE(C1031,E1031,G1031,I1031)</f>
        <v>12</v>
      </c>
    </row>
    <row r="1032" spans="1:17" x14ac:dyDescent="0.25">
      <c r="A1032">
        <v>1061</v>
      </c>
      <c r="B1032">
        <v>154.47622100000001</v>
      </c>
      <c r="C1032" s="3">
        <v>1</v>
      </c>
      <c r="D1032">
        <v>153.754366</v>
      </c>
      <c r="E1032" s="2">
        <v>2</v>
      </c>
      <c r="P1032">
        <v>2</v>
      </c>
      <c r="Q1032" t="str">
        <f>CONCATENATE(C1032,E1032,G1032,I1032)</f>
        <v>12</v>
      </c>
    </row>
    <row r="1033" spans="1:17" x14ac:dyDescent="0.25">
      <c r="A1033">
        <v>1062</v>
      </c>
      <c r="B1033">
        <v>154.55947900000001</v>
      </c>
      <c r="C1033" s="3">
        <v>1</v>
      </c>
      <c r="D1033">
        <v>153.754366</v>
      </c>
      <c r="E1033" s="2">
        <v>2</v>
      </c>
      <c r="P1033">
        <v>2</v>
      </c>
      <c r="Q1033" t="str">
        <f>CONCATENATE(C1033,E1033,G1033,I1033)</f>
        <v>12</v>
      </c>
    </row>
    <row r="1034" spans="1:17" x14ac:dyDescent="0.25">
      <c r="A1034">
        <v>1063</v>
      </c>
      <c r="B1034">
        <v>154.53790100000001</v>
      </c>
      <c r="C1034" s="3">
        <v>1</v>
      </c>
      <c r="D1034">
        <v>153.754366</v>
      </c>
      <c r="E1034" s="2">
        <v>2</v>
      </c>
      <c r="P1034">
        <v>2</v>
      </c>
      <c r="Q1034" t="str">
        <f>CONCATENATE(C1034,E1034,G1034,I1034)</f>
        <v>12</v>
      </c>
    </row>
    <row r="1035" spans="1:17" x14ac:dyDescent="0.25">
      <c r="A1035">
        <v>1064</v>
      </c>
      <c r="B1035">
        <v>154.53790100000001</v>
      </c>
      <c r="C1035" s="3">
        <v>1</v>
      </c>
      <c r="D1035">
        <v>153.754366</v>
      </c>
      <c r="E1035" s="2">
        <v>2</v>
      </c>
      <c r="P1035">
        <v>2</v>
      </c>
      <c r="Q1035" t="str">
        <f>CONCATENATE(C1035,E1035,G1035,I1035)</f>
        <v>12</v>
      </c>
    </row>
    <row r="1036" spans="1:17" x14ac:dyDescent="0.25">
      <c r="A1036">
        <v>1065</v>
      </c>
      <c r="B1036">
        <v>154.53790100000001</v>
      </c>
      <c r="C1036" s="3">
        <v>1</v>
      </c>
      <c r="D1036">
        <v>153.754366</v>
      </c>
      <c r="E1036" s="2">
        <v>2</v>
      </c>
      <c r="P1036">
        <v>2</v>
      </c>
      <c r="Q1036" t="str">
        <f>CONCATENATE(C1036,E1036,G1036,I1036)</f>
        <v>12</v>
      </c>
    </row>
    <row r="1037" spans="1:17" x14ac:dyDescent="0.25">
      <c r="A1037">
        <v>1066</v>
      </c>
      <c r="D1037">
        <v>153.754366</v>
      </c>
      <c r="E1037" s="2">
        <v>2</v>
      </c>
      <c r="P1037">
        <v>1</v>
      </c>
      <c r="Q1037" t="str">
        <f>CONCATENATE(C1037,E1037,G1037,I1037)</f>
        <v>2</v>
      </c>
    </row>
    <row r="1038" spans="1:17" x14ac:dyDescent="0.25">
      <c r="A1038">
        <v>1067</v>
      </c>
      <c r="F1038">
        <v>153.05882600000001</v>
      </c>
      <c r="G1038" s="5">
        <v>3</v>
      </c>
      <c r="H1038">
        <v>152.488699</v>
      </c>
      <c r="I1038" s="4">
        <v>4</v>
      </c>
      <c r="P1038">
        <v>2</v>
      </c>
      <c r="Q1038" t="str">
        <f>CONCATENATE(C1038,E1038,G1038,I1038)</f>
        <v>34</v>
      </c>
    </row>
    <row r="1039" spans="1:17" x14ac:dyDescent="0.25">
      <c r="A1039">
        <v>1068</v>
      </c>
      <c r="F1039">
        <v>153.05882600000001</v>
      </c>
      <c r="G1039" s="5">
        <v>3</v>
      </c>
      <c r="H1039">
        <v>152.488699</v>
      </c>
      <c r="I1039" s="4">
        <v>4</v>
      </c>
      <c r="P1039">
        <v>2</v>
      </c>
      <c r="Q1039" t="str">
        <f>CONCATENATE(C1039,E1039,G1039,I1039)</f>
        <v>34</v>
      </c>
    </row>
    <row r="1040" spans="1:17" x14ac:dyDescent="0.25">
      <c r="A1040">
        <v>1069</v>
      </c>
      <c r="F1040">
        <v>152.95319999999998</v>
      </c>
      <c r="G1040" s="5">
        <v>3</v>
      </c>
      <c r="H1040">
        <v>152.488699</v>
      </c>
      <c r="I1040" s="4">
        <v>4</v>
      </c>
      <c r="P1040">
        <v>2</v>
      </c>
      <c r="Q1040" t="str">
        <f>CONCATENATE(C1040,E1040,G1040,I1040)</f>
        <v>34</v>
      </c>
    </row>
    <row r="1041" spans="1:17" x14ac:dyDescent="0.25">
      <c r="A1041">
        <v>1070</v>
      </c>
      <c r="F1041">
        <v>152.880888</v>
      </c>
      <c r="G1041" s="5">
        <v>3</v>
      </c>
      <c r="H1041">
        <v>152.50790899999998</v>
      </c>
      <c r="I1041" s="4">
        <v>4</v>
      </c>
      <c r="P1041">
        <v>2</v>
      </c>
      <c r="Q1041" t="str">
        <f>CONCATENATE(C1041,E1041,G1041,I1041)</f>
        <v>34</v>
      </c>
    </row>
    <row r="1042" spans="1:17" x14ac:dyDescent="0.25">
      <c r="A1042">
        <v>1071</v>
      </c>
      <c r="F1042">
        <v>152.95630499999999</v>
      </c>
      <c r="G1042" s="5">
        <v>3</v>
      </c>
      <c r="H1042">
        <v>152.49775099999999</v>
      </c>
      <c r="I1042" s="4">
        <v>4</v>
      </c>
      <c r="P1042">
        <v>2</v>
      </c>
      <c r="Q1042" t="str">
        <f>CONCATENATE(C1042,E1042,G1042,I1042)</f>
        <v>34</v>
      </c>
    </row>
    <row r="1043" spans="1:17" x14ac:dyDescent="0.25">
      <c r="A1043">
        <v>1072</v>
      </c>
      <c r="F1043">
        <v>152.97382999999999</v>
      </c>
      <c r="G1043" s="5">
        <v>3</v>
      </c>
      <c r="H1043">
        <v>152.48070000000001</v>
      </c>
      <c r="I1043" s="4">
        <v>4</v>
      </c>
      <c r="P1043">
        <v>2</v>
      </c>
      <c r="Q1043" t="str">
        <f>CONCATENATE(C1043,E1043,G1043,I1043)</f>
        <v>34</v>
      </c>
    </row>
    <row r="1044" spans="1:17" x14ac:dyDescent="0.25">
      <c r="A1044">
        <v>1073</v>
      </c>
      <c r="F1044">
        <v>152.91736</v>
      </c>
      <c r="G1044" s="5">
        <v>3</v>
      </c>
      <c r="H1044">
        <v>152.46854300000001</v>
      </c>
      <c r="I1044" s="4">
        <v>4</v>
      </c>
      <c r="P1044">
        <v>2</v>
      </c>
      <c r="Q1044" t="str">
        <f>CONCATENATE(C1044,E1044,G1044,I1044)</f>
        <v>34</v>
      </c>
    </row>
    <row r="1045" spans="1:17" x14ac:dyDescent="0.25">
      <c r="A1045">
        <v>1074</v>
      </c>
      <c r="F1045">
        <v>152.92020199999999</v>
      </c>
      <c r="G1045" s="5">
        <v>3</v>
      </c>
      <c r="H1045">
        <v>152.488068</v>
      </c>
      <c r="I1045" s="4">
        <v>4</v>
      </c>
      <c r="P1045">
        <v>2</v>
      </c>
      <c r="Q1045" t="str">
        <f>CONCATENATE(C1045,E1045,G1045,I1045)</f>
        <v>34</v>
      </c>
    </row>
    <row r="1046" spans="1:17" x14ac:dyDescent="0.25">
      <c r="A1046">
        <v>1075</v>
      </c>
      <c r="F1046">
        <v>152.87957299999999</v>
      </c>
      <c r="G1046" s="5">
        <v>3</v>
      </c>
      <c r="H1046">
        <v>152.496173</v>
      </c>
      <c r="I1046" s="4">
        <v>4</v>
      </c>
      <c r="P1046">
        <v>2</v>
      </c>
      <c r="Q1046" t="str">
        <f>CONCATENATE(C1046,E1046,G1046,I1046)</f>
        <v>34</v>
      </c>
    </row>
    <row r="1047" spans="1:17" x14ac:dyDescent="0.25">
      <c r="A1047">
        <v>1076</v>
      </c>
      <c r="B1047">
        <v>129.509715</v>
      </c>
      <c r="C1047" s="3">
        <v>1</v>
      </c>
      <c r="D1047">
        <v>129.27141500000002</v>
      </c>
      <c r="E1047" s="2">
        <v>2</v>
      </c>
      <c r="F1047">
        <v>152.86383699999999</v>
      </c>
      <c r="G1047" s="5">
        <v>3</v>
      </c>
      <c r="H1047">
        <v>152.48996299999999</v>
      </c>
      <c r="I1047" s="4">
        <v>4</v>
      </c>
      <c r="P1047">
        <v>4</v>
      </c>
      <c r="Q1047" t="str">
        <f>CONCATENATE(C1047,E1047,G1047,I1047)</f>
        <v>1234</v>
      </c>
    </row>
    <row r="1048" spans="1:17" x14ac:dyDescent="0.25">
      <c r="A1048">
        <v>1077</v>
      </c>
      <c r="B1048">
        <v>129.47309000000001</v>
      </c>
      <c r="C1048" s="3">
        <v>1</v>
      </c>
      <c r="D1048">
        <v>129.27141500000002</v>
      </c>
      <c r="E1048" s="2">
        <v>2</v>
      </c>
      <c r="F1048">
        <v>153.05882600000001</v>
      </c>
      <c r="G1048" s="5">
        <v>3</v>
      </c>
      <c r="H1048">
        <v>152.50532999999999</v>
      </c>
      <c r="I1048" s="4">
        <v>4</v>
      </c>
      <c r="P1048">
        <v>4</v>
      </c>
      <c r="Q1048" t="str">
        <f>CONCATENATE(C1048,E1048,G1048,I1048)</f>
        <v>1234</v>
      </c>
    </row>
    <row r="1049" spans="1:17" x14ac:dyDescent="0.25">
      <c r="A1049">
        <v>1078</v>
      </c>
      <c r="B1049">
        <v>129.44993099999999</v>
      </c>
      <c r="C1049" s="3">
        <v>1</v>
      </c>
      <c r="D1049">
        <v>129.17753100000002</v>
      </c>
      <c r="E1049" s="2">
        <v>2</v>
      </c>
      <c r="P1049">
        <v>2</v>
      </c>
      <c r="Q1049" t="str">
        <f>CONCATENATE(C1049,E1049,G1049,I1049)</f>
        <v>12</v>
      </c>
    </row>
    <row r="1050" spans="1:17" x14ac:dyDescent="0.25">
      <c r="A1050">
        <v>1079</v>
      </c>
      <c r="B1050">
        <v>129.47372000000001</v>
      </c>
      <c r="C1050" s="3">
        <v>1</v>
      </c>
      <c r="D1050">
        <v>129.18978800000002</v>
      </c>
      <c r="E1050" s="2">
        <v>2</v>
      </c>
      <c r="P1050">
        <v>2</v>
      </c>
      <c r="Q1050" t="str">
        <f>CONCATENATE(C1050,E1050,G1050,I1050)</f>
        <v>12</v>
      </c>
    </row>
    <row r="1051" spans="1:17" x14ac:dyDescent="0.25">
      <c r="A1051">
        <v>1080</v>
      </c>
      <c r="B1051">
        <v>129.44998800000002</v>
      </c>
      <c r="C1051" s="3">
        <v>1</v>
      </c>
      <c r="D1051">
        <v>129.18058300000001</v>
      </c>
      <c r="E1051" s="2">
        <v>2</v>
      </c>
      <c r="P1051">
        <v>2</v>
      </c>
      <c r="Q1051" t="str">
        <f>CONCATENATE(C1051,E1051,G1051,I1051)</f>
        <v>12</v>
      </c>
    </row>
    <row r="1052" spans="1:17" x14ac:dyDescent="0.25">
      <c r="A1052">
        <v>1081</v>
      </c>
      <c r="B1052">
        <v>129.47993400000001</v>
      </c>
      <c r="C1052" s="3">
        <v>1</v>
      </c>
      <c r="D1052">
        <v>129.19415600000002</v>
      </c>
      <c r="E1052" s="2">
        <v>2</v>
      </c>
      <c r="P1052">
        <v>2</v>
      </c>
      <c r="Q1052" t="str">
        <f>CONCATENATE(C1052,E1052,G1052,I1052)</f>
        <v>12</v>
      </c>
    </row>
    <row r="1053" spans="1:17" x14ac:dyDescent="0.25">
      <c r="A1053">
        <v>1082</v>
      </c>
      <c r="B1053">
        <v>129.49767200000002</v>
      </c>
      <c r="C1053" s="3">
        <v>1</v>
      </c>
      <c r="D1053">
        <v>129.20868200000001</v>
      </c>
      <c r="E1053" s="2">
        <v>2</v>
      </c>
      <c r="P1053">
        <v>2</v>
      </c>
      <c r="Q1053" t="str">
        <f>CONCATENATE(C1053,E1053,G1053,I1053)</f>
        <v>12</v>
      </c>
    </row>
    <row r="1054" spans="1:17" x14ac:dyDescent="0.25">
      <c r="A1054">
        <v>1083</v>
      </c>
      <c r="B1054">
        <v>129.51108500000001</v>
      </c>
      <c r="C1054" s="3">
        <v>1</v>
      </c>
      <c r="D1054">
        <v>129.21894700000001</v>
      </c>
      <c r="E1054" s="2">
        <v>2</v>
      </c>
      <c r="P1054">
        <v>2</v>
      </c>
      <c r="Q1054" t="str">
        <f>CONCATENATE(C1054,E1054,G1054,I1054)</f>
        <v>12</v>
      </c>
    </row>
    <row r="1055" spans="1:17" x14ac:dyDescent="0.25">
      <c r="A1055">
        <v>1084</v>
      </c>
      <c r="B1055">
        <v>129.428145</v>
      </c>
      <c r="C1055" s="3">
        <v>1</v>
      </c>
      <c r="D1055">
        <v>129.27436400000002</v>
      </c>
      <c r="E1055" s="2">
        <v>2</v>
      </c>
      <c r="P1055">
        <v>2</v>
      </c>
      <c r="Q1055" t="str">
        <f>CONCATENATE(C1055,E1055,G1055,I1055)</f>
        <v>12</v>
      </c>
    </row>
    <row r="1056" spans="1:17" x14ac:dyDescent="0.25">
      <c r="A1056">
        <v>1085</v>
      </c>
      <c r="B1056">
        <v>129.40109200000001</v>
      </c>
      <c r="C1056" s="3">
        <v>1</v>
      </c>
      <c r="D1056">
        <v>129.31225499999999</v>
      </c>
      <c r="E1056" s="2">
        <v>2</v>
      </c>
      <c r="P1056">
        <v>2</v>
      </c>
      <c r="Q1056" t="str">
        <f>CONCATENATE(C1056,E1056,G1056,I1056)</f>
        <v>12</v>
      </c>
    </row>
    <row r="1057" spans="1:17" x14ac:dyDescent="0.25">
      <c r="A1057">
        <v>1086</v>
      </c>
      <c r="B1057">
        <v>129.509715</v>
      </c>
      <c r="C1057" s="3">
        <v>1</v>
      </c>
      <c r="D1057">
        <v>129.292834</v>
      </c>
      <c r="E1057" s="2">
        <v>2</v>
      </c>
      <c r="P1057">
        <v>2</v>
      </c>
      <c r="Q1057" t="str">
        <f>CONCATENATE(C1057,E1057,G1057,I1057)</f>
        <v>12</v>
      </c>
    </row>
    <row r="1058" spans="1:17" x14ac:dyDescent="0.25">
      <c r="A1058">
        <v>1087</v>
      </c>
      <c r="B1058">
        <v>129.509715</v>
      </c>
      <c r="C1058" s="3">
        <v>1</v>
      </c>
      <c r="D1058">
        <v>129.30741</v>
      </c>
      <c r="E1058" s="2">
        <v>2</v>
      </c>
      <c r="P1058">
        <v>2</v>
      </c>
      <c r="Q1058" t="str">
        <f>CONCATENATE(C1058,E1058,G1058,I1058)</f>
        <v>12</v>
      </c>
    </row>
    <row r="1059" spans="1:17" x14ac:dyDescent="0.25">
      <c r="A1059">
        <v>1088</v>
      </c>
      <c r="B1059">
        <v>129.509715</v>
      </c>
      <c r="C1059" s="3">
        <v>1</v>
      </c>
      <c r="D1059">
        <v>129.30878000000001</v>
      </c>
      <c r="E1059" s="2">
        <v>2</v>
      </c>
      <c r="P1059">
        <v>2</v>
      </c>
      <c r="Q1059" t="str">
        <f>CONCATENATE(C1059,E1059,G1059,I1059)</f>
        <v>12</v>
      </c>
    </row>
    <row r="1060" spans="1:17" x14ac:dyDescent="0.25">
      <c r="A1060">
        <v>1089</v>
      </c>
      <c r="D1060">
        <v>129.364619</v>
      </c>
      <c r="E1060" s="2">
        <v>2</v>
      </c>
      <c r="P1060">
        <v>1</v>
      </c>
      <c r="Q1060" t="str">
        <f>CONCATENATE(C1060,E1060,G1060,I1060)</f>
        <v>2</v>
      </c>
    </row>
    <row r="1061" spans="1:17" x14ac:dyDescent="0.25">
      <c r="A1061">
        <v>1090</v>
      </c>
      <c r="P1061">
        <v>0</v>
      </c>
      <c r="Q1061" t="str">
        <f>CONCATENATE(C1061,E1061,G1061,I1061)</f>
        <v/>
      </c>
    </row>
    <row r="1062" spans="1:17" x14ac:dyDescent="0.25">
      <c r="A1062">
        <v>1091</v>
      </c>
      <c r="F1062">
        <v>128.38130900000002</v>
      </c>
      <c r="G1062" s="5">
        <v>3</v>
      </c>
      <c r="H1062">
        <v>126.58351400000001</v>
      </c>
      <c r="I1062" s="4">
        <v>4</v>
      </c>
      <c r="P1062">
        <v>2</v>
      </c>
      <c r="Q1062" t="str">
        <f>CONCATENATE(C1062,E1062,G1062,I1062)</f>
        <v>34</v>
      </c>
    </row>
    <row r="1063" spans="1:17" x14ac:dyDescent="0.25">
      <c r="A1063">
        <v>1092</v>
      </c>
      <c r="F1063">
        <v>128.38130900000002</v>
      </c>
      <c r="G1063" s="5">
        <v>3</v>
      </c>
      <c r="H1063">
        <v>126.593356</v>
      </c>
      <c r="I1063" s="4">
        <v>4</v>
      </c>
      <c r="P1063">
        <v>2</v>
      </c>
      <c r="Q1063" t="str">
        <f>CONCATENATE(C1063,E1063,G1063,I1063)</f>
        <v>34</v>
      </c>
    </row>
    <row r="1064" spans="1:17" x14ac:dyDescent="0.25">
      <c r="A1064">
        <v>1093</v>
      </c>
      <c r="F1064">
        <v>128.38130900000002</v>
      </c>
      <c r="G1064" s="5">
        <v>3</v>
      </c>
      <c r="H1064">
        <v>126.65982000000001</v>
      </c>
      <c r="I1064" s="4">
        <v>4</v>
      </c>
      <c r="P1064">
        <v>2</v>
      </c>
      <c r="Q1064" t="str">
        <f>CONCATENATE(C1064,E1064,G1064,I1064)</f>
        <v>34</v>
      </c>
    </row>
    <row r="1065" spans="1:17" x14ac:dyDescent="0.25">
      <c r="A1065">
        <v>1094</v>
      </c>
      <c r="F1065">
        <v>128.31536400000002</v>
      </c>
      <c r="G1065" s="5">
        <v>3</v>
      </c>
      <c r="H1065">
        <v>126.69961500000001</v>
      </c>
      <c r="I1065" s="4">
        <v>4</v>
      </c>
      <c r="P1065">
        <v>2</v>
      </c>
      <c r="Q1065" t="str">
        <f>CONCATENATE(C1065,E1065,G1065,I1065)</f>
        <v>34</v>
      </c>
    </row>
    <row r="1066" spans="1:17" x14ac:dyDescent="0.25">
      <c r="A1066">
        <v>1095</v>
      </c>
      <c r="F1066">
        <v>128.35931300000001</v>
      </c>
      <c r="G1066" s="5">
        <v>3</v>
      </c>
      <c r="H1066">
        <v>126.73013600000002</v>
      </c>
      <c r="I1066" s="4">
        <v>4</v>
      </c>
      <c r="P1066">
        <v>2</v>
      </c>
      <c r="Q1066" t="str">
        <f>CONCATENATE(C1066,E1066,G1066,I1066)</f>
        <v>34</v>
      </c>
    </row>
    <row r="1067" spans="1:17" x14ac:dyDescent="0.25">
      <c r="A1067">
        <v>1096</v>
      </c>
      <c r="F1067">
        <v>128.327415</v>
      </c>
      <c r="G1067" s="5">
        <v>3</v>
      </c>
      <c r="H1067">
        <v>126.71229500000001</v>
      </c>
      <c r="I1067" s="4">
        <v>4</v>
      </c>
      <c r="P1067">
        <v>2</v>
      </c>
      <c r="Q1067" t="str">
        <f>CONCATENATE(C1067,E1067,G1067,I1067)</f>
        <v>34</v>
      </c>
    </row>
    <row r="1068" spans="1:17" x14ac:dyDescent="0.25">
      <c r="A1068">
        <v>1097</v>
      </c>
      <c r="F1068">
        <v>128.35752000000002</v>
      </c>
      <c r="G1068" s="5">
        <v>3</v>
      </c>
      <c r="H1068">
        <v>126.71198200000001</v>
      </c>
      <c r="I1068" s="4">
        <v>4</v>
      </c>
      <c r="P1068">
        <v>2</v>
      </c>
      <c r="Q1068" t="str">
        <f>CONCATENATE(C1068,E1068,G1068,I1068)</f>
        <v>34</v>
      </c>
    </row>
    <row r="1069" spans="1:17" x14ac:dyDescent="0.25">
      <c r="A1069">
        <v>1098</v>
      </c>
      <c r="F1069">
        <v>128.33225900000002</v>
      </c>
      <c r="G1069" s="5">
        <v>3</v>
      </c>
      <c r="H1069">
        <v>126.74613500000001</v>
      </c>
      <c r="I1069" s="4">
        <v>4</v>
      </c>
      <c r="P1069">
        <v>2</v>
      </c>
      <c r="Q1069" t="str">
        <f>CONCATENATE(C1069,E1069,G1069,I1069)</f>
        <v>34</v>
      </c>
    </row>
    <row r="1070" spans="1:17" x14ac:dyDescent="0.25">
      <c r="A1070">
        <v>1099</v>
      </c>
      <c r="F1070">
        <v>128.31941499999999</v>
      </c>
      <c r="G1070" s="5">
        <v>3</v>
      </c>
      <c r="H1070">
        <v>126.73424100000001</v>
      </c>
      <c r="I1070" s="4">
        <v>4</v>
      </c>
      <c r="P1070">
        <v>2</v>
      </c>
      <c r="Q1070" t="str">
        <f>CONCATENATE(C1070,E1070,G1070,I1070)</f>
        <v>34</v>
      </c>
    </row>
    <row r="1071" spans="1:17" x14ac:dyDescent="0.25">
      <c r="A1071">
        <v>1100</v>
      </c>
      <c r="F1071">
        <v>128.41978</v>
      </c>
      <c r="G1071" s="5">
        <v>3</v>
      </c>
      <c r="H1071">
        <v>126.73460700000001</v>
      </c>
      <c r="I1071" s="4">
        <v>4</v>
      </c>
      <c r="P1071">
        <v>2</v>
      </c>
      <c r="Q1071" t="str">
        <f>CONCATENATE(C1071,E1071,G1071,I1071)</f>
        <v>34</v>
      </c>
    </row>
    <row r="1072" spans="1:17" x14ac:dyDescent="0.25">
      <c r="A1072">
        <v>1101</v>
      </c>
      <c r="B1072">
        <v>111.62055100000001</v>
      </c>
      <c r="C1072" s="3">
        <v>1</v>
      </c>
      <c r="F1072">
        <v>128.37168000000003</v>
      </c>
      <c r="G1072" s="5">
        <v>3</v>
      </c>
      <c r="H1072">
        <v>126.64113900000001</v>
      </c>
      <c r="I1072" s="4">
        <v>4</v>
      </c>
      <c r="P1072">
        <v>3</v>
      </c>
      <c r="Q1072" t="str">
        <f>CONCATENATE(C1072,E1072,G1072,I1072)</f>
        <v>134</v>
      </c>
    </row>
    <row r="1073" spans="1:17" x14ac:dyDescent="0.25">
      <c r="A1073">
        <v>1102</v>
      </c>
      <c r="B1073">
        <v>111.60834400000002</v>
      </c>
      <c r="C1073" s="3">
        <v>1</v>
      </c>
      <c r="F1073">
        <v>128.475356</v>
      </c>
      <c r="G1073" s="5">
        <v>3</v>
      </c>
      <c r="H1073">
        <v>126.75192200000001</v>
      </c>
      <c r="I1073" s="4">
        <v>4</v>
      </c>
      <c r="P1073">
        <v>3</v>
      </c>
      <c r="Q1073" t="str">
        <f>CONCATENATE(C1073,E1073,G1073,I1073)</f>
        <v>134</v>
      </c>
    </row>
    <row r="1074" spans="1:17" x14ac:dyDescent="0.25">
      <c r="A1074">
        <v>1103</v>
      </c>
      <c r="B1074">
        <v>111.6225</v>
      </c>
      <c r="C1074" s="3">
        <v>1</v>
      </c>
      <c r="H1074">
        <v>126.81203000000001</v>
      </c>
      <c r="I1074" s="4">
        <v>4</v>
      </c>
      <c r="P1074">
        <v>2</v>
      </c>
      <c r="Q1074" t="str">
        <f>CONCATENATE(C1074,E1074,G1074,I1074)</f>
        <v>14</v>
      </c>
    </row>
    <row r="1075" spans="1:17" x14ac:dyDescent="0.25">
      <c r="A1075">
        <v>1104</v>
      </c>
      <c r="B1075">
        <v>111.641974</v>
      </c>
      <c r="C1075" s="3">
        <v>1</v>
      </c>
      <c r="H1075">
        <v>126.869494</v>
      </c>
      <c r="I1075" s="4">
        <v>4</v>
      </c>
      <c r="P1075">
        <v>2</v>
      </c>
      <c r="Q1075" t="str">
        <f>CONCATENATE(C1075,E1075,G1075,I1075)</f>
        <v>14</v>
      </c>
    </row>
    <row r="1076" spans="1:17" x14ac:dyDescent="0.25">
      <c r="A1076">
        <v>1105</v>
      </c>
      <c r="B1076">
        <v>111.630763</v>
      </c>
      <c r="C1076" s="3">
        <v>1</v>
      </c>
      <c r="H1076">
        <v>126.58351400000001</v>
      </c>
      <c r="I1076" s="4">
        <v>4</v>
      </c>
      <c r="P1076">
        <v>2</v>
      </c>
      <c r="Q1076" t="str">
        <f>CONCATENATE(C1076,E1076,G1076,I1076)</f>
        <v>14</v>
      </c>
    </row>
    <row r="1077" spans="1:17" x14ac:dyDescent="0.25">
      <c r="A1077">
        <v>1106</v>
      </c>
      <c r="B1077">
        <v>111.61223900000002</v>
      </c>
      <c r="C1077" s="3">
        <v>1</v>
      </c>
      <c r="P1077">
        <v>1</v>
      </c>
      <c r="Q1077" t="str">
        <f>CONCATENATE(C1077,E1077,G1077,I1077)</f>
        <v>1</v>
      </c>
    </row>
    <row r="1078" spans="1:17" x14ac:dyDescent="0.25">
      <c r="A1078">
        <v>1107</v>
      </c>
      <c r="B1078">
        <v>111.607978</v>
      </c>
      <c r="C1078" s="3">
        <v>1</v>
      </c>
      <c r="P1078">
        <v>1</v>
      </c>
      <c r="Q1078" t="str">
        <f>CONCATENATE(C1078,E1078,G1078,I1078)</f>
        <v>1</v>
      </c>
    </row>
    <row r="1079" spans="1:17" x14ac:dyDescent="0.25">
      <c r="A1079">
        <v>1108</v>
      </c>
      <c r="B1079">
        <v>111.61639700000001</v>
      </c>
      <c r="C1079" s="3">
        <v>1</v>
      </c>
      <c r="P1079">
        <v>1</v>
      </c>
      <c r="Q1079" t="str">
        <f>CONCATENATE(C1079,E1079,G1079,I1079)</f>
        <v>1</v>
      </c>
    </row>
    <row r="1080" spans="1:17" x14ac:dyDescent="0.25">
      <c r="A1080">
        <v>1109</v>
      </c>
      <c r="B1080">
        <v>111.65871000000001</v>
      </c>
      <c r="C1080" s="3">
        <v>1</v>
      </c>
      <c r="D1080">
        <v>105.32090300000002</v>
      </c>
      <c r="E1080" s="2">
        <v>2</v>
      </c>
      <c r="P1080">
        <v>2</v>
      </c>
      <c r="Q1080" t="str">
        <f>CONCATENATE(C1080,E1080,G1080,I1080)</f>
        <v>12</v>
      </c>
    </row>
    <row r="1081" spans="1:17" x14ac:dyDescent="0.25">
      <c r="A1081">
        <v>1110</v>
      </c>
      <c r="B1081">
        <v>111.66618300000002</v>
      </c>
      <c r="C1081" s="3">
        <v>1</v>
      </c>
      <c r="D1081">
        <v>105.32511000000001</v>
      </c>
      <c r="E1081" s="2">
        <v>2</v>
      </c>
      <c r="P1081">
        <v>2</v>
      </c>
      <c r="Q1081" t="str">
        <f>CONCATENATE(C1081,E1081,G1081,I1081)</f>
        <v>12</v>
      </c>
    </row>
    <row r="1082" spans="1:17" x14ac:dyDescent="0.25">
      <c r="A1082">
        <v>1111</v>
      </c>
      <c r="B1082">
        <v>111.63102600000002</v>
      </c>
      <c r="C1082" s="3">
        <v>1</v>
      </c>
      <c r="D1082">
        <v>105.31137800000002</v>
      </c>
      <c r="E1082" s="2">
        <v>2</v>
      </c>
      <c r="P1082">
        <v>2</v>
      </c>
      <c r="Q1082" t="str">
        <f>CONCATENATE(C1082,E1082,G1082,I1082)</f>
        <v>12</v>
      </c>
    </row>
    <row r="1083" spans="1:17" x14ac:dyDescent="0.25">
      <c r="A1083">
        <v>1112</v>
      </c>
      <c r="D1083">
        <v>105.31732100000001</v>
      </c>
      <c r="E1083" s="2">
        <v>2</v>
      </c>
      <c r="P1083">
        <v>1</v>
      </c>
      <c r="Q1083" t="str">
        <f>CONCATENATE(C1083,E1083,G1083,I1083)</f>
        <v>2</v>
      </c>
    </row>
    <row r="1084" spans="1:17" x14ac:dyDescent="0.25">
      <c r="A1084">
        <v>1113</v>
      </c>
      <c r="D1084">
        <v>105.282432</v>
      </c>
      <c r="E1084" s="2">
        <v>2</v>
      </c>
      <c r="P1084">
        <v>1</v>
      </c>
      <c r="Q1084" t="str">
        <f>CONCATENATE(C1084,E1084,G1084,I1084)</f>
        <v>2</v>
      </c>
    </row>
    <row r="1085" spans="1:17" x14ac:dyDescent="0.25">
      <c r="A1085">
        <v>1114</v>
      </c>
      <c r="D1085">
        <v>105.36416200000001</v>
      </c>
      <c r="E1085" s="2">
        <v>2</v>
      </c>
      <c r="F1085">
        <v>109.83254500000001</v>
      </c>
      <c r="G1085" s="5">
        <v>3</v>
      </c>
      <c r="P1085">
        <v>2</v>
      </c>
      <c r="Q1085" t="str">
        <f>CONCATENATE(C1085,E1085,G1085,I1085)</f>
        <v>23</v>
      </c>
    </row>
    <row r="1086" spans="1:17" x14ac:dyDescent="0.25">
      <c r="A1086">
        <v>1115</v>
      </c>
      <c r="D1086">
        <v>105.338267</v>
      </c>
      <c r="E1086" s="2">
        <v>2</v>
      </c>
      <c r="F1086">
        <v>109.83254500000001</v>
      </c>
      <c r="G1086" s="5">
        <v>3</v>
      </c>
      <c r="P1086">
        <v>2</v>
      </c>
      <c r="Q1086" t="str">
        <f>CONCATENATE(C1086,E1086,G1086,I1086)</f>
        <v>23</v>
      </c>
    </row>
    <row r="1087" spans="1:17" x14ac:dyDescent="0.25">
      <c r="A1087">
        <v>1116</v>
      </c>
      <c r="D1087">
        <v>105.34111300000001</v>
      </c>
      <c r="E1087" s="2">
        <v>2</v>
      </c>
      <c r="F1087">
        <v>109.813231</v>
      </c>
      <c r="G1087" s="5">
        <v>3</v>
      </c>
      <c r="P1087">
        <v>2</v>
      </c>
      <c r="Q1087" t="str">
        <f>CONCATENATE(C1087,E1087,G1087,I1087)</f>
        <v>23</v>
      </c>
    </row>
    <row r="1088" spans="1:17" x14ac:dyDescent="0.25">
      <c r="A1088">
        <v>1117</v>
      </c>
      <c r="D1088">
        <v>105.365745</v>
      </c>
      <c r="E1088" s="2">
        <v>2</v>
      </c>
      <c r="F1088">
        <v>109.837546</v>
      </c>
      <c r="G1088" s="5">
        <v>3</v>
      </c>
      <c r="P1088">
        <v>2</v>
      </c>
      <c r="Q1088" t="str">
        <f>CONCATENATE(C1088,E1088,G1088,I1088)</f>
        <v>23</v>
      </c>
    </row>
    <row r="1089" spans="1:17" x14ac:dyDescent="0.25">
      <c r="A1089">
        <v>1118</v>
      </c>
      <c r="F1089">
        <v>109.82181100000001</v>
      </c>
      <c r="G1089" s="5">
        <v>3</v>
      </c>
      <c r="H1089">
        <v>105.78808500000001</v>
      </c>
      <c r="I1089" s="4">
        <v>4</v>
      </c>
      <c r="P1089">
        <v>2</v>
      </c>
      <c r="Q1089" t="str">
        <f>CONCATENATE(C1089,E1089,G1089,I1089)</f>
        <v>34</v>
      </c>
    </row>
    <row r="1090" spans="1:17" x14ac:dyDescent="0.25">
      <c r="A1090">
        <v>1119</v>
      </c>
      <c r="F1090">
        <v>109.798495</v>
      </c>
      <c r="G1090" s="5">
        <v>3</v>
      </c>
      <c r="H1090">
        <v>105.78808500000001</v>
      </c>
      <c r="I1090" s="4">
        <v>4</v>
      </c>
      <c r="P1090">
        <v>2</v>
      </c>
      <c r="Q1090" t="str">
        <f>CONCATENATE(C1090,E1090,G1090,I1090)</f>
        <v>34</v>
      </c>
    </row>
    <row r="1091" spans="1:17" x14ac:dyDescent="0.25">
      <c r="A1091">
        <v>1120</v>
      </c>
      <c r="F1091">
        <v>109.84086100000002</v>
      </c>
      <c r="G1091" s="5">
        <v>3</v>
      </c>
      <c r="H1091">
        <v>105.78808500000001</v>
      </c>
      <c r="I1091" s="4">
        <v>4</v>
      </c>
      <c r="P1091">
        <v>2</v>
      </c>
      <c r="Q1091" t="str">
        <f>CONCATENATE(C1091,E1091,G1091,I1091)</f>
        <v>34</v>
      </c>
    </row>
    <row r="1092" spans="1:17" x14ac:dyDescent="0.25">
      <c r="A1092">
        <v>1121</v>
      </c>
      <c r="F1092">
        <v>109.87260000000001</v>
      </c>
      <c r="G1092" s="5">
        <v>3</v>
      </c>
      <c r="H1092">
        <v>105.78808500000001</v>
      </c>
      <c r="I1092" s="4">
        <v>4</v>
      </c>
      <c r="P1092">
        <v>2</v>
      </c>
      <c r="Q1092" t="str">
        <f>CONCATENATE(C1092,E1092,G1092,I1092)</f>
        <v>34</v>
      </c>
    </row>
    <row r="1093" spans="1:17" x14ac:dyDescent="0.25">
      <c r="A1093">
        <v>1122</v>
      </c>
      <c r="F1093">
        <v>109.869597</v>
      </c>
      <c r="G1093" s="5">
        <v>3</v>
      </c>
      <c r="H1093">
        <v>105.78808500000001</v>
      </c>
      <c r="I1093" s="4">
        <v>4</v>
      </c>
      <c r="P1093">
        <v>2</v>
      </c>
      <c r="Q1093" t="str">
        <f>CONCATENATE(C1093,E1093,G1093,I1093)</f>
        <v>34</v>
      </c>
    </row>
    <row r="1094" spans="1:17" x14ac:dyDescent="0.25">
      <c r="A1094">
        <v>1123</v>
      </c>
      <c r="F1094">
        <v>109.84828100000001</v>
      </c>
      <c r="G1094" s="5">
        <v>3</v>
      </c>
      <c r="H1094">
        <v>105.63835800000001</v>
      </c>
      <c r="I1094" s="4">
        <v>4</v>
      </c>
      <c r="P1094">
        <v>2</v>
      </c>
      <c r="Q1094" t="str">
        <f>CONCATENATE(C1094,E1094,G1094,I1094)</f>
        <v>34</v>
      </c>
    </row>
    <row r="1095" spans="1:17" x14ac:dyDescent="0.25">
      <c r="A1095">
        <v>1124</v>
      </c>
      <c r="F1095">
        <v>109.853915</v>
      </c>
      <c r="G1095" s="5">
        <v>3</v>
      </c>
      <c r="H1095">
        <v>105.72235400000001</v>
      </c>
      <c r="I1095" s="4">
        <v>4</v>
      </c>
      <c r="P1095">
        <v>2</v>
      </c>
      <c r="Q1095" t="str">
        <f>CONCATENATE(C1095,E1095,G1095,I1095)</f>
        <v>34</v>
      </c>
    </row>
    <row r="1096" spans="1:17" x14ac:dyDescent="0.25">
      <c r="A1096">
        <v>1125</v>
      </c>
      <c r="F1096">
        <v>109.83254500000001</v>
      </c>
      <c r="G1096" s="5">
        <v>3</v>
      </c>
      <c r="H1096">
        <v>105.76340400000001</v>
      </c>
      <c r="I1096" s="4">
        <v>4</v>
      </c>
      <c r="P1096">
        <v>2</v>
      </c>
      <c r="Q1096" t="str">
        <f>CONCATENATE(C1096,E1096,G1096,I1096)</f>
        <v>34</v>
      </c>
    </row>
    <row r="1097" spans="1:17" x14ac:dyDescent="0.25">
      <c r="A1097">
        <v>1126</v>
      </c>
      <c r="H1097">
        <v>105.76351100000001</v>
      </c>
      <c r="I1097" s="4">
        <v>4</v>
      </c>
      <c r="P1097">
        <v>1</v>
      </c>
      <c r="Q1097" t="str">
        <f>CONCATENATE(C1097,E1097,G1097,I1097)</f>
        <v>4</v>
      </c>
    </row>
    <row r="1098" spans="1:17" x14ac:dyDescent="0.25">
      <c r="A1098">
        <v>1127</v>
      </c>
      <c r="B1098">
        <v>89.556565000000006</v>
      </c>
      <c r="C1098" s="3">
        <v>1</v>
      </c>
      <c r="H1098">
        <v>105.741984</v>
      </c>
      <c r="I1098" s="4">
        <v>4</v>
      </c>
      <c r="P1098">
        <v>2</v>
      </c>
      <c r="Q1098" t="str">
        <f>CONCATENATE(C1098,E1098,G1098,I1098)</f>
        <v>14</v>
      </c>
    </row>
    <row r="1099" spans="1:17" x14ac:dyDescent="0.25">
      <c r="A1099">
        <v>1128</v>
      </c>
      <c r="B1099">
        <v>89.554776000000004</v>
      </c>
      <c r="C1099" s="3">
        <v>1</v>
      </c>
      <c r="H1099">
        <v>105.78808500000001</v>
      </c>
      <c r="I1099" s="4">
        <v>4</v>
      </c>
      <c r="P1099">
        <v>2</v>
      </c>
      <c r="Q1099" t="str">
        <f>CONCATENATE(C1099,E1099,G1099,I1099)</f>
        <v>14</v>
      </c>
    </row>
    <row r="1100" spans="1:17" x14ac:dyDescent="0.25">
      <c r="A1100">
        <v>1129</v>
      </c>
      <c r="B1100">
        <v>89.554408000000009</v>
      </c>
      <c r="C1100" s="3">
        <v>1</v>
      </c>
      <c r="P1100">
        <v>1</v>
      </c>
      <c r="Q1100" t="str">
        <f>CONCATENATE(C1100,E1100,G1100,I1100)</f>
        <v>1</v>
      </c>
    </row>
    <row r="1101" spans="1:17" x14ac:dyDescent="0.25">
      <c r="A1101">
        <v>1130</v>
      </c>
      <c r="B1101">
        <v>89.559987000000007</v>
      </c>
      <c r="C1101" s="3">
        <v>1</v>
      </c>
      <c r="P1101">
        <v>1</v>
      </c>
      <c r="Q1101" t="str">
        <f>CONCATENATE(C1101,E1101,G1101,I1101)</f>
        <v>1</v>
      </c>
    </row>
    <row r="1102" spans="1:17" x14ac:dyDescent="0.25">
      <c r="A1102">
        <v>1131</v>
      </c>
      <c r="B1102">
        <v>89.575934000000004</v>
      </c>
      <c r="C1102" s="3">
        <v>1</v>
      </c>
      <c r="P1102">
        <v>1</v>
      </c>
      <c r="Q1102" t="str">
        <f>CONCATENATE(C1102,E1102,G1102,I1102)</f>
        <v>1</v>
      </c>
    </row>
    <row r="1103" spans="1:17" x14ac:dyDescent="0.25">
      <c r="A1103">
        <v>1132</v>
      </c>
      <c r="B1103">
        <v>89.585460000000012</v>
      </c>
      <c r="C1103" s="3">
        <v>1</v>
      </c>
      <c r="D1103">
        <v>85.663360000000011</v>
      </c>
      <c r="E1103" s="2">
        <v>2</v>
      </c>
      <c r="P1103">
        <v>2</v>
      </c>
      <c r="Q1103" t="str">
        <f>CONCATENATE(C1103,E1103,G1103,I1103)</f>
        <v>12</v>
      </c>
    </row>
    <row r="1104" spans="1:17" x14ac:dyDescent="0.25">
      <c r="A1104">
        <v>1133</v>
      </c>
      <c r="B1104">
        <v>89.563197000000002</v>
      </c>
      <c r="C1104" s="3">
        <v>1</v>
      </c>
      <c r="D1104">
        <v>85.612627000000003</v>
      </c>
      <c r="E1104" s="2">
        <v>2</v>
      </c>
      <c r="P1104">
        <v>2</v>
      </c>
      <c r="Q1104" t="str">
        <f>CONCATENATE(C1104,E1104,G1104,I1104)</f>
        <v>12</v>
      </c>
    </row>
    <row r="1105" spans="1:17" x14ac:dyDescent="0.25">
      <c r="A1105">
        <v>1134</v>
      </c>
      <c r="B1105">
        <v>89.618088999999998</v>
      </c>
      <c r="C1105" s="3">
        <v>1</v>
      </c>
      <c r="D1105">
        <v>85.582734000000002</v>
      </c>
      <c r="E1105" s="2">
        <v>2</v>
      </c>
      <c r="P1105">
        <v>2</v>
      </c>
      <c r="Q1105" t="str">
        <f>CONCATENATE(C1105,E1105,G1105,I1105)</f>
        <v>12</v>
      </c>
    </row>
    <row r="1106" spans="1:17" x14ac:dyDescent="0.25">
      <c r="A1106">
        <v>1135</v>
      </c>
      <c r="B1106">
        <v>89.618088999999998</v>
      </c>
      <c r="C1106" s="3">
        <v>1</v>
      </c>
      <c r="D1106">
        <v>85.614785000000012</v>
      </c>
      <c r="E1106" s="2">
        <v>2</v>
      </c>
      <c r="P1106">
        <v>2</v>
      </c>
      <c r="Q1106" t="str">
        <f>CONCATENATE(C1106,E1106,G1106,I1106)</f>
        <v>12</v>
      </c>
    </row>
    <row r="1107" spans="1:17" x14ac:dyDescent="0.25">
      <c r="A1107">
        <v>1136</v>
      </c>
      <c r="B1107">
        <v>89.618088999999998</v>
      </c>
      <c r="C1107" s="3">
        <v>1</v>
      </c>
      <c r="D1107">
        <v>85.61031100000001</v>
      </c>
      <c r="E1107" s="2">
        <v>2</v>
      </c>
      <c r="P1107">
        <v>2</v>
      </c>
      <c r="Q1107" t="str">
        <f>CONCATENATE(C1107,E1107,G1107,I1107)</f>
        <v>12</v>
      </c>
    </row>
    <row r="1108" spans="1:17" x14ac:dyDescent="0.25">
      <c r="A1108">
        <v>1137</v>
      </c>
      <c r="B1108">
        <v>89.618088999999998</v>
      </c>
      <c r="C1108" s="3">
        <v>1</v>
      </c>
      <c r="D1108">
        <v>85.576208000000008</v>
      </c>
      <c r="E1108" s="2">
        <v>2</v>
      </c>
      <c r="P1108">
        <v>2</v>
      </c>
      <c r="Q1108" t="str">
        <f>CONCATENATE(C1108,E1108,G1108,I1108)</f>
        <v>12</v>
      </c>
    </row>
    <row r="1109" spans="1:17" x14ac:dyDescent="0.25">
      <c r="A1109">
        <v>1138</v>
      </c>
      <c r="D1109">
        <v>85.590996000000004</v>
      </c>
      <c r="E1109" s="2">
        <v>2</v>
      </c>
      <c r="P1109">
        <v>1</v>
      </c>
      <c r="Q1109" t="str">
        <f>CONCATENATE(C1109,E1109,G1109,I1109)</f>
        <v>2</v>
      </c>
    </row>
    <row r="1110" spans="1:17" x14ac:dyDescent="0.25">
      <c r="A1110">
        <v>1139</v>
      </c>
      <c r="D1110">
        <v>85.590050000000005</v>
      </c>
      <c r="E1110" s="2">
        <v>2</v>
      </c>
      <c r="P1110">
        <v>1</v>
      </c>
      <c r="Q1110" t="str">
        <f>CONCATENATE(C1110,E1110,G1110,I1110)</f>
        <v>2</v>
      </c>
    </row>
    <row r="1111" spans="1:17" x14ac:dyDescent="0.25">
      <c r="A1111">
        <v>1140</v>
      </c>
      <c r="D1111">
        <v>85.530420000000007</v>
      </c>
      <c r="E1111" s="2">
        <v>2</v>
      </c>
      <c r="F1111">
        <v>86.196069000000008</v>
      </c>
      <c r="G1111" s="5">
        <v>3</v>
      </c>
      <c r="P1111">
        <v>2</v>
      </c>
      <c r="Q1111" t="str">
        <f>CONCATENATE(C1111,E1111,G1111,I1111)</f>
        <v>23</v>
      </c>
    </row>
    <row r="1112" spans="1:17" x14ac:dyDescent="0.25">
      <c r="A1112">
        <v>1141</v>
      </c>
      <c r="D1112">
        <v>85.663360000000011</v>
      </c>
      <c r="E1112" s="2">
        <v>2</v>
      </c>
      <c r="F1112">
        <v>86.140702000000005</v>
      </c>
      <c r="G1112" s="5">
        <v>3</v>
      </c>
      <c r="P1112">
        <v>2</v>
      </c>
      <c r="Q1112" t="str">
        <f>CONCATENATE(C1112,E1112,G1112,I1112)</f>
        <v>23</v>
      </c>
    </row>
    <row r="1113" spans="1:17" x14ac:dyDescent="0.25">
      <c r="A1113">
        <v>1142</v>
      </c>
      <c r="F1113">
        <v>86.176753000000005</v>
      </c>
      <c r="G1113" s="5">
        <v>3</v>
      </c>
      <c r="P1113">
        <v>1</v>
      </c>
      <c r="Q1113" t="str">
        <f>CONCATENATE(C1113,E1113,G1113,I1113)</f>
        <v>3</v>
      </c>
    </row>
    <row r="1114" spans="1:17" x14ac:dyDescent="0.25">
      <c r="A1114">
        <v>1143</v>
      </c>
      <c r="F1114">
        <v>86.172280000000001</v>
      </c>
      <c r="G1114" s="5">
        <v>3</v>
      </c>
      <c r="H1114">
        <v>84.70715100000001</v>
      </c>
      <c r="I1114" s="4">
        <v>4</v>
      </c>
      <c r="P1114">
        <v>2</v>
      </c>
      <c r="Q1114" t="str">
        <f>CONCATENATE(C1114,E1114,G1114,I1114)</f>
        <v>34</v>
      </c>
    </row>
    <row r="1115" spans="1:17" x14ac:dyDescent="0.25">
      <c r="A1115">
        <v>1144</v>
      </c>
      <c r="F1115">
        <v>86.149650000000008</v>
      </c>
      <c r="G1115" s="5">
        <v>3</v>
      </c>
      <c r="H1115">
        <v>84.70715100000001</v>
      </c>
      <c r="I1115" s="4">
        <v>4</v>
      </c>
      <c r="P1115">
        <v>2</v>
      </c>
      <c r="Q1115" t="str">
        <f>CONCATENATE(C1115,E1115,G1115,I1115)</f>
        <v>34</v>
      </c>
    </row>
    <row r="1116" spans="1:17" x14ac:dyDescent="0.25">
      <c r="A1116">
        <v>1145</v>
      </c>
      <c r="F1116">
        <v>86.196384000000009</v>
      </c>
      <c r="G1116" s="5">
        <v>3</v>
      </c>
      <c r="H1116">
        <v>84.70715100000001</v>
      </c>
      <c r="I1116" s="4">
        <v>4</v>
      </c>
      <c r="P1116">
        <v>2</v>
      </c>
      <c r="Q1116" t="str">
        <f>CONCATENATE(C1116,E1116,G1116,I1116)</f>
        <v>34</v>
      </c>
    </row>
    <row r="1117" spans="1:17" x14ac:dyDescent="0.25">
      <c r="A1117">
        <v>1146</v>
      </c>
      <c r="F1117">
        <v>86.210593000000003</v>
      </c>
      <c r="G1117" s="5">
        <v>3</v>
      </c>
      <c r="H1117">
        <v>84.70715100000001</v>
      </c>
      <c r="I1117" s="4">
        <v>4</v>
      </c>
      <c r="P1117">
        <v>2</v>
      </c>
      <c r="Q1117" t="str">
        <f>CONCATENATE(C1117,E1117,G1117,I1117)</f>
        <v>34</v>
      </c>
    </row>
    <row r="1118" spans="1:17" x14ac:dyDescent="0.25">
      <c r="A1118">
        <v>1147</v>
      </c>
      <c r="B1118">
        <v>75.12810300000001</v>
      </c>
      <c r="C1118" s="3">
        <v>1</v>
      </c>
      <c r="F1118">
        <v>86.149386000000007</v>
      </c>
      <c r="G1118" s="5">
        <v>3</v>
      </c>
      <c r="H1118">
        <v>84.70715100000001</v>
      </c>
      <c r="I1118" s="4">
        <v>4</v>
      </c>
      <c r="P1118">
        <v>3</v>
      </c>
      <c r="Q1118" t="str">
        <f>CONCATENATE(C1118,E1118,G1118,I1118)</f>
        <v>134</v>
      </c>
    </row>
    <row r="1119" spans="1:17" x14ac:dyDescent="0.25">
      <c r="A1119">
        <v>1148</v>
      </c>
      <c r="B1119">
        <v>75.12810300000001</v>
      </c>
      <c r="C1119" s="3">
        <v>1</v>
      </c>
      <c r="F1119">
        <v>86.148860000000013</v>
      </c>
      <c r="G1119" s="5">
        <v>3</v>
      </c>
      <c r="H1119">
        <v>84.70715100000001</v>
      </c>
      <c r="I1119" s="4">
        <v>4</v>
      </c>
      <c r="P1119">
        <v>3</v>
      </c>
      <c r="Q1119" t="str">
        <f>CONCATENATE(C1119,E1119,G1119,I1119)</f>
        <v>134</v>
      </c>
    </row>
    <row r="1120" spans="1:17" x14ac:dyDescent="0.25">
      <c r="A1120">
        <v>1149</v>
      </c>
      <c r="B1120">
        <v>75.118419000000003</v>
      </c>
      <c r="C1120" s="3">
        <v>1</v>
      </c>
      <c r="F1120">
        <v>86.141755000000003</v>
      </c>
      <c r="G1120" s="5">
        <v>3</v>
      </c>
      <c r="H1120">
        <v>84.70715100000001</v>
      </c>
      <c r="I1120" s="4">
        <v>4</v>
      </c>
      <c r="P1120">
        <v>3</v>
      </c>
      <c r="Q1120" t="str">
        <f>CONCATENATE(C1120,E1120,G1120,I1120)</f>
        <v>134</v>
      </c>
    </row>
    <row r="1121" spans="1:17" x14ac:dyDescent="0.25">
      <c r="A1121">
        <v>1150</v>
      </c>
      <c r="B1121">
        <v>75.132260000000002</v>
      </c>
      <c r="C1121" s="3">
        <v>1</v>
      </c>
      <c r="F1121">
        <v>86.10381000000001</v>
      </c>
      <c r="G1121" s="5">
        <v>3</v>
      </c>
      <c r="H1121">
        <v>84.70715100000001</v>
      </c>
      <c r="I1121" s="4">
        <v>4</v>
      </c>
      <c r="P1121">
        <v>3</v>
      </c>
      <c r="Q1121" t="str">
        <f>CONCATENATE(C1121,E1121,G1121,I1121)</f>
        <v>134</v>
      </c>
    </row>
    <row r="1122" spans="1:17" x14ac:dyDescent="0.25">
      <c r="A1122">
        <v>1151</v>
      </c>
      <c r="B1122">
        <v>75.142839000000009</v>
      </c>
      <c r="C1122" s="3">
        <v>1</v>
      </c>
      <c r="F1122">
        <v>86.045077000000006</v>
      </c>
      <c r="G1122" s="5">
        <v>3</v>
      </c>
      <c r="H1122">
        <v>84.70715100000001</v>
      </c>
      <c r="I1122" s="4">
        <v>4</v>
      </c>
      <c r="P1122">
        <v>3</v>
      </c>
      <c r="Q1122" t="str">
        <f>CONCATENATE(C1122,E1122,G1122,I1122)</f>
        <v>134</v>
      </c>
    </row>
    <row r="1123" spans="1:17" x14ac:dyDescent="0.25">
      <c r="A1123">
        <v>1152</v>
      </c>
      <c r="B1123">
        <v>75.132050000000007</v>
      </c>
      <c r="C1123" s="3">
        <v>1</v>
      </c>
      <c r="F1123">
        <v>86.056706000000005</v>
      </c>
      <c r="G1123" s="5">
        <v>3</v>
      </c>
      <c r="H1123">
        <v>84.70715100000001</v>
      </c>
      <c r="I1123" s="4">
        <v>4</v>
      </c>
      <c r="P1123">
        <v>3</v>
      </c>
      <c r="Q1123" t="str">
        <f>CONCATENATE(C1123,E1123,G1123,I1123)</f>
        <v>134</v>
      </c>
    </row>
    <row r="1124" spans="1:17" x14ac:dyDescent="0.25">
      <c r="A1124">
        <v>1153</v>
      </c>
      <c r="B1124">
        <v>75.171784000000002</v>
      </c>
      <c r="C1124" s="3">
        <v>1</v>
      </c>
      <c r="F1124">
        <v>86.229646000000002</v>
      </c>
      <c r="G1124" s="5">
        <v>3</v>
      </c>
      <c r="H1124">
        <v>84.70715100000001</v>
      </c>
      <c r="I1124" s="4">
        <v>4</v>
      </c>
      <c r="P1124">
        <v>3</v>
      </c>
      <c r="Q1124" t="str">
        <f>CONCATENATE(C1124,E1124,G1124,I1124)</f>
        <v>134</v>
      </c>
    </row>
    <row r="1125" spans="1:17" x14ac:dyDescent="0.25">
      <c r="A1125">
        <v>1154</v>
      </c>
      <c r="B1125">
        <v>75.154733000000007</v>
      </c>
      <c r="C1125" s="3">
        <v>1</v>
      </c>
      <c r="F1125">
        <v>86.229646000000002</v>
      </c>
      <c r="G1125" s="5">
        <v>3</v>
      </c>
      <c r="H1125">
        <v>84.70715100000001</v>
      </c>
      <c r="I1125" s="4">
        <v>4</v>
      </c>
      <c r="P1125">
        <v>3</v>
      </c>
      <c r="Q1125" t="str">
        <f>CONCATENATE(C1125,E1125,G1125,I1125)</f>
        <v>134</v>
      </c>
    </row>
    <row r="1126" spans="1:17" x14ac:dyDescent="0.25">
      <c r="A1126">
        <v>1155</v>
      </c>
      <c r="B1126">
        <v>75.094473000000008</v>
      </c>
      <c r="C1126" s="3">
        <v>1</v>
      </c>
      <c r="H1126">
        <v>84.70715100000001</v>
      </c>
      <c r="I1126" s="4">
        <v>4</v>
      </c>
      <c r="P1126">
        <v>2</v>
      </c>
      <c r="Q1126" t="str">
        <f>CONCATENATE(C1126,E1126,G1126,I1126)</f>
        <v>14</v>
      </c>
    </row>
    <row r="1127" spans="1:17" x14ac:dyDescent="0.25">
      <c r="A1127">
        <v>1156</v>
      </c>
      <c r="B1127">
        <v>75.162838000000008</v>
      </c>
      <c r="C1127" s="3">
        <v>1</v>
      </c>
      <c r="D1127">
        <v>70.359627000000017</v>
      </c>
      <c r="E1127" s="2">
        <v>2</v>
      </c>
      <c r="H1127">
        <v>84.70715100000001</v>
      </c>
      <c r="I1127" s="4">
        <v>4</v>
      </c>
      <c r="P1127">
        <v>3</v>
      </c>
      <c r="Q1127" t="str">
        <f>CONCATENATE(C1127,E1127,G1127,I1127)</f>
        <v>124</v>
      </c>
    </row>
    <row r="1128" spans="1:17" x14ac:dyDescent="0.25">
      <c r="A1128">
        <v>1157</v>
      </c>
      <c r="B1128">
        <v>75.166679000000002</v>
      </c>
      <c r="C1128" s="3">
        <v>1</v>
      </c>
      <c r="D1128">
        <v>71.743501000000009</v>
      </c>
      <c r="E1128" s="2">
        <v>2</v>
      </c>
      <c r="H1128">
        <v>84.660679000000002</v>
      </c>
      <c r="I1128" s="4">
        <v>4</v>
      </c>
      <c r="P1128">
        <v>3</v>
      </c>
      <c r="Q1128" t="str">
        <f>CONCATENATE(C1128,E1128,G1128,I1128)</f>
        <v>124</v>
      </c>
    </row>
    <row r="1129" spans="1:17" x14ac:dyDescent="0.25">
      <c r="A1129">
        <v>1158</v>
      </c>
      <c r="B1129">
        <v>75.149049000000005</v>
      </c>
      <c r="C1129" s="3">
        <v>1</v>
      </c>
      <c r="D1129">
        <v>71.739975000000001</v>
      </c>
      <c r="E1129" s="2">
        <v>2</v>
      </c>
      <c r="P1129">
        <v>2</v>
      </c>
      <c r="Q1129" t="str">
        <f>CONCATENATE(C1129,E1129,G1129,I1129)</f>
        <v>12</v>
      </c>
    </row>
    <row r="1130" spans="1:17" x14ac:dyDescent="0.25">
      <c r="A1130">
        <v>1159</v>
      </c>
      <c r="B1130">
        <v>75.149049000000005</v>
      </c>
      <c r="C1130" s="3">
        <v>1</v>
      </c>
      <c r="D1130">
        <v>71.739975000000001</v>
      </c>
      <c r="E1130" s="2">
        <v>2</v>
      </c>
      <c r="J1130">
        <v>37.057808000000016</v>
      </c>
      <c r="K1130" t="s">
        <v>22</v>
      </c>
      <c r="Q1130" t="str">
        <f>CONCATENATE(C1130,E1130,G1130,I1130)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1C18-1AE2-4DD6-AD23-93CBCEA96B2B}">
  <dimension ref="A1:F1130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4</v>
      </c>
    </row>
    <row r="4" spans="1:6" x14ac:dyDescent="0.25">
      <c r="A4">
        <v>5</v>
      </c>
    </row>
    <row r="5" spans="1:6" x14ac:dyDescent="0.25">
      <c r="A5">
        <v>6</v>
      </c>
      <c r="F5" t="s">
        <v>22</v>
      </c>
    </row>
    <row r="6" spans="1:6" x14ac:dyDescent="0.25">
      <c r="A6">
        <v>7</v>
      </c>
      <c r="C6" s="2">
        <v>2</v>
      </c>
    </row>
    <row r="7" spans="1:6" x14ac:dyDescent="0.25">
      <c r="A7">
        <v>8</v>
      </c>
      <c r="C7" s="2">
        <v>2</v>
      </c>
    </row>
    <row r="8" spans="1:6" x14ac:dyDescent="0.25">
      <c r="A8">
        <v>9</v>
      </c>
      <c r="C8" s="2">
        <v>2</v>
      </c>
    </row>
    <row r="9" spans="1:6" x14ac:dyDescent="0.25">
      <c r="A9">
        <v>10</v>
      </c>
      <c r="C9" s="2">
        <v>2</v>
      </c>
    </row>
    <row r="10" spans="1:6" x14ac:dyDescent="0.25">
      <c r="A10">
        <v>11</v>
      </c>
      <c r="C10" s="2">
        <v>2</v>
      </c>
    </row>
    <row r="11" spans="1:6" x14ac:dyDescent="0.25">
      <c r="A11">
        <v>12</v>
      </c>
      <c r="C11" s="2">
        <v>2</v>
      </c>
    </row>
    <row r="12" spans="1:6" x14ac:dyDescent="0.25">
      <c r="A12">
        <v>13</v>
      </c>
      <c r="C12" s="2">
        <v>2</v>
      </c>
    </row>
    <row r="13" spans="1:6" x14ac:dyDescent="0.25">
      <c r="A13">
        <v>14</v>
      </c>
      <c r="C13" s="2">
        <v>2</v>
      </c>
    </row>
    <row r="14" spans="1:6" x14ac:dyDescent="0.25">
      <c r="A14">
        <v>15</v>
      </c>
      <c r="C14" s="2">
        <v>2</v>
      </c>
    </row>
    <row r="15" spans="1:6" x14ac:dyDescent="0.25">
      <c r="A15">
        <v>16</v>
      </c>
      <c r="B15" s="3">
        <v>1</v>
      </c>
      <c r="C15" s="2">
        <v>2</v>
      </c>
    </row>
    <row r="16" spans="1:6" x14ac:dyDescent="0.25">
      <c r="A16">
        <v>17</v>
      </c>
      <c r="B16" s="3">
        <v>1</v>
      </c>
      <c r="C16" s="2">
        <v>2</v>
      </c>
    </row>
    <row r="17" spans="1:5" x14ac:dyDescent="0.25">
      <c r="A17">
        <v>18</v>
      </c>
      <c r="B17" s="3">
        <v>1</v>
      </c>
      <c r="C17" s="2">
        <v>2</v>
      </c>
    </row>
    <row r="18" spans="1:5" x14ac:dyDescent="0.25">
      <c r="A18">
        <v>19</v>
      </c>
      <c r="B18" s="3">
        <v>1</v>
      </c>
    </row>
    <row r="19" spans="1:5" x14ac:dyDescent="0.25">
      <c r="A19">
        <v>20</v>
      </c>
      <c r="B19" s="3">
        <v>1</v>
      </c>
    </row>
    <row r="20" spans="1:5" x14ac:dyDescent="0.25">
      <c r="A20">
        <v>21</v>
      </c>
      <c r="B20" s="3">
        <v>1</v>
      </c>
      <c r="E20" s="4">
        <v>4</v>
      </c>
    </row>
    <row r="21" spans="1:5" x14ac:dyDescent="0.25">
      <c r="A21">
        <v>22</v>
      </c>
      <c r="B21" s="3">
        <v>1</v>
      </c>
      <c r="E21" s="4">
        <v>4</v>
      </c>
    </row>
    <row r="22" spans="1:5" x14ac:dyDescent="0.25">
      <c r="A22">
        <v>23</v>
      </c>
      <c r="B22" s="3">
        <v>1</v>
      </c>
      <c r="E22" s="4">
        <v>4</v>
      </c>
    </row>
    <row r="23" spans="1:5" x14ac:dyDescent="0.25">
      <c r="A23">
        <v>24</v>
      </c>
      <c r="B23" s="3">
        <v>1</v>
      </c>
      <c r="D23" s="5">
        <v>3</v>
      </c>
      <c r="E23" s="4">
        <v>4</v>
      </c>
    </row>
    <row r="24" spans="1:5" x14ac:dyDescent="0.25">
      <c r="A24">
        <v>25</v>
      </c>
      <c r="B24" s="3">
        <v>1</v>
      </c>
      <c r="D24" s="5">
        <v>3</v>
      </c>
      <c r="E24" s="4">
        <v>4</v>
      </c>
    </row>
    <row r="25" spans="1:5" x14ac:dyDescent="0.25">
      <c r="A25">
        <v>26</v>
      </c>
      <c r="D25" s="5">
        <v>3</v>
      </c>
      <c r="E25" s="4">
        <v>4</v>
      </c>
    </row>
    <row r="26" spans="1:5" x14ac:dyDescent="0.25">
      <c r="A26">
        <v>27</v>
      </c>
      <c r="D26" s="5">
        <v>3</v>
      </c>
      <c r="E26" s="4">
        <v>4</v>
      </c>
    </row>
    <row r="27" spans="1:5" x14ac:dyDescent="0.25">
      <c r="A27">
        <v>28</v>
      </c>
      <c r="D27" s="5">
        <v>3</v>
      </c>
      <c r="E27" s="4">
        <v>4</v>
      </c>
    </row>
    <row r="28" spans="1:5" x14ac:dyDescent="0.25">
      <c r="A28">
        <v>29</v>
      </c>
      <c r="D28" s="5">
        <v>3</v>
      </c>
      <c r="E28" s="4">
        <v>4</v>
      </c>
    </row>
    <row r="29" spans="1:5" x14ac:dyDescent="0.25">
      <c r="A29">
        <v>30</v>
      </c>
      <c r="D29" s="5">
        <v>3</v>
      </c>
      <c r="E29" s="4">
        <v>4</v>
      </c>
    </row>
    <row r="30" spans="1:5" x14ac:dyDescent="0.25">
      <c r="A30">
        <v>31</v>
      </c>
      <c r="D30" s="5">
        <v>3</v>
      </c>
      <c r="E30" s="4">
        <v>4</v>
      </c>
    </row>
    <row r="31" spans="1:5" x14ac:dyDescent="0.25">
      <c r="A31">
        <v>32</v>
      </c>
      <c r="D31" s="5">
        <v>3</v>
      </c>
      <c r="E31" s="4">
        <v>4</v>
      </c>
    </row>
    <row r="32" spans="1:5" x14ac:dyDescent="0.25">
      <c r="A32">
        <v>33</v>
      </c>
      <c r="D32" s="5">
        <v>3</v>
      </c>
    </row>
    <row r="33" spans="1:5" x14ac:dyDescent="0.25">
      <c r="A33">
        <v>34</v>
      </c>
      <c r="D33" s="5">
        <v>3</v>
      </c>
    </row>
    <row r="34" spans="1:5" x14ac:dyDescent="0.25">
      <c r="A34">
        <v>35</v>
      </c>
      <c r="C34" s="2">
        <v>2</v>
      </c>
      <c r="D34" s="5">
        <v>3</v>
      </c>
    </row>
    <row r="35" spans="1:5" x14ac:dyDescent="0.25">
      <c r="A35">
        <v>36</v>
      </c>
      <c r="C35" s="2">
        <v>2</v>
      </c>
      <c r="D35" s="5">
        <v>3</v>
      </c>
    </row>
    <row r="36" spans="1:5" x14ac:dyDescent="0.25">
      <c r="A36">
        <v>37</v>
      </c>
      <c r="C36" s="2">
        <v>2</v>
      </c>
    </row>
    <row r="37" spans="1:5" x14ac:dyDescent="0.25">
      <c r="A37">
        <v>38</v>
      </c>
      <c r="C37" s="2">
        <v>2</v>
      </c>
    </row>
    <row r="38" spans="1:5" x14ac:dyDescent="0.25">
      <c r="A38">
        <v>39</v>
      </c>
      <c r="C38" s="2">
        <v>2</v>
      </c>
    </row>
    <row r="39" spans="1:5" x14ac:dyDescent="0.25">
      <c r="A39">
        <v>40</v>
      </c>
      <c r="B39" s="3">
        <v>1</v>
      </c>
      <c r="C39" s="2">
        <v>2</v>
      </c>
    </row>
    <row r="40" spans="1:5" x14ac:dyDescent="0.25">
      <c r="A40">
        <v>41</v>
      </c>
      <c r="B40" s="3">
        <v>1</v>
      </c>
      <c r="C40" s="2">
        <v>2</v>
      </c>
    </row>
    <row r="41" spans="1:5" x14ac:dyDescent="0.25">
      <c r="A41">
        <v>42</v>
      </c>
      <c r="B41" s="3">
        <v>1</v>
      </c>
      <c r="C41" s="2">
        <v>2</v>
      </c>
    </row>
    <row r="42" spans="1:5" x14ac:dyDescent="0.25">
      <c r="A42">
        <v>43</v>
      </c>
      <c r="B42" s="3">
        <v>1</v>
      </c>
      <c r="C42" s="2">
        <v>2</v>
      </c>
    </row>
    <row r="43" spans="1:5" x14ac:dyDescent="0.25">
      <c r="A43">
        <v>44</v>
      </c>
      <c r="B43" s="3">
        <v>1</v>
      </c>
      <c r="C43" s="2">
        <v>2</v>
      </c>
    </row>
    <row r="44" spans="1:5" x14ac:dyDescent="0.25">
      <c r="A44">
        <v>45</v>
      </c>
      <c r="B44" s="3">
        <v>1</v>
      </c>
    </row>
    <row r="45" spans="1:5" x14ac:dyDescent="0.25">
      <c r="A45">
        <v>46</v>
      </c>
      <c r="B45" s="3">
        <v>1</v>
      </c>
    </row>
    <row r="46" spans="1:5" x14ac:dyDescent="0.25">
      <c r="A46">
        <v>47</v>
      </c>
      <c r="B46" s="3">
        <v>1</v>
      </c>
    </row>
    <row r="47" spans="1:5" x14ac:dyDescent="0.25">
      <c r="A47">
        <v>48</v>
      </c>
      <c r="B47" s="3">
        <v>1</v>
      </c>
    </row>
    <row r="48" spans="1:5" x14ac:dyDescent="0.25">
      <c r="A48">
        <v>49</v>
      </c>
      <c r="B48" s="3">
        <v>1</v>
      </c>
      <c r="E48" s="4">
        <v>4</v>
      </c>
    </row>
    <row r="49" spans="1:5" x14ac:dyDescent="0.25">
      <c r="A49">
        <v>50</v>
      </c>
      <c r="D49" s="5">
        <v>3</v>
      </c>
      <c r="E49" s="4">
        <v>4</v>
      </c>
    </row>
    <row r="50" spans="1:5" x14ac:dyDescent="0.25">
      <c r="A50">
        <v>51</v>
      </c>
      <c r="D50" s="5">
        <v>3</v>
      </c>
      <c r="E50" s="4">
        <v>4</v>
      </c>
    </row>
    <row r="51" spans="1:5" x14ac:dyDescent="0.25">
      <c r="A51">
        <v>52</v>
      </c>
      <c r="D51" s="5">
        <v>3</v>
      </c>
      <c r="E51" s="4">
        <v>4</v>
      </c>
    </row>
    <row r="52" spans="1:5" x14ac:dyDescent="0.25">
      <c r="A52">
        <v>53</v>
      </c>
      <c r="D52" s="5">
        <v>3</v>
      </c>
      <c r="E52" s="4">
        <v>4</v>
      </c>
    </row>
    <row r="53" spans="1:5" x14ac:dyDescent="0.25">
      <c r="A53">
        <v>54</v>
      </c>
      <c r="D53" s="5">
        <v>3</v>
      </c>
      <c r="E53" s="4">
        <v>4</v>
      </c>
    </row>
    <row r="54" spans="1:5" x14ac:dyDescent="0.25">
      <c r="A54">
        <v>55</v>
      </c>
      <c r="D54" s="5">
        <v>3</v>
      </c>
      <c r="E54" s="4">
        <v>4</v>
      </c>
    </row>
    <row r="55" spans="1:5" x14ac:dyDescent="0.25">
      <c r="A55">
        <v>56</v>
      </c>
      <c r="D55" s="5">
        <v>3</v>
      </c>
      <c r="E55" s="4">
        <v>4</v>
      </c>
    </row>
    <row r="56" spans="1:5" x14ac:dyDescent="0.25">
      <c r="A56">
        <v>57</v>
      </c>
      <c r="D56" s="5">
        <v>3</v>
      </c>
      <c r="E56" s="4">
        <v>4</v>
      </c>
    </row>
    <row r="57" spans="1:5" x14ac:dyDescent="0.25">
      <c r="A57">
        <v>58</v>
      </c>
      <c r="D57" s="5">
        <v>3</v>
      </c>
      <c r="E57" s="4">
        <v>4</v>
      </c>
    </row>
    <row r="58" spans="1:5" x14ac:dyDescent="0.25">
      <c r="A58">
        <v>59</v>
      </c>
      <c r="D58" s="5">
        <v>3</v>
      </c>
      <c r="E58" s="4">
        <v>4</v>
      </c>
    </row>
    <row r="59" spans="1:5" x14ac:dyDescent="0.25">
      <c r="A59">
        <v>60</v>
      </c>
      <c r="D59" s="5">
        <v>3</v>
      </c>
      <c r="E59" s="4">
        <v>4</v>
      </c>
    </row>
    <row r="60" spans="1:5" x14ac:dyDescent="0.25">
      <c r="A60">
        <v>61</v>
      </c>
      <c r="C60" s="2">
        <v>2</v>
      </c>
    </row>
    <row r="61" spans="1:5" x14ac:dyDescent="0.25">
      <c r="A61">
        <v>62</v>
      </c>
      <c r="C61" s="2">
        <v>2</v>
      </c>
    </row>
    <row r="62" spans="1:5" x14ac:dyDescent="0.25">
      <c r="A62">
        <v>63</v>
      </c>
      <c r="C62" s="2">
        <v>2</v>
      </c>
    </row>
    <row r="63" spans="1:5" x14ac:dyDescent="0.25">
      <c r="A63">
        <v>64</v>
      </c>
      <c r="C63" s="2">
        <v>2</v>
      </c>
    </row>
    <row r="64" spans="1:5" x14ac:dyDescent="0.25">
      <c r="A64">
        <v>65</v>
      </c>
      <c r="C64" s="2">
        <v>2</v>
      </c>
    </row>
    <row r="65" spans="1:5" x14ac:dyDescent="0.25">
      <c r="A65">
        <v>66</v>
      </c>
      <c r="B65" s="3">
        <v>1</v>
      </c>
      <c r="C65" s="2">
        <v>2</v>
      </c>
    </row>
    <row r="66" spans="1:5" x14ac:dyDescent="0.25">
      <c r="A66">
        <v>67</v>
      </c>
      <c r="B66" s="3">
        <v>1</v>
      </c>
      <c r="C66" s="2">
        <v>2</v>
      </c>
    </row>
    <row r="67" spans="1:5" x14ac:dyDescent="0.25">
      <c r="A67">
        <v>68</v>
      </c>
      <c r="B67" s="3">
        <v>1</v>
      </c>
      <c r="C67" s="2">
        <v>2</v>
      </c>
    </row>
    <row r="68" spans="1:5" x14ac:dyDescent="0.25">
      <c r="A68">
        <v>69</v>
      </c>
      <c r="B68" s="3">
        <v>1</v>
      </c>
      <c r="C68" s="2">
        <v>2</v>
      </c>
    </row>
    <row r="69" spans="1:5" x14ac:dyDescent="0.25">
      <c r="A69">
        <v>70</v>
      </c>
      <c r="B69" s="3">
        <v>1</v>
      </c>
      <c r="C69" s="2">
        <v>2</v>
      </c>
    </row>
    <row r="70" spans="1:5" x14ac:dyDescent="0.25">
      <c r="A70">
        <v>71</v>
      </c>
      <c r="B70" s="3">
        <v>1</v>
      </c>
      <c r="C70" s="2">
        <v>2</v>
      </c>
    </row>
    <row r="71" spans="1:5" x14ac:dyDescent="0.25">
      <c r="A71">
        <v>72</v>
      </c>
      <c r="B71" s="3">
        <v>1</v>
      </c>
    </row>
    <row r="72" spans="1:5" x14ac:dyDescent="0.25">
      <c r="A72">
        <v>73</v>
      </c>
      <c r="B72" s="3">
        <v>1</v>
      </c>
    </row>
    <row r="73" spans="1:5" x14ac:dyDescent="0.25">
      <c r="A73">
        <v>74</v>
      </c>
      <c r="B73" s="3">
        <v>1</v>
      </c>
      <c r="D73" s="5">
        <v>3</v>
      </c>
      <c r="E73" s="4">
        <v>4</v>
      </c>
    </row>
    <row r="74" spans="1:5" x14ac:dyDescent="0.25">
      <c r="A74">
        <v>75</v>
      </c>
      <c r="D74" s="5">
        <v>3</v>
      </c>
      <c r="E74" s="4">
        <v>4</v>
      </c>
    </row>
    <row r="75" spans="1:5" x14ac:dyDescent="0.25">
      <c r="A75">
        <v>76</v>
      </c>
      <c r="D75" s="5">
        <v>3</v>
      </c>
      <c r="E75" s="4">
        <v>4</v>
      </c>
    </row>
    <row r="76" spans="1:5" x14ac:dyDescent="0.25">
      <c r="A76">
        <v>77</v>
      </c>
      <c r="D76" s="5">
        <v>3</v>
      </c>
      <c r="E76" s="4">
        <v>4</v>
      </c>
    </row>
    <row r="77" spans="1:5" x14ac:dyDescent="0.25">
      <c r="A77">
        <v>78</v>
      </c>
      <c r="D77" s="5">
        <v>3</v>
      </c>
      <c r="E77" s="4">
        <v>4</v>
      </c>
    </row>
    <row r="78" spans="1:5" x14ac:dyDescent="0.25">
      <c r="A78">
        <v>79</v>
      </c>
      <c r="D78" s="5">
        <v>3</v>
      </c>
      <c r="E78" s="4">
        <v>4</v>
      </c>
    </row>
    <row r="79" spans="1:5" x14ac:dyDescent="0.25">
      <c r="A79">
        <v>80</v>
      </c>
      <c r="D79" s="5">
        <v>3</v>
      </c>
      <c r="E79" s="4">
        <v>4</v>
      </c>
    </row>
    <row r="80" spans="1:5" x14ac:dyDescent="0.25">
      <c r="A80">
        <v>81</v>
      </c>
      <c r="D80" s="5">
        <v>3</v>
      </c>
      <c r="E80" s="4">
        <v>4</v>
      </c>
    </row>
    <row r="81" spans="1:5" x14ac:dyDescent="0.25">
      <c r="A81">
        <v>82</v>
      </c>
      <c r="D81" s="5">
        <v>3</v>
      </c>
      <c r="E81" s="4">
        <v>4</v>
      </c>
    </row>
    <row r="82" spans="1:5" x14ac:dyDescent="0.25">
      <c r="A82">
        <v>83</v>
      </c>
      <c r="D82" s="5">
        <v>3</v>
      </c>
      <c r="E82" s="4">
        <v>4</v>
      </c>
    </row>
    <row r="83" spans="1:5" x14ac:dyDescent="0.25">
      <c r="A83">
        <v>84</v>
      </c>
      <c r="C83" s="2">
        <v>2</v>
      </c>
      <c r="D83" s="5">
        <v>3</v>
      </c>
      <c r="E83" s="4">
        <v>4</v>
      </c>
    </row>
    <row r="84" spans="1:5" x14ac:dyDescent="0.25">
      <c r="A84">
        <v>85</v>
      </c>
      <c r="C84" s="2">
        <v>2</v>
      </c>
      <c r="D84" s="5">
        <v>3</v>
      </c>
      <c r="E84" s="4">
        <v>4</v>
      </c>
    </row>
    <row r="85" spans="1:5" x14ac:dyDescent="0.25">
      <c r="A85">
        <v>86</v>
      </c>
      <c r="C85" s="2">
        <v>2</v>
      </c>
    </row>
    <row r="86" spans="1:5" x14ac:dyDescent="0.25">
      <c r="A86">
        <v>87</v>
      </c>
      <c r="C86" s="2">
        <v>2</v>
      </c>
    </row>
    <row r="87" spans="1:5" x14ac:dyDescent="0.25">
      <c r="A87">
        <v>88</v>
      </c>
      <c r="C87" s="2">
        <v>2</v>
      </c>
    </row>
    <row r="88" spans="1:5" x14ac:dyDescent="0.25">
      <c r="A88">
        <v>89</v>
      </c>
      <c r="C88" s="2">
        <v>2</v>
      </c>
    </row>
    <row r="89" spans="1:5" x14ac:dyDescent="0.25">
      <c r="A89">
        <v>90</v>
      </c>
      <c r="C89" s="2">
        <v>2</v>
      </c>
    </row>
    <row r="90" spans="1:5" x14ac:dyDescent="0.25">
      <c r="A90">
        <v>91</v>
      </c>
      <c r="C90" s="2">
        <v>2</v>
      </c>
    </row>
    <row r="91" spans="1:5" x14ac:dyDescent="0.25">
      <c r="A91">
        <v>92</v>
      </c>
      <c r="B91" s="3">
        <v>1</v>
      </c>
      <c r="C91" s="2">
        <v>2</v>
      </c>
    </row>
    <row r="92" spans="1:5" x14ac:dyDescent="0.25">
      <c r="A92">
        <v>93</v>
      </c>
      <c r="B92" s="3">
        <v>1</v>
      </c>
      <c r="C92" s="2">
        <v>2</v>
      </c>
    </row>
    <row r="93" spans="1:5" x14ac:dyDescent="0.25">
      <c r="A93">
        <v>94</v>
      </c>
      <c r="B93" s="3">
        <v>1</v>
      </c>
      <c r="C93" s="2">
        <v>2</v>
      </c>
    </row>
    <row r="94" spans="1:5" x14ac:dyDescent="0.25">
      <c r="A94">
        <v>95</v>
      </c>
      <c r="B94" s="3">
        <v>1</v>
      </c>
      <c r="C94" s="2">
        <v>2</v>
      </c>
    </row>
    <row r="95" spans="1:5" x14ac:dyDescent="0.25">
      <c r="A95">
        <v>96</v>
      </c>
      <c r="B95" s="3">
        <v>1</v>
      </c>
    </row>
    <row r="96" spans="1:5" x14ac:dyDescent="0.25">
      <c r="A96">
        <v>97</v>
      </c>
      <c r="B96" s="3">
        <v>1</v>
      </c>
    </row>
    <row r="97" spans="1:5" x14ac:dyDescent="0.25">
      <c r="A97">
        <v>98</v>
      </c>
      <c r="B97" s="3">
        <v>1</v>
      </c>
    </row>
    <row r="98" spans="1:5" x14ac:dyDescent="0.25">
      <c r="A98">
        <v>99</v>
      </c>
      <c r="B98" s="3">
        <v>1</v>
      </c>
      <c r="E98" s="4">
        <v>4</v>
      </c>
    </row>
    <row r="99" spans="1:5" x14ac:dyDescent="0.25">
      <c r="A99">
        <v>100</v>
      </c>
      <c r="B99" s="3">
        <v>1</v>
      </c>
      <c r="E99" s="4">
        <v>4</v>
      </c>
    </row>
    <row r="100" spans="1:5" x14ac:dyDescent="0.25">
      <c r="A100">
        <v>101</v>
      </c>
      <c r="B100" s="3">
        <v>1</v>
      </c>
      <c r="D100" s="5">
        <v>3</v>
      </c>
      <c r="E100" s="4">
        <v>4</v>
      </c>
    </row>
    <row r="101" spans="1:5" x14ac:dyDescent="0.25">
      <c r="A101">
        <v>102</v>
      </c>
      <c r="D101" s="5">
        <v>3</v>
      </c>
      <c r="E101" s="4">
        <v>4</v>
      </c>
    </row>
    <row r="102" spans="1:5" x14ac:dyDescent="0.25">
      <c r="A102">
        <v>103</v>
      </c>
      <c r="D102" s="5">
        <v>3</v>
      </c>
      <c r="E102" s="4">
        <v>4</v>
      </c>
    </row>
    <row r="103" spans="1:5" x14ac:dyDescent="0.25">
      <c r="A103">
        <v>104</v>
      </c>
      <c r="D103" s="5">
        <v>3</v>
      </c>
      <c r="E103" s="4">
        <v>4</v>
      </c>
    </row>
    <row r="104" spans="1:5" x14ac:dyDescent="0.25">
      <c r="A104">
        <v>105</v>
      </c>
      <c r="D104" s="5">
        <v>3</v>
      </c>
      <c r="E104" s="4">
        <v>4</v>
      </c>
    </row>
    <row r="105" spans="1:5" x14ac:dyDescent="0.25">
      <c r="A105">
        <v>106</v>
      </c>
      <c r="D105" s="5">
        <v>3</v>
      </c>
      <c r="E105" s="4">
        <v>4</v>
      </c>
    </row>
    <row r="106" spans="1:5" x14ac:dyDescent="0.25">
      <c r="A106">
        <v>107</v>
      </c>
      <c r="D106" s="5">
        <v>3</v>
      </c>
      <c r="E106" s="4">
        <v>4</v>
      </c>
    </row>
    <row r="107" spans="1:5" x14ac:dyDescent="0.25">
      <c r="A107">
        <v>108</v>
      </c>
      <c r="D107" s="5">
        <v>3</v>
      </c>
      <c r="E107" s="4">
        <v>4</v>
      </c>
    </row>
    <row r="108" spans="1:5" x14ac:dyDescent="0.25">
      <c r="A108">
        <v>109</v>
      </c>
      <c r="C108" s="2">
        <v>2</v>
      </c>
      <c r="D108" s="5">
        <v>3</v>
      </c>
      <c r="E108" s="4">
        <v>4</v>
      </c>
    </row>
    <row r="109" spans="1:5" x14ac:dyDescent="0.25">
      <c r="A109">
        <v>110</v>
      </c>
      <c r="C109" s="2">
        <v>2</v>
      </c>
      <c r="D109" s="5">
        <v>3</v>
      </c>
      <c r="E109" s="4">
        <v>4</v>
      </c>
    </row>
    <row r="110" spans="1:5" x14ac:dyDescent="0.25">
      <c r="A110">
        <v>111</v>
      </c>
      <c r="C110" s="2">
        <v>2</v>
      </c>
      <c r="D110" s="5">
        <v>3</v>
      </c>
      <c r="E110" s="4">
        <v>4</v>
      </c>
    </row>
    <row r="111" spans="1:5" x14ac:dyDescent="0.25">
      <c r="A111">
        <v>112</v>
      </c>
      <c r="C111" s="2">
        <v>2</v>
      </c>
      <c r="D111" s="5">
        <v>3</v>
      </c>
    </row>
    <row r="112" spans="1:5" x14ac:dyDescent="0.25">
      <c r="A112">
        <v>113</v>
      </c>
      <c r="C112" s="2">
        <v>2</v>
      </c>
      <c r="D112" s="5">
        <v>3</v>
      </c>
    </row>
    <row r="113" spans="1:5" x14ac:dyDescent="0.25">
      <c r="A113">
        <v>114</v>
      </c>
      <c r="C113" s="2">
        <v>2</v>
      </c>
    </row>
    <row r="114" spans="1:5" x14ac:dyDescent="0.25">
      <c r="A114">
        <v>115</v>
      </c>
      <c r="C114" s="2">
        <v>2</v>
      </c>
    </row>
    <row r="115" spans="1:5" x14ac:dyDescent="0.25">
      <c r="A115">
        <v>116</v>
      </c>
      <c r="C115" s="2">
        <v>2</v>
      </c>
    </row>
    <row r="116" spans="1:5" x14ac:dyDescent="0.25">
      <c r="A116">
        <v>117</v>
      </c>
      <c r="C116" s="2">
        <v>2</v>
      </c>
    </row>
    <row r="117" spans="1:5" x14ac:dyDescent="0.25">
      <c r="A117">
        <v>118</v>
      </c>
      <c r="B117" s="3">
        <v>1</v>
      </c>
      <c r="C117" s="2">
        <v>2</v>
      </c>
    </row>
    <row r="118" spans="1:5" x14ac:dyDescent="0.25">
      <c r="A118">
        <v>119</v>
      </c>
      <c r="B118" s="3">
        <v>1</v>
      </c>
      <c r="C118" s="2">
        <v>2</v>
      </c>
    </row>
    <row r="119" spans="1:5" x14ac:dyDescent="0.25">
      <c r="A119">
        <v>120</v>
      </c>
      <c r="B119" s="3">
        <v>1</v>
      </c>
      <c r="C119" s="2">
        <v>2</v>
      </c>
    </row>
    <row r="120" spans="1:5" x14ac:dyDescent="0.25">
      <c r="A120">
        <v>121</v>
      </c>
      <c r="B120" s="3">
        <v>1</v>
      </c>
      <c r="C120" s="2">
        <v>2</v>
      </c>
    </row>
    <row r="121" spans="1:5" x14ac:dyDescent="0.25">
      <c r="A121">
        <v>122</v>
      </c>
      <c r="B121" s="3">
        <v>1</v>
      </c>
    </row>
    <row r="122" spans="1:5" x14ac:dyDescent="0.25">
      <c r="A122">
        <v>123</v>
      </c>
      <c r="B122" s="3">
        <v>1</v>
      </c>
    </row>
    <row r="123" spans="1:5" x14ac:dyDescent="0.25">
      <c r="A123">
        <v>124</v>
      </c>
      <c r="B123" s="3">
        <v>1</v>
      </c>
    </row>
    <row r="124" spans="1:5" x14ac:dyDescent="0.25">
      <c r="A124">
        <v>125</v>
      </c>
      <c r="B124" s="3">
        <v>1</v>
      </c>
      <c r="D124" s="5">
        <v>3</v>
      </c>
      <c r="E124" s="4">
        <v>4</v>
      </c>
    </row>
    <row r="125" spans="1:5" x14ac:dyDescent="0.25">
      <c r="A125">
        <v>126</v>
      </c>
      <c r="B125" s="3">
        <v>1</v>
      </c>
      <c r="D125" s="5">
        <v>3</v>
      </c>
      <c r="E125" s="4">
        <v>4</v>
      </c>
    </row>
    <row r="126" spans="1:5" x14ac:dyDescent="0.25">
      <c r="A126">
        <v>127</v>
      </c>
      <c r="B126" s="3">
        <v>1</v>
      </c>
      <c r="D126" s="5">
        <v>3</v>
      </c>
      <c r="E126" s="4">
        <v>4</v>
      </c>
    </row>
    <row r="127" spans="1:5" x14ac:dyDescent="0.25">
      <c r="A127">
        <v>128</v>
      </c>
      <c r="D127" s="5">
        <v>3</v>
      </c>
      <c r="E127" s="4">
        <v>4</v>
      </c>
    </row>
    <row r="128" spans="1:5" x14ac:dyDescent="0.25">
      <c r="A128">
        <v>129</v>
      </c>
      <c r="D128" s="5">
        <v>3</v>
      </c>
      <c r="E128" s="4">
        <v>4</v>
      </c>
    </row>
    <row r="129" spans="1:5" x14ac:dyDescent="0.25">
      <c r="A129">
        <v>130</v>
      </c>
      <c r="D129" s="5">
        <v>3</v>
      </c>
      <c r="E129" s="4">
        <v>4</v>
      </c>
    </row>
    <row r="130" spans="1:5" x14ac:dyDescent="0.25">
      <c r="A130">
        <v>131</v>
      </c>
      <c r="D130" s="5">
        <v>3</v>
      </c>
      <c r="E130" s="4">
        <v>4</v>
      </c>
    </row>
    <row r="131" spans="1:5" x14ac:dyDescent="0.25">
      <c r="A131">
        <v>132</v>
      </c>
      <c r="D131" s="5">
        <v>3</v>
      </c>
      <c r="E131" s="4">
        <v>4</v>
      </c>
    </row>
    <row r="132" spans="1:5" x14ac:dyDescent="0.25">
      <c r="A132">
        <v>133</v>
      </c>
      <c r="D132" s="5">
        <v>3</v>
      </c>
      <c r="E132" s="4">
        <v>4</v>
      </c>
    </row>
    <row r="133" spans="1:5" x14ac:dyDescent="0.25">
      <c r="A133">
        <v>134</v>
      </c>
      <c r="D133" s="5">
        <v>3</v>
      </c>
      <c r="E133" s="4">
        <v>4</v>
      </c>
    </row>
    <row r="134" spans="1:5" x14ac:dyDescent="0.25">
      <c r="A134">
        <v>135</v>
      </c>
      <c r="D134" s="5">
        <v>3</v>
      </c>
      <c r="E134" s="4">
        <v>4</v>
      </c>
    </row>
    <row r="135" spans="1:5" x14ac:dyDescent="0.25">
      <c r="A135">
        <v>136</v>
      </c>
      <c r="D135" s="5">
        <v>3</v>
      </c>
      <c r="E135" s="4">
        <v>4</v>
      </c>
    </row>
    <row r="136" spans="1:5" x14ac:dyDescent="0.25">
      <c r="A136">
        <v>137</v>
      </c>
      <c r="C136" s="2">
        <v>2</v>
      </c>
      <c r="D136" s="5">
        <v>3</v>
      </c>
      <c r="E136" s="4">
        <v>4</v>
      </c>
    </row>
    <row r="137" spans="1:5" x14ac:dyDescent="0.25">
      <c r="A137">
        <v>138</v>
      </c>
      <c r="C137" s="2">
        <v>2</v>
      </c>
      <c r="D137" s="5">
        <v>3</v>
      </c>
    </row>
    <row r="138" spans="1:5" x14ac:dyDescent="0.25">
      <c r="A138">
        <v>139</v>
      </c>
      <c r="C138" s="2">
        <v>2</v>
      </c>
    </row>
    <row r="139" spans="1:5" x14ac:dyDescent="0.25">
      <c r="A139">
        <v>140</v>
      </c>
      <c r="B139" s="3">
        <v>1</v>
      </c>
      <c r="C139" s="2">
        <v>2</v>
      </c>
    </row>
    <row r="140" spans="1:5" x14ac:dyDescent="0.25">
      <c r="A140">
        <v>141</v>
      </c>
      <c r="B140" s="3">
        <v>1</v>
      </c>
      <c r="C140" s="2">
        <v>2</v>
      </c>
    </row>
    <row r="141" spans="1:5" x14ac:dyDescent="0.25">
      <c r="A141">
        <v>142</v>
      </c>
      <c r="B141" s="3">
        <v>1</v>
      </c>
      <c r="C141" s="2">
        <v>2</v>
      </c>
    </row>
    <row r="142" spans="1:5" x14ac:dyDescent="0.25">
      <c r="A142">
        <v>143</v>
      </c>
      <c r="B142" s="3">
        <v>1</v>
      </c>
      <c r="C142" s="2">
        <v>2</v>
      </c>
    </row>
    <row r="143" spans="1:5" x14ac:dyDescent="0.25">
      <c r="A143">
        <v>144</v>
      </c>
      <c r="B143" s="3">
        <v>1</v>
      </c>
      <c r="C143" s="2">
        <v>2</v>
      </c>
    </row>
    <row r="144" spans="1:5" x14ac:dyDescent="0.25">
      <c r="A144">
        <v>145</v>
      </c>
      <c r="B144" s="3">
        <v>1</v>
      </c>
      <c r="C144" s="2">
        <v>2</v>
      </c>
    </row>
    <row r="145" spans="1:5" x14ac:dyDescent="0.25">
      <c r="A145">
        <v>146</v>
      </c>
      <c r="B145" s="3">
        <v>1</v>
      </c>
      <c r="C145" s="2">
        <v>2</v>
      </c>
    </row>
    <row r="146" spans="1:5" x14ac:dyDescent="0.25">
      <c r="A146">
        <v>147</v>
      </c>
      <c r="B146" s="3">
        <v>1</v>
      </c>
      <c r="C146" s="2">
        <v>2</v>
      </c>
    </row>
    <row r="147" spans="1:5" x14ac:dyDescent="0.25">
      <c r="A147">
        <v>148</v>
      </c>
      <c r="B147" s="3">
        <v>1</v>
      </c>
      <c r="C147" s="2">
        <v>2</v>
      </c>
    </row>
    <row r="148" spans="1:5" x14ac:dyDescent="0.25">
      <c r="A148">
        <v>149</v>
      </c>
      <c r="B148" s="3">
        <v>1</v>
      </c>
      <c r="C148" s="2">
        <v>2</v>
      </c>
    </row>
    <row r="149" spans="1:5" x14ac:dyDescent="0.25">
      <c r="A149">
        <v>150</v>
      </c>
      <c r="B149" s="3">
        <v>1</v>
      </c>
    </row>
    <row r="150" spans="1:5" x14ac:dyDescent="0.25">
      <c r="A150">
        <v>151</v>
      </c>
      <c r="B150" s="3">
        <v>1</v>
      </c>
    </row>
    <row r="151" spans="1:5" x14ac:dyDescent="0.25">
      <c r="A151">
        <v>152</v>
      </c>
      <c r="B151" s="3">
        <v>1</v>
      </c>
    </row>
    <row r="152" spans="1:5" x14ac:dyDescent="0.25">
      <c r="A152">
        <v>153</v>
      </c>
      <c r="B152" s="3">
        <v>1</v>
      </c>
      <c r="E152" s="4">
        <v>4</v>
      </c>
    </row>
    <row r="153" spans="1:5" x14ac:dyDescent="0.25">
      <c r="A153">
        <v>154</v>
      </c>
      <c r="B153" s="3">
        <v>1</v>
      </c>
      <c r="E153" s="4">
        <v>4</v>
      </c>
    </row>
    <row r="154" spans="1:5" x14ac:dyDescent="0.25">
      <c r="A154">
        <v>155</v>
      </c>
      <c r="D154" s="5">
        <v>3</v>
      </c>
      <c r="E154" s="4">
        <v>4</v>
      </c>
    </row>
    <row r="155" spans="1:5" x14ac:dyDescent="0.25">
      <c r="A155">
        <v>156</v>
      </c>
      <c r="D155" s="5">
        <v>3</v>
      </c>
      <c r="E155" s="4">
        <v>4</v>
      </c>
    </row>
    <row r="156" spans="1:5" x14ac:dyDescent="0.25">
      <c r="A156">
        <v>157</v>
      </c>
      <c r="D156" s="5">
        <v>3</v>
      </c>
      <c r="E156" s="4">
        <v>4</v>
      </c>
    </row>
    <row r="157" spans="1:5" x14ac:dyDescent="0.25">
      <c r="A157">
        <v>158</v>
      </c>
      <c r="D157" s="5">
        <v>3</v>
      </c>
      <c r="E157" s="4">
        <v>4</v>
      </c>
    </row>
    <row r="158" spans="1:5" x14ac:dyDescent="0.25">
      <c r="A158">
        <v>159</v>
      </c>
      <c r="D158" s="5">
        <v>3</v>
      </c>
      <c r="E158" s="4">
        <v>4</v>
      </c>
    </row>
    <row r="159" spans="1:5" x14ac:dyDescent="0.25">
      <c r="A159">
        <v>160</v>
      </c>
      <c r="D159" s="5">
        <v>3</v>
      </c>
      <c r="E159" s="4">
        <v>4</v>
      </c>
    </row>
    <row r="160" spans="1:5" x14ac:dyDescent="0.25">
      <c r="A160">
        <v>161</v>
      </c>
      <c r="D160" s="5">
        <v>3</v>
      </c>
      <c r="E160" s="4">
        <v>4</v>
      </c>
    </row>
    <row r="161" spans="1:5" x14ac:dyDescent="0.25">
      <c r="A161">
        <v>162</v>
      </c>
      <c r="D161" s="5">
        <v>3</v>
      </c>
      <c r="E161" s="4">
        <v>4</v>
      </c>
    </row>
    <row r="162" spans="1:5" x14ac:dyDescent="0.25">
      <c r="A162">
        <v>163</v>
      </c>
      <c r="D162" s="5">
        <v>3</v>
      </c>
      <c r="E162" s="4">
        <v>4</v>
      </c>
    </row>
    <row r="163" spans="1:5" x14ac:dyDescent="0.25">
      <c r="A163">
        <v>164</v>
      </c>
      <c r="D163" s="5">
        <v>3</v>
      </c>
      <c r="E163" s="4">
        <v>4</v>
      </c>
    </row>
    <row r="164" spans="1:5" x14ac:dyDescent="0.25">
      <c r="A164">
        <v>165</v>
      </c>
      <c r="D164" s="5">
        <v>3</v>
      </c>
    </row>
    <row r="165" spans="1:5" x14ac:dyDescent="0.25">
      <c r="A165">
        <v>166</v>
      </c>
    </row>
    <row r="166" spans="1:5" x14ac:dyDescent="0.25">
      <c r="A166">
        <v>167</v>
      </c>
      <c r="C166" s="2">
        <v>2</v>
      </c>
    </row>
    <row r="167" spans="1:5" x14ac:dyDescent="0.25">
      <c r="A167">
        <v>168</v>
      </c>
      <c r="C167" s="2">
        <v>2</v>
      </c>
    </row>
    <row r="168" spans="1:5" x14ac:dyDescent="0.25">
      <c r="A168">
        <v>169</v>
      </c>
      <c r="C168" s="2">
        <v>2</v>
      </c>
    </row>
    <row r="169" spans="1:5" x14ac:dyDescent="0.25">
      <c r="A169">
        <v>170</v>
      </c>
      <c r="B169" s="3">
        <v>1</v>
      </c>
      <c r="C169" s="2">
        <v>2</v>
      </c>
    </row>
    <row r="170" spans="1:5" x14ac:dyDescent="0.25">
      <c r="A170">
        <v>171</v>
      </c>
      <c r="B170" s="3">
        <v>1</v>
      </c>
      <c r="C170" s="2">
        <v>2</v>
      </c>
    </row>
    <row r="171" spans="1:5" x14ac:dyDescent="0.25">
      <c r="A171">
        <v>172</v>
      </c>
      <c r="B171" s="3">
        <v>1</v>
      </c>
      <c r="C171" s="2">
        <v>2</v>
      </c>
    </row>
    <row r="172" spans="1:5" x14ac:dyDescent="0.25">
      <c r="A172">
        <v>173</v>
      </c>
      <c r="B172" s="3">
        <v>1</v>
      </c>
      <c r="C172" s="2">
        <v>2</v>
      </c>
    </row>
    <row r="173" spans="1:5" x14ac:dyDescent="0.25">
      <c r="A173">
        <v>174</v>
      </c>
      <c r="B173" s="3">
        <v>1</v>
      </c>
      <c r="C173" s="2">
        <v>2</v>
      </c>
    </row>
    <row r="174" spans="1:5" x14ac:dyDescent="0.25">
      <c r="A174">
        <v>175</v>
      </c>
      <c r="B174" s="3">
        <v>1</v>
      </c>
      <c r="C174" s="2">
        <v>2</v>
      </c>
    </row>
    <row r="175" spans="1:5" x14ac:dyDescent="0.25">
      <c r="A175">
        <v>176</v>
      </c>
      <c r="B175" s="3">
        <v>1</v>
      </c>
      <c r="C175" s="2">
        <v>2</v>
      </c>
    </row>
    <row r="176" spans="1:5" x14ac:dyDescent="0.25">
      <c r="A176">
        <v>177</v>
      </c>
      <c r="B176" s="3">
        <v>1</v>
      </c>
      <c r="C176" s="2">
        <v>2</v>
      </c>
    </row>
    <row r="177" spans="1:5" x14ac:dyDescent="0.25">
      <c r="A177">
        <v>178</v>
      </c>
      <c r="B177" s="3">
        <v>1</v>
      </c>
      <c r="D177" s="5">
        <v>3</v>
      </c>
    </row>
    <row r="178" spans="1:5" x14ac:dyDescent="0.25">
      <c r="A178">
        <v>179</v>
      </c>
      <c r="B178" s="3">
        <v>1</v>
      </c>
      <c r="D178" s="5">
        <v>3</v>
      </c>
    </row>
    <row r="179" spans="1:5" x14ac:dyDescent="0.25">
      <c r="A179">
        <v>180</v>
      </c>
      <c r="B179" s="3">
        <v>1</v>
      </c>
      <c r="D179" s="5">
        <v>3</v>
      </c>
      <c r="E179" s="4">
        <v>4</v>
      </c>
    </row>
    <row r="180" spans="1:5" x14ac:dyDescent="0.25">
      <c r="A180">
        <v>181</v>
      </c>
      <c r="B180" s="3">
        <v>1</v>
      </c>
      <c r="D180" s="5">
        <v>3</v>
      </c>
      <c r="E180" s="4">
        <v>4</v>
      </c>
    </row>
    <row r="181" spans="1:5" x14ac:dyDescent="0.25">
      <c r="A181">
        <v>182</v>
      </c>
      <c r="D181" s="5">
        <v>3</v>
      </c>
      <c r="E181" s="4">
        <v>4</v>
      </c>
    </row>
    <row r="182" spans="1:5" x14ac:dyDescent="0.25">
      <c r="A182">
        <v>183</v>
      </c>
      <c r="D182" s="5">
        <v>3</v>
      </c>
      <c r="E182" s="4">
        <v>4</v>
      </c>
    </row>
    <row r="183" spans="1:5" x14ac:dyDescent="0.25">
      <c r="A183">
        <v>184</v>
      </c>
      <c r="D183" s="5">
        <v>3</v>
      </c>
      <c r="E183" s="4">
        <v>4</v>
      </c>
    </row>
    <row r="184" spans="1:5" x14ac:dyDescent="0.25">
      <c r="A184">
        <v>185</v>
      </c>
      <c r="D184" s="5">
        <v>3</v>
      </c>
      <c r="E184" s="4">
        <v>4</v>
      </c>
    </row>
    <row r="185" spans="1:5" x14ac:dyDescent="0.25">
      <c r="A185">
        <v>186</v>
      </c>
      <c r="D185" s="5">
        <v>3</v>
      </c>
      <c r="E185" s="4">
        <v>4</v>
      </c>
    </row>
    <row r="186" spans="1:5" x14ac:dyDescent="0.25">
      <c r="A186">
        <v>187</v>
      </c>
      <c r="D186" s="5">
        <v>3</v>
      </c>
      <c r="E186" s="4">
        <v>4</v>
      </c>
    </row>
    <row r="187" spans="1:5" x14ac:dyDescent="0.25">
      <c r="A187">
        <v>188</v>
      </c>
      <c r="D187" s="5">
        <v>3</v>
      </c>
      <c r="E187" s="4">
        <v>4</v>
      </c>
    </row>
    <row r="188" spans="1:5" x14ac:dyDescent="0.25">
      <c r="A188">
        <v>189</v>
      </c>
      <c r="D188" s="5">
        <v>3</v>
      </c>
      <c r="E188" s="4">
        <v>4</v>
      </c>
    </row>
    <row r="189" spans="1:5" x14ac:dyDescent="0.25">
      <c r="A189">
        <v>190</v>
      </c>
      <c r="D189" s="5">
        <v>3</v>
      </c>
      <c r="E189" s="4">
        <v>4</v>
      </c>
    </row>
    <row r="190" spans="1:5" x14ac:dyDescent="0.25">
      <c r="A190">
        <v>191</v>
      </c>
      <c r="D190" s="5">
        <v>3</v>
      </c>
      <c r="E190" s="4">
        <v>4</v>
      </c>
    </row>
    <row r="191" spans="1:5" x14ac:dyDescent="0.25">
      <c r="A191">
        <v>192</v>
      </c>
      <c r="B191" s="3">
        <v>1</v>
      </c>
    </row>
    <row r="192" spans="1:5" x14ac:dyDescent="0.25">
      <c r="A192">
        <v>193</v>
      </c>
      <c r="B192" s="3">
        <v>1</v>
      </c>
    </row>
    <row r="193" spans="1:5" x14ac:dyDescent="0.25">
      <c r="A193">
        <v>194</v>
      </c>
      <c r="B193" s="3">
        <v>1</v>
      </c>
    </row>
    <row r="194" spans="1:5" x14ac:dyDescent="0.25">
      <c r="A194">
        <v>195</v>
      </c>
      <c r="B194" s="3">
        <v>1</v>
      </c>
      <c r="C194" s="2">
        <v>2</v>
      </c>
    </row>
    <row r="195" spans="1:5" x14ac:dyDescent="0.25">
      <c r="A195">
        <v>196</v>
      </c>
      <c r="B195" s="3">
        <v>1</v>
      </c>
      <c r="C195" s="2">
        <v>2</v>
      </c>
    </row>
    <row r="196" spans="1:5" x14ac:dyDescent="0.25">
      <c r="A196">
        <v>197</v>
      </c>
      <c r="B196" s="3">
        <v>1</v>
      </c>
      <c r="C196" s="2">
        <v>2</v>
      </c>
    </row>
    <row r="197" spans="1:5" x14ac:dyDescent="0.25">
      <c r="A197">
        <v>198</v>
      </c>
      <c r="B197" s="3">
        <v>1</v>
      </c>
      <c r="C197" s="2">
        <v>2</v>
      </c>
    </row>
    <row r="198" spans="1:5" x14ac:dyDescent="0.25">
      <c r="A198">
        <v>199</v>
      </c>
      <c r="B198" s="3">
        <v>1</v>
      </c>
      <c r="C198" s="2">
        <v>2</v>
      </c>
    </row>
    <row r="199" spans="1:5" x14ac:dyDescent="0.25">
      <c r="A199">
        <v>200</v>
      </c>
      <c r="B199" s="3">
        <v>1</v>
      </c>
      <c r="C199" s="2">
        <v>2</v>
      </c>
    </row>
    <row r="200" spans="1:5" x14ac:dyDescent="0.25">
      <c r="A200">
        <v>201</v>
      </c>
      <c r="B200" s="3">
        <v>1</v>
      </c>
      <c r="C200" s="2">
        <v>2</v>
      </c>
    </row>
    <row r="201" spans="1:5" x14ac:dyDescent="0.25">
      <c r="A201">
        <v>202</v>
      </c>
      <c r="B201" s="3">
        <v>1</v>
      </c>
      <c r="C201" s="2">
        <v>2</v>
      </c>
    </row>
    <row r="202" spans="1:5" x14ac:dyDescent="0.25">
      <c r="A202">
        <v>203</v>
      </c>
      <c r="B202" s="3">
        <v>1</v>
      </c>
      <c r="C202" s="2">
        <v>2</v>
      </c>
    </row>
    <row r="203" spans="1:5" x14ac:dyDescent="0.25">
      <c r="A203">
        <v>204</v>
      </c>
      <c r="C203" s="2">
        <v>2</v>
      </c>
    </row>
    <row r="204" spans="1:5" x14ac:dyDescent="0.25">
      <c r="A204">
        <v>205</v>
      </c>
      <c r="C204" s="2">
        <v>2</v>
      </c>
      <c r="D204" s="5">
        <v>3</v>
      </c>
    </row>
    <row r="205" spans="1:5" x14ac:dyDescent="0.25">
      <c r="A205">
        <v>206</v>
      </c>
      <c r="C205" s="2">
        <v>2</v>
      </c>
      <c r="D205" s="5">
        <v>3</v>
      </c>
    </row>
    <row r="206" spans="1:5" x14ac:dyDescent="0.25">
      <c r="A206">
        <v>207</v>
      </c>
      <c r="D206" s="5">
        <v>3</v>
      </c>
      <c r="E206" s="4">
        <v>4</v>
      </c>
    </row>
    <row r="207" spans="1:5" x14ac:dyDescent="0.25">
      <c r="A207">
        <v>208</v>
      </c>
      <c r="D207" s="5">
        <v>3</v>
      </c>
      <c r="E207" s="4">
        <v>4</v>
      </c>
    </row>
    <row r="208" spans="1:5" x14ac:dyDescent="0.25">
      <c r="A208">
        <v>209</v>
      </c>
      <c r="D208" s="5">
        <v>3</v>
      </c>
      <c r="E208" s="4">
        <v>4</v>
      </c>
    </row>
    <row r="209" spans="1:5" x14ac:dyDescent="0.25">
      <c r="A209">
        <v>210</v>
      </c>
      <c r="D209" s="5">
        <v>3</v>
      </c>
      <c r="E209" s="4">
        <v>4</v>
      </c>
    </row>
    <row r="210" spans="1:5" x14ac:dyDescent="0.25">
      <c r="A210">
        <v>211</v>
      </c>
      <c r="D210" s="5">
        <v>3</v>
      </c>
      <c r="E210" s="4">
        <v>4</v>
      </c>
    </row>
    <row r="211" spans="1:5" x14ac:dyDescent="0.25">
      <c r="A211">
        <v>212</v>
      </c>
      <c r="D211" s="5">
        <v>3</v>
      </c>
      <c r="E211" s="4">
        <v>4</v>
      </c>
    </row>
    <row r="212" spans="1:5" x14ac:dyDescent="0.25">
      <c r="A212">
        <v>213</v>
      </c>
      <c r="D212" s="5">
        <v>3</v>
      </c>
      <c r="E212" s="4">
        <v>4</v>
      </c>
    </row>
    <row r="213" spans="1:5" x14ac:dyDescent="0.25">
      <c r="A213">
        <v>214</v>
      </c>
      <c r="D213" s="5">
        <v>3</v>
      </c>
      <c r="E213" s="4">
        <v>4</v>
      </c>
    </row>
    <row r="214" spans="1:5" x14ac:dyDescent="0.25">
      <c r="A214">
        <v>215</v>
      </c>
      <c r="D214" s="5">
        <v>3</v>
      </c>
      <c r="E214" s="4">
        <v>4</v>
      </c>
    </row>
    <row r="215" spans="1:5" x14ac:dyDescent="0.25">
      <c r="A215">
        <v>216</v>
      </c>
      <c r="D215" s="5">
        <v>3</v>
      </c>
      <c r="E215" s="4">
        <v>4</v>
      </c>
    </row>
    <row r="216" spans="1:5" x14ac:dyDescent="0.25">
      <c r="A216">
        <v>217</v>
      </c>
      <c r="B216" s="3">
        <v>1</v>
      </c>
      <c r="D216" s="5">
        <v>3</v>
      </c>
      <c r="E216" s="4">
        <v>4</v>
      </c>
    </row>
    <row r="217" spans="1:5" x14ac:dyDescent="0.25">
      <c r="A217">
        <v>218</v>
      </c>
      <c r="B217" s="3">
        <v>1</v>
      </c>
      <c r="D217" s="5">
        <v>3</v>
      </c>
      <c r="E217" s="4">
        <v>4</v>
      </c>
    </row>
    <row r="218" spans="1:5" x14ac:dyDescent="0.25">
      <c r="A218">
        <v>219</v>
      </c>
      <c r="B218" s="3">
        <v>1</v>
      </c>
      <c r="E218" s="4">
        <v>4</v>
      </c>
    </row>
    <row r="219" spans="1:5" x14ac:dyDescent="0.25">
      <c r="A219">
        <v>220</v>
      </c>
      <c r="B219" s="3">
        <v>1</v>
      </c>
      <c r="E219" s="4">
        <v>4</v>
      </c>
    </row>
    <row r="220" spans="1:5" x14ac:dyDescent="0.25">
      <c r="A220">
        <v>221</v>
      </c>
      <c r="B220" s="3">
        <v>1</v>
      </c>
    </row>
    <row r="221" spans="1:5" x14ac:dyDescent="0.25">
      <c r="A221">
        <v>222</v>
      </c>
      <c r="B221" s="3">
        <v>1</v>
      </c>
    </row>
    <row r="222" spans="1:5" x14ac:dyDescent="0.25">
      <c r="A222">
        <v>223</v>
      </c>
      <c r="B222" s="3">
        <v>1</v>
      </c>
      <c r="C222" s="2">
        <v>2</v>
      </c>
    </row>
    <row r="223" spans="1:5" x14ac:dyDescent="0.25">
      <c r="A223">
        <v>224</v>
      </c>
      <c r="B223" s="3">
        <v>1</v>
      </c>
      <c r="C223" s="2">
        <v>2</v>
      </c>
    </row>
    <row r="224" spans="1:5" x14ac:dyDescent="0.25">
      <c r="A224">
        <v>225</v>
      </c>
      <c r="B224" s="3">
        <v>1</v>
      </c>
      <c r="C224" s="2">
        <v>2</v>
      </c>
    </row>
    <row r="225" spans="1:5" x14ac:dyDescent="0.25">
      <c r="A225">
        <v>226</v>
      </c>
      <c r="B225" s="3">
        <v>1</v>
      </c>
      <c r="C225" s="2">
        <v>2</v>
      </c>
    </row>
    <row r="226" spans="1:5" x14ac:dyDescent="0.25">
      <c r="A226">
        <v>227</v>
      </c>
      <c r="B226" s="3">
        <v>1</v>
      </c>
      <c r="C226" s="2">
        <v>2</v>
      </c>
    </row>
    <row r="227" spans="1:5" x14ac:dyDescent="0.25">
      <c r="A227">
        <v>228</v>
      </c>
      <c r="B227" s="3">
        <v>1</v>
      </c>
      <c r="C227" s="2">
        <v>2</v>
      </c>
    </row>
    <row r="228" spans="1:5" x14ac:dyDescent="0.25">
      <c r="A228">
        <v>229</v>
      </c>
      <c r="B228" s="3">
        <v>1</v>
      </c>
      <c r="C228" s="2">
        <v>2</v>
      </c>
    </row>
    <row r="229" spans="1:5" x14ac:dyDescent="0.25">
      <c r="A229">
        <v>230</v>
      </c>
      <c r="B229" s="3">
        <v>1</v>
      </c>
      <c r="C229" s="2">
        <v>2</v>
      </c>
    </row>
    <row r="230" spans="1:5" x14ac:dyDescent="0.25">
      <c r="A230">
        <v>231</v>
      </c>
      <c r="C230" s="2">
        <v>2</v>
      </c>
    </row>
    <row r="231" spans="1:5" x14ac:dyDescent="0.25">
      <c r="A231">
        <v>232</v>
      </c>
      <c r="C231" s="2">
        <v>2</v>
      </c>
      <c r="D231" s="5">
        <v>3</v>
      </c>
    </row>
    <row r="232" spans="1:5" x14ac:dyDescent="0.25">
      <c r="A232">
        <v>233</v>
      </c>
      <c r="C232" s="2">
        <v>2</v>
      </c>
      <c r="D232" s="5">
        <v>3</v>
      </c>
    </row>
    <row r="233" spans="1:5" x14ac:dyDescent="0.25">
      <c r="A233">
        <v>234</v>
      </c>
      <c r="C233" s="2">
        <v>2</v>
      </c>
      <c r="D233" s="5">
        <v>3</v>
      </c>
      <c r="E233" s="4">
        <v>4</v>
      </c>
    </row>
    <row r="234" spans="1:5" x14ac:dyDescent="0.25">
      <c r="A234">
        <v>235</v>
      </c>
      <c r="D234" s="5">
        <v>3</v>
      </c>
      <c r="E234" s="4">
        <v>4</v>
      </c>
    </row>
    <row r="235" spans="1:5" x14ac:dyDescent="0.25">
      <c r="A235">
        <v>236</v>
      </c>
      <c r="D235" s="5">
        <v>3</v>
      </c>
      <c r="E235" s="4">
        <v>4</v>
      </c>
    </row>
    <row r="236" spans="1:5" x14ac:dyDescent="0.25">
      <c r="A236">
        <v>237</v>
      </c>
      <c r="D236" s="5">
        <v>3</v>
      </c>
      <c r="E236" s="4">
        <v>4</v>
      </c>
    </row>
    <row r="237" spans="1:5" x14ac:dyDescent="0.25">
      <c r="A237">
        <v>238</v>
      </c>
      <c r="D237" s="5">
        <v>3</v>
      </c>
      <c r="E237" s="4">
        <v>4</v>
      </c>
    </row>
    <row r="238" spans="1:5" x14ac:dyDescent="0.25">
      <c r="A238">
        <v>239</v>
      </c>
      <c r="D238" s="5">
        <v>3</v>
      </c>
      <c r="E238" s="4">
        <v>4</v>
      </c>
    </row>
    <row r="239" spans="1:5" x14ac:dyDescent="0.25">
      <c r="A239">
        <v>240</v>
      </c>
      <c r="D239" s="5">
        <v>3</v>
      </c>
      <c r="E239" s="4">
        <v>4</v>
      </c>
    </row>
    <row r="240" spans="1:5" x14ac:dyDescent="0.25">
      <c r="A240">
        <v>241</v>
      </c>
      <c r="B240" s="3">
        <v>1</v>
      </c>
      <c r="D240" s="5">
        <v>3</v>
      </c>
      <c r="E240" s="4">
        <v>4</v>
      </c>
    </row>
    <row r="241" spans="1:5" x14ac:dyDescent="0.25">
      <c r="A241">
        <v>242</v>
      </c>
      <c r="B241" s="3">
        <v>1</v>
      </c>
      <c r="D241" s="5">
        <v>3</v>
      </c>
      <c r="E241" s="4">
        <v>4</v>
      </c>
    </row>
    <row r="242" spans="1:5" x14ac:dyDescent="0.25">
      <c r="A242">
        <v>243</v>
      </c>
      <c r="B242" s="3">
        <v>1</v>
      </c>
      <c r="D242" s="5">
        <v>3</v>
      </c>
      <c r="E242" s="4">
        <v>4</v>
      </c>
    </row>
    <row r="243" spans="1:5" x14ac:dyDescent="0.25">
      <c r="A243">
        <v>244</v>
      </c>
      <c r="B243" s="3">
        <v>1</v>
      </c>
      <c r="D243" s="5">
        <v>3</v>
      </c>
      <c r="E243" s="4">
        <v>4</v>
      </c>
    </row>
    <row r="244" spans="1:5" x14ac:dyDescent="0.25">
      <c r="A244">
        <v>245</v>
      </c>
      <c r="B244" s="3">
        <v>1</v>
      </c>
      <c r="D244" s="5">
        <v>3</v>
      </c>
      <c r="E244" s="4">
        <v>4</v>
      </c>
    </row>
    <row r="245" spans="1:5" x14ac:dyDescent="0.25">
      <c r="A245">
        <v>246</v>
      </c>
      <c r="B245" s="3">
        <v>1</v>
      </c>
      <c r="E245" s="4">
        <v>4</v>
      </c>
    </row>
    <row r="246" spans="1:5" x14ac:dyDescent="0.25">
      <c r="A246">
        <v>247</v>
      </c>
      <c r="B246" s="3">
        <v>1</v>
      </c>
      <c r="E246" s="4">
        <v>4</v>
      </c>
    </row>
    <row r="247" spans="1:5" x14ac:dyDescent="0.25">
      <c r="A247">
        <v>248</v>
      </c>
      <c r="B247" s="3">
        <v>1</v>
      </c>
      <c r="E247" s="4">
        <v>4</v>
      </c>
    </row>
    <row r="248" spans="1:5" x14ac:dyDescent="0.25">
      <c r="A248">
        <v>249</v>
      </c>
      <c r="B248" s="3">
        <v>1</v>
      </c>
      <c r="C248" s="2">
        <v>2</v>
      </c>
    </row>
    <row r="249" spans="1:5" x14ac:dyDescent="0.25">
      <c r="A249">
        <v>250</v>
      </c>
      <c r="B249" s="3">
        <v>1</v>
      </c>
      <c r="C249" s="2">
        <v>2</v>
      </c>
    </row>
    <row r="250" spans="1:5" x14ac:dyDescent="0.25">
      <c r="A250">
        <v>251</v>
      </c>
      <c r="B250" s="3">
        <v>1</v>
      </c>
      <c r="C250" s="2">
        <v>2</v>
      </c>
    </row>
    <row r="251" spans="1:5" x14ac:dyDescent="0.25">
      <c r="A251">
        <v>252</v>
      </c>
      <c r="B251" s="3">
        <v>1</v>
      </c>
      <c r="C251" s="2">
        <v>2</v>
      </c>
    </row>
    <row r="252" spans="1:5" x14ac:dyDescent="0.25">
      <c r="A252">
        <v>253</v>
      </c>
      <c r="B252" s="3">
        <v>1</v>
      </c>
      <c r="C252" s="2">
        <v>2</v>
      </c>
    </row>
    <row r="253" spans="1:5" x14ac:dyDescent="0.25">
      <c r="A253">
        <v>254</v>
      </c>
      <c r="B253" s="3">
        <v>1</v>
      </c>
      <c r="C253" s="2">
        <v>2</v>
      </c>
    </row>
    <row r="254" spans="1:5" x14ac:dyDescent="0.25">
      <c r="A254">
        <v>255</v>
      </c>
      <c r="B254" s="3">
        <v>1</v>
      </c>
      <c r="C254" s="2">
        <v>2</v>
      </c>
    </row>
    <row r="255" spans="1:5" x14ac:dyDescent="0.25">
      <c r="A255">
        <v>256</v>
      </c>
      <c r="B255" s="3">
        <v>1</v>
      </c>
      <c r="C255" s="2">
        <v>2</v>
      </c>
    </row>
    <row r="256" spans="1:5" x14ac:dyDescent="0.25">
      <c r="A256">
        <v>257</v>
      </c>
      <c r="C256" s="2">
        <v>2</v>
      </c>
    </row>
    <row r="257" spans="1:5" x14ac:dyDescent="0.25">
      <c r="A257">
        <v>258</v>
      </c>
      <c r="C257" s="2">
        <v>2</v>
      </c>
      <c r="D257" s="5">
        <v>3</v>
      </c>
    </row>
    <row r="258" spans="1:5" x14ac:dyDescent="0.25">
      <c r="A258">
        <v>259</v>
      </c>
      <c r="C258" s="2">
        <v>2</v>
      </c>
      <c r="D258" s="5">
        <v>3</v>
      </c>
    </row>
    <row r="259" spans="1:5" x14ac:dyDescent="0.25">
      <c r="A259">
        <v>260</v>
      </c>
      <c r="C259" s="2">
        <v>2</v>
      </c>
      <c r="D259" s="5">
        <v>3</v>
      </c>
    </row>
    <row r="260" spans="1:5" x14ac:dyDescent="0.25">
      <c r="A260">
        <v>261</v>
      </c>
      <c r="C260" s="2">
        <v>2</v>
      </c>
      <c r="D260" s="5">
        <v>3</v>
      </c>
    </row>
    <row r="261" spans="1:5" x14ac:dyDescent="0.25">
      <c r="A261">
        <v>262</v>
      </c>
      <c r="D261" s="5">
        <v>3</v>
      </c>
      <c r="E261" s="4">
        <v>4</v>
      </c>
    </row>
    <row r="262" spans="1:5" x14ac:dyDescent="0.25">
      <c r="A262">
        <v>263</v>
      </c>
      <c r="D262" s="5">
        <v>3</v>
      </c>
      <c r="E262" s="4">
        <v>4</v>
      </c>
    </row>
    <row r="263" spans="1:5" x14ac:dyDescent="0.25">
      <c r="A263">
        <v>264</v>
      </c>
      <c r="D263" s="5">
        <v>3</v>
      </c>
      <c r="E263" s="4">
        <v>4</v>
      </c>
    </row>
    <row r="264" spans="1:5" x14ac:dyDescent="0.25">
      <c r="A264">
        <v>265</v>
      </c>
      <c r="D264" s="5">
        <v>3</v>
      </c>
      <c r="E264" s="4">
        <v>4</v>
      </c>
    </row>
    <row r="265" spans="1:5" x14ac:dyDescent="0.25">
      <c r="A265">
        <v>266</v>
      </c>
      <c r="D265" s="5">
        <v>3</v>
      </c>
      <c r="E265" s="4">
        <v>4</v>
      </c>
    </row>
    <row r="266" spans="1:5" x14ac:dyDescent="0.25">
      <c r="A266">
        <v>267</v>
      </c>
      <c r="D266" s="5">
        <v>3</v>
      </c>
      <c r="E266" s="4">
        <v>4</v>
      </c>
    </row>
    <row r="267" spans="1:5" x14ac:dyDescent="0.25">
      <c r="A267">
        <v>268</v>
      </c>
      <c r="D267" s="5">
        <v>3</v>
      </c>
      <c r="E267" s="4">
        <v>4</v>
      </c>
    </row>
    <row r="268" spans="1:5" x14ac:dyDescent="0.25">
      <c r="A268">
        <v>269</v>
      </c>
      <c r="B268" s="3">
        <v>1</v>
      </c>
      <c r="D268" s="5">
        <v>3</v>
      </c>
      <c r="E268" s="4">
        <v>4</v>
      </c>
    </row>
    <row r="269" spans="1:5" x14ac:dyDescent="0.25">
      <c r="A269">
        <v>270</v>
      </c>
      <c r="B269" s="3">
        <v>1</v>
      </c>
      <c r="D269" s="5">
        <v>3</v>
      </c>
      <c r="E269" s="4">
        <v>4</v>
      </c>
    </row>
    <row r="270" spans="1:5" x14ac:dyDescent="0.25">
      <c r="A270">
        <v>271</v>
      </c>
      <c r="B270" s="3">
        <v>1</v>
      </c>
      <c r="D270" s="5">
        <v>3</v>
      </c>
      <c r="E270" s="4">
        <v>4</v>
      </c>
    </row>
    <row r="271" spans="1:5" x14ac:dyDescent="0.25">
      <c r="A271">
        <v>272</v>
      </c>
      <c r="B271" s="3">
        <v>1</v>
      </c>
      <c r="D271" s="5">
        <v>3</v>
      </c>
      <c r="E271" s="4">
        <v>4</v>
      </c>
    </row>
    <row r="272" spans="1:5" x14ac:dyDescent="0.25">
      <c r="A272">
        <v>273</v>
      </c>
      <c r="B272" s="3">
        <v>1</v>
      </c>
      <c r="D272" s="5">
        <v>3</v>
      </c>
      <c r="E272" s="4">
        <v>4</v>
      </c>
    </row>
    <row r="273" spans="1:5" x14ac:dyDescent="0.25">
      <c r="A273">
        <v>274</v>
      </c>
      <c r="B273" s="3">
        <v>1</v>
      </c>
      <c r="E273" s="4">
        <v>4</v>
      </c>
    </row>
    <row r="274" spans="1:5" x14ac:dyDescent="0.25">
      <c r="A274">
        <v>275</v>
      </c>
      <c r="B274" s="3">
        <v>1</v>
      </c>
      <c r="E274" s="4">
        <v>4</v>
      </c>
    </row>
    <row r="275" spans="1:5" x14ac:dyDescent="0.25">
      <c r="A275">
        <v>276</v>
      </c>
      <c r="B275" s="3">
        <v>1</v>
      </c>
      <c r="E275" s="4">
        <v>4</v>
      </c>
    </row>
    <row r="276" spans="1:5" x14ac:dyDescent="0.25">
      <c r="A276">
        <v>277</v>
      </c>
      <c r="B276" s="3">
        <v>1</v>
      </c>
      <c r="E276" s="4">
        <v>4</v>
      </c>
    </row>
    <row r="277" spans="1:5" x14ac:dyDescent="0.25">
      <c r="A277">
        <v>278</v>
      </c>
      <c r="B277" s="3">
        <v>1</v>
      </c>
      <c r="E277" s="4">
        <v>4</v>
      </c>
    </row>
    <row r="278" spans="1:5" x14ac:dyDescent="0.25">
      <c r="A278">
        <v>279</v>
      </c>
      <c r="B278" s="3">
        <v>1</v>
      </c>
    </row>
    <row r="279" spans="1:5" x14ac:dyDescent="0.25">
      <c r="A279">
        <v>280</v>
      </c>
      <c r="B279" s="3">
        <v>1</v>
      </c>
      <c r="C279" s="2">
        <v>2</v>
      </c>
    </row>
    <row r="280" spans="1:5" x14ac:dyDescent="0.25">
      <c r="A280">
        <v>281</v>
      </c>
      <c r="B280" s="3">
        <v>1</v>
      </c>
      <c r="C280" s="2">
        <v>2</v>
      </c>
    </row>
    <row r="281" spans="1:5" x14ac:dyDescent="0.25">
      <c r="A281">
        <v>282</v>
      </c>
      <c r="B281" s="3">
        <v>1</v>
      </c>
      <c r="C281" s="2">
        <v>2</v>
      </c>
    </row>
    <row r="282" spans="1:5" x14ac:dyDescent="0.25">
      <c r="A282">
        <v>283</v>
      </c>
      <c r="B282" s="3">
        <v>1</v>
      </c>
      <c r="C282" s="2">
        <v>2</v>
      </c>
    </row>
    <row r="283" spans="1:5" x14ac:dyDescent="0.25">
      <c r="A283">
        <v>284</v>
      </c>
      <c r="C283" s="2">
        <v>2</v>
      </c>
    </row>
    <row r="284" spans="1:5" x14ac:dyDescent="0.25">
      <c r="A284">
        <v>285</v>
      </c>
      <c r="C284" s="2">
        <v>2</v>
      </c>
    </row>
    <row r="285" spans="1:5" x14ac:dyDescent="0.25">
      <c r="A285">
        <v>286</v>
      </c>
      <c r="C285" s="2">
        <v>2</v>
      </c>
      <c r="D285" s="5">
        <v>3</v>
      </c>
    </row>
    <row r="286" spans="1:5" x14ac:dyDescent="0.25">
      <c r="A286">
        <v>287</v>
      </c>
      <c r="C286" s="2">
        <v>2</v>
      </c>
      <c r="D286" s="5">
        <v>3</v>
      </c>
    </row>
    <row r="287" spans="1:5" x14ac:dyDescent="0.25">
      <c r="A287">
        <v>288</v>
      </c>
      <c r="C287" s="2">
        <v>2</v>
      </c>
      <c r="D287" s="5">
        <v>3</v>
      </c>
    </row>
    <row r="288" spans="1:5" x14ac:dyDescent="0.25">
      <c r="A288">
        <v>289</v>
      </c>
      <c r="C288" s="2">
        <v>2</v>
      </c>
      <c r="D288" s="5">
        <v>3</v>
      </c>
    </row>
    <row r="289" spans="1:5" x14ac:dyDescent="0.25">
      <c r="A289">
        <v>290</v>
      </c>
      <c r="C289" s="2">
        <v>2</v>
      </c>
      <c r="D289" s="5">
        <v>3</v>
      </c>
    </row>
    <row r="290" spans="1:5" x14ac:dyDescent="0.25">
      <c r="A290">
        <v>291</v>
      </c>
      <c r="C290" s="2">
        <v>2</v>
      </c>
      <c r="D290" s="5">
        <v>3</v>
      </c>
    </row>
    <row r="291" spans="1:5" x14ac:dyDescent="0.25">
      <c r="A291">
        <v>292</v>
      </c>
      <c r="C291" s="2">
        <v>2</v>
      </c>
      <c r="D291" s="5">
        <v>3</v>
      </c>
    </row>
    <row r="292" spans="1:5" x14ac:dyDescent="0.25">
      <c r="A292">
        <v>293</v>
      </c>
      <c r="C292" s="2">
        <v>2</v>
      </c>
      <c r="D292" s="5">
        <v>3</v>
      </c>
    </row>
    <row r="293" spans="1:5" x14ac:dyDescent="0.25">
      <c r="A293">
        <v>294</v>
      </c>
      <c r="C293" s="2">
        <v>2</v>
      </c>
      <c r="D293" s="5">
        <v>3</v>
      </c>
      <c r="E293" s="4">
        <v>4</v>
      </c>
    </row>
    <row r="294" spans="1:5" x14ac:dyDescent="0.25">
      <c r="A294">
        <v>295</v>
      </c>
      <c r="D294" s="5">
        <v>3</v>
      </c>
      <c r="E294" s="4">
        <v>4</v>
      </c>
    </row>
    <row r="295" spans="1:5" x14ac:dyDescent="0.25">
      <c r="A295">
        <v>296</v>
      </c>
      <c r="D295" s="5">
        <v>3</v>
      </c>
      <c r="E295" s="4">
        <v>4</v>
      </c>
    </row>
    <row r="296" spans="1:5" x14ac:dyDescent="0.25">
      <c r="A296">
        <v>297</v>
      </c>
      <c r="D296" s="5">
        <v>3</v>
      </c>
      <c r="E296" s="4">
        <v>4</v>
      </c>
    </row>
    <row r="297" spans="1:5" x14ac:dyDescent="0.25">
      <c r="A297">
        <v>298</v>
      </c>
      <c r="B297" s="3">
        <v>1</v>
      </c>
      <c r="D297" s="5">
        <v>3</v>
      </c>
      <c r="E297" s="4">
        <v>4</v>
      </c>
    </row>
    <row r="298" spans="1:5" x14ac:dyDescent="0.25">
      <c r="A298">
        <v>299</v>
      </c>
      <c r="B298" s="3">
        <v>1</v>
      </c>
      <c r="D298" s="5">
        <v>3</v>
      </c>
      <c r="E298" s="4">
        <v>4</v>
      </c>
    </row>
    <row r="299" spans="1:5" x14ac:dyDescent="0.25">
      <c r="A299">
        <v>300</v>
      </c>
      <c r="B299" s="3">
        <v>1</v>
      </c>
      <c r="D299" s="5">
        <v>3</v>
      </c>
      <c r="E299" s="4">
        <v>4</v>
      </c>
    </row>
    <row r="300" spans="1:5" x14ac:dyDescent="0.25">
      <c r="A300">
        <v>301</v>
      </c>
      <c r="B300" s="3">
        <v>1</v>
      </c>
      <c r="D300" s="5">
        <v>3</v>
      </c>
      <c r="E300" s="4">
        <v>4</v>
      </c>
    </row>
    <row r="301" spans="1:5" x14ac:dyDescent="0.25">
      <c r="A301">
        <v>302</v>
      </c>
      <c r="B301" s="3">
        <v>1</v>
      </c>
      <c r="E301" s="4">
        <v>4</v>
      </c>
    </row>
    <row r="302" spans="1:5" x14ac:dyDescent="0.25">
      <c r="A302">
        <v>303</v>
      </c>
      <c r="B302" s="3">
        <v>1</v>
      </c>
      <c r="E302" s="4">
        <v>4</v>
      </c>
    </row>
    <row r="303" spans="1:5" x14ac:dyDescent="0.25">
      <c r="A303">
        <v>304</v>
      </c>
      <c r="B303" s="3">
        <v>1</v>
      </c>
      <c r="E303" s="4">
        <v>4</v>
      </c>
    </row>
    <row r="304" spans="1:5" x14ac:dyDescent="0.25">
      <c r="A304">
        <v>305</v>
      </c>
      <c r="B304" s="3">
        <v>1</v>
      </c>
      <c r="E304" s="4">
        <v>4</v>
      </c>
    </row>
    <row r="305" spans="1:5" x14ac:dyDescent="0.25">
      <c r="A305">
        <v>306</v>
      </c>
      <c r="B305" s="3">
        <v>1</v>
      </c>
      <c r="E305" s="4">
        <v>4</v>
      </c>
    </row>
    <row r="306" spans="1:5" x14ac:dyDescent="0.25">
      <c r="A306">
        <v>307</v>
      </c>
      <c r="B306" s="3">
        <v>1</v>
      </c>
      <c r="E306" s="4">
        <v>4</v>
      </c>
    </row>
    <row r="307" spans="1:5" x14ac:dyDescent="0.25">
      <c r="A307">
        <v>308</v>
      </c>
      <c r="B307" s="3">
        <v>1</v>
      </c>
      <c r="E307" s="4">
        <v>4</v>
      </c>
    </row>
    <row r="308" spans="1:5" x14ac:dyDescent="0.25">
      <c r="A308">
        <v>309</v>
      </c>
      <c r="B308" s="3">
        <v>1</v>
      </c>
      <c r="E308" s="4">
        <v>4</v>
      </c>
    </row>
    <row r="309" spans="1:5" x14ac:dyDescent="0.25">
      <c r="A309">
        <v>310</v>
      </c>
      <c r="B309" s="3">
        <v>1</v>
      </c>
      <c r="E309" s="4">
        <v>4</v>
      </c>
    </row>
    <row r="310" spans="1:5" x14ac:dyDescent="0.25">
      <c r="A310">
        <v>311</v>
      </c>
      <c r="B310" s="3">
        <v>1</v>
      </c>
      <c r="C310" s="2">
        <v>2</v>
      </c>
      <c r="E310" s="4">
        <v>4</v>
      </c>
    </row>
    <row r="311" spans="1:5" x14ac:dyDescent="0.25">
      <c r="A311">
        <v>312</v>
      </c>
      <c r="B311" s="3">
        <v>1</v>
      </c>
      <c r="C311" s="2">
        <v>2</v>
      </c>
    </row>
    <row r="312" spans="1:5" x14ac:dyDescent="0.25">
      <c r="A312">
        <v>313</v>
      </c>
      <c r="B312" s="3">
        <v>1</v>
      </c>
      <c r="C312" s="2">
        <v>2</v>
      </c>
    </row>
    <row r="313" spans="1:5" x14ac:dyDescent="0.25">
      <c r="A313">
        <v>314</v>
      </c>
      <c r="B313" s="3">
        <v>1</v>
      </c>
      <c r="C313" s="2">
        <v>2</v>
      </c>
    </row>
    <row r="314" spans="1:5" x14ac:dyDescent="0.25">
      <c r="A314">
        <v>315</v>
      </c>
      <c r="C314" s="2">
        <v>2</v>
      </c>
    </row>
    <row r="315" spans="1:5" x14ac:dyDescent="0.25">
      <c r="A315">
        <v>316</v>
      </c>
      <c r="C315" s="2">
        <v>2</v>
      </c>
    </row>
    <row r="316" spans="1:5" x14ac:dyDescent="0.25">
      <c r="A316">
        <v>317</v>
      </c>
      <c r="C316" s="2">
        <v>2</v>
      </c>
      <c r="D316" s="5">
        <v>3</v>
      </c>
    </row>
    <row r="317" spans="1:5" x14ac:dyDescent="0.25">
      <c r="A317">
        <v>318</v>
      </c>
      <c r="C317" s="2">
        <v>2</v>
      </c>
      <c r="D317" s="5">
        <v>3</v>
      </c>
    </row>
    <row r="318" spans="1:5" x14ac:dyDescent="0.25">
      <c r="A318">
        <v>319</v>
      </c>
      <c r="C318" s="2">
        <v>2</v>
      </c>
      <c r="D318" s="5">
        <v>3</v>
      </c>
    </row>
    <row r="319" spans="1:5" x14ac:dyDescent="0.25">
      <c r="A319">
        <v>320</v>
      </c>
      <c r="C319" s="2">
        <v>2</v>
      </c>
      <c r="D319" s="5">
        <v>3</v>
      </c>
    </row>
    <row r="320" spans="1:5" x14ac:dyDescent="0.25">
      <c r="A320">
        <v>321</v>
      </c>
      <c r="C320" s="2">
        <v>2</v>
      </c>
      <c r="D320" s="5">
        <v>3</v>
      </c>
    </row>
    <row r="321" spans="1:6" x14ac:dyDescent="0.25">
      <c r="A321">
        <v>322</v>
      </c>
      <c r="C321" s="2">
        <v>2</v>
      </c>
      <c r="D321" s="5">
        <v>3</v>
      </c>
    </row>
    <row r="322" spans="1:6" x14ac:dyDescent="0.25">
      <c r="A322">
        <v>323</v>
      </c>
      <c r="C322" s="2">
        <v>2</v>
      </c>
      <c r="D322" s="5">
        <v>3</v>
      </c>
    </row>
    <row r="323" spans="1:6" x14ac:dyDescent="0.25">
      <c r="A323">
        <v>324</v>
      </c>
      <c r="C323" s="2">
        <v>2</v>
      </c>
      <c r="D323" s="5">
        <v>3</v>
      </c>
    </row>
    <row r="324" spans="1:6" x14ac:dyDescent="0.25">
      <c r="A324">
        <v>325</v>
      </c>
      <c r="C324" s="2">
        <v>2</v>
      </c>
      <c r="D324" s="5">
        <v>3</v>
      </c>
    </row>
    <row r="325" spans="1:6" x14ac:dyDescent="0.25">
      <c r="A325">
        <v>326</v>
      </c>
      <c r="B325" s="3">
        <v>1</v>
      </c>
      <c r="C325" s="2">
        <v>2</v>
      </c>
      <c r="D325" s="5">
        <v>3</v>
      </c>
    </row>
    <row r="326" spans="1:6" x14ac:dyDescent="0.25">
      <c r="A326">
        <v>327</v>
      </c>
      <c r="B326" s="3">
        <v>1</v>
      </c>
      <c r="C326" s="2">
        <v>2</v>
      </c>
      <c r="D326" s="5">
        <v>3</v>
      </c>
    </row>
    <row r="327" spans="1:6" x14ac:dyDescent="0.25">
      <c r="A327">
        <v>328</v>
      </c>
      <c r="B327" s="3">
        <v>1</v>
      </c>
      <c r="C327" s="2">
        <v>2</v>
      </c>
      <c r="D327" s="5">
        <v>3</v>
      </c>
      <c r="E327" s="4">
        <v>4</v>
      </c>
    </row>
    <row r="328" spans="1:6" x14ac:dyDescent="0.25">
      <c r="A328">
        <v>329</v>
      </c>
      <c r="B328" s="3">
        <v>1</v>
      </c>
      <c r="C328" s="2">
        <v>2</v>
      </c>
      <c r="D328" s="5">
        <v>3</v>
      </c>
      <c r="E328" s="4">
        <v>4</v>
      </c>
    </row>
    <row r="329" spans="1:6" x14ac:dyDescent="0.25">
      <c r="A329">
        <v>330</v>
      </c>
      <c r="B329" s="3">
        <v>1</v>
      </c>
      <c r="D329" s="5">
        <v>3</v>
      </c>
      <c r="E329" s="4">
        <v>4</v>
      </c>
    </row>
    <row r="330" spans="1:6" x14ac:dyDescent="0.25">
      <c r="A330">
        <v>331</v>
      </c>
      <c r="B330" s="3">
        <v>1</v>
      </c>
      <c r="D330" s="5">
        <v>3</v>
      </c>
      <c r="E330" s="4">
        <v>4</v>
      </c>
    </row>
    <row r="331" spans="1:6" x14ac:dyDescent="0.25">
      <c r="A331">
        <v>332</v>
      </c>
      <c r="B331" s="3">
        <v>1</v>
      </c>
      <c r="D331" s="5">
        <v>3</v>
      </c>
      <c r="E331" s="4">
        <v>4</v>
      </c>
    </row>
    <row r="332" spans="1:6" x14ac:dyDescent="0.25">
      <c r="A332">
        <v>333</v>
      </c>
      <c r="B332" s="3">
        <v>1</v>
      </c>
      <c r="D332" s="5">
        <v>3</v>
      </c>
      <c r="E332" s="4">
        <v>4</v>
      </c>
    </row>
    <row r="333" spans="1:6" x14ac:dyDescent="0.25">
      <c r="A333">
        <v>334</v>
      </c>
      <c r="B333" s="3">
        <v>1</v>
      </c>
      <c r="D333" s="5">
        <v>3</v>
      </c>
      <c r="E333" s="4">
        <v>4</v>
      </c>
    </row>
    <row r="334" spans="1:6" x14ac:dyDescent="0.25">
      <c r="A334">
        <v>335</v>
      </c>
      <c r="B334" s="3">
        <v>1</v>
      </c>
      <c r="E334" s="4">
        <v>4</v>
      </c>
    </row>
    <row r="335" spans="1:6" x14ac:dyDescent="0.25">
      <c r="A335">
        <v>336</v>
      </c>
      <c r="B335" s="3">
        <v>1</v>
      </c>
      <c r="E335" s="4">
        <v>4</v>
      </c>
      <c r="F335" t="s">
        <v>22</v>
      </c>
    </row>
    <row r="336" spans="1:6" x14ac:dyDescent="0.25">
      <c r="A336">
        <v>344</v>
      </c>
    </row>
    <row r="337" spans="1:6" x14ac:dyDescent="0.25">
      <c r="A337">
        <v>345</v>
      </c>
    </row>
    <row r="338" spans="1:6" x14ac:dyDescent="0.25">
      <c r="A338">
        <v>346</v>
      </c>
      <c r="F338" t="s">
        <v>22</v>
      </c>
    </row>
    <row r="339" spans="1:6" x14ac:dyDescent="0.25">
      <c r="A339">
        <v>347</v>
      </c>
    </row>
    <row r="340" spans="1:6" x14ac:dyDescent="0.25">
      <c r="A340">
        <v>348</v>
      </c>
      <c r="D340" s="5">
        <v>3</v>
      </c>
      <c r="E340" s="4">
        <v>4</v>
      </c>
    </row>
    <row r="341" spans="1:6" x14ac:dyDescent="0.25">
      <c r="A341">
        <v>349</v>
      </c>
      <c r="D341" s="5">
        <v>3</v>
      </c>
      <c r="E341" s="4">
        <v>4</v>
      </c>
    </row>
    <row r="342" spans="1:6" x14ac:dyDescent="0.25">
      <c r="A342">
        <v>350</v>
      </c>
      <c r="D342" s="5">
        <v>3</v>
      </c>
      <c r="E342" s="4">
        <v>4</v>
      </c>
    </row>
    <row r="343" spans="1:6" x14ac:dyDescent="0.25">
      <c r="A343">
        <v>351</v>
      </c>
      <c r="D343" s="5">
        <v>3</v>
      </c>
      <c r="E343" s="4">
        <v>4</v>
      </c>
    </row>
    <row r="344" spans="1:6" x14ac:dyDescent="0.25">
      <c r="A344">
        <v>352</v>
      </c>
      <c r="D344" s="5">
        <v>3</v>
      </c>
      <c r="E344" s="4">
        <v>4</v>
      </c>
    </row>
    <row r="345" spans="1:6" x14ac:dyDescent="0.25">
      <c r="A345">
        <v>353</v>
      </c>
      <c r="D345" s="5">
        <v>3</v>
      </c>
      <c r="E345" s="4">
        <v>4</v>
      </c>
    </row>
    <row r="346" spans="1:6" x14ac:dyDescent="0.25">
      <c r="A346">
        <v>354</v>
      </c>
      <c r="D346" s="5">
        <v>3</v>
      </c>
      <c r="E346" s="4">
        <v>4</v>
      </c>
    </row>
    <row r="347" spans="1:6" x14ac:dyDescent="0.25">
      <c r="A347">
        <v>355</v>
      </c>
      <c r="D347" s="5">
        <v>3</v>
      </c>
      <c r="E347" s="4">
        <v>4</v>
      </c>
    </row>
    <row r="348" spans="1:6" x14ac:dyDescent="0.25">
      <c r="A348">
        <v>356</v>
      </c>
      <c r="D348" s="5">
        <v>3</v>
      </c>
      <c r="E348" s="4">
        <v>4</v>
      </c>
    </row>
    <row r="349" spans="1:6" x14ac:dyDescent="0.25">
      <c r="A349">
        <v>357</v>
      </c>
      <c r="D349" s="5">
        <v>3</v>
      </c>
      <c r="E349" s="4">
        <v>4</v>
      </c>
    </row>
    <row r="350" spans="1:6" x14ac:dyDescent="0.25">
      <c r="A350">
        <v>358</v>
      </c>
      <c r="D350" s="5">
        <v>3</v>
      </c>
      <c r="E350" s="4">
        <v>4</v>
      </c>
    </row>
    <row r="351" spans="1:6" x14ac:dyDescent="0.25">
      <c r="A351">
        <v>359</v>
      </c>
      <c r="D351" s="5">
        <v>3</v>
      </c>
      <c r="E351" s="4">
        <v>4</v>
      </c>
    </row>
    <row r="352" spans="1:6" x14ac:dyDescent="0.25">
      <c r="A352">
        <v>360</v>
      </c>
      <c r="B352" s="3">
        <v>1</v>
      </c>
    </row>
    <row r="353" spans="1:5" x14ac:dyDescent="0.25">
      <c r="A353">
        <v>361</v>
      </c>
      <c r="B353" s="3">
        <v>1</v>
      </c>
    </row>
    <row r="354" spans="1:5" x14ac:dyDescent="0.25">
      <c r="A354">
        <v>362</v>
      </c>
      <c r="B354" s="3">
        <v>1</v>
      </c>
    </row>
    <row r="355" spans="1:5" x14ac:dyDescent="0.25">
      <c r="A355">
        <v>363</v>
      </c>
      <c r="B355" s="3">
        <v>1</v>
      </c>
      <c r="C355" s="2">
        <v>2</v>
      </c>
    </row>
    <row r="356" spans="1:5" x14ac:dyDescent="0.25">
      <c r="A356">
        <v>364</v>
      </c>
      <c r="B356" s="3">
        <v>1</v>
      </c>
      <c r="C356" s="2">
        <v>2</v>
      </c>
    </row>
    <row r="357" spans="1:5" x14ac:dyDescent="0.25">
      <c r="A357">
        <v>365</v>
      </c>
      <c r="B357" s="3">
        <v>1</v>
      </c>
      <c r="C357" s="2">
        <v>2</v>
      </c>
    </row>
    <row r="358" spans="1:5" x14ac:dyDescent="0.25">
      <c r="A358">
        <v>366</v>
      </c>
      <c r="B358" s="3">
        <v>1</v>
      </c>
      <c r="C358" s="2">
        <v>2</v>
      </c>
    </row>
    <row r="359" spans="1:5" x14ac:dyDescent="0.25">
      <c r="A359">
        <v>367</v>
      </c>
      <c r="B359" s="3">
        <v>1</v>
      </c>
      <c r="C359" s="2">
        <v>2</v>
      </c>
    </row>
    <row r="360" spans="1:5" x14ac:dyDescent="0.25">
      <c r="A360">
        <v>368</v>
      </c>
      <c r="B360" s="3">
        <v>1</v>
      </c>
      <c r="C360" s="2">
        <v>2</v>
      </c>
    </row>
    <row r="361" spans="1:5" x14ac:dyDescent="0.25">
      <c r="A361">
        <v>369</v>
      </c>
      <c r="B361" s="3">
        <v>1</v>
      </c>
      <c r="C361" s="2">
        <v>2</v>
      </c>
    </row>
    <row r="362" spans="1:5" x14ac:dyDescent="0.25">
      <c r="A362">
        <v>370</v>
      </c>
      <c r="B362" s="3">
        <v>1</v>
      </c>
      <c r="C362" s="2">
        <v>2</v>
      </c>
    </row>
    <row r="363" spans="1:5" x14ac:dyDescent="0.25">
      <c r="A363">
        <v>371</v>
      </c>
      <c r="C363" s="2">
        <v>2</v>
      </c>
    </row>
    <row r="364" spans="1:5" x14ac:dyDescent="0.25">
      <c r="A364">
        <v>372</v>
      </c>
      <c r="C364" s="2">
        <v>2</v>
      </c>
    </row>
    <row r="365" spans="1:5" x14ac:dyDescent="0.25">
      <c r="A365">
        <v>373</v>
      </c>
      <c r="C365" s="2">
        <v>2</v>
      </c>
      <c r="D365" s="5">
        <v>3</v>
      </c>
      <c r="E365" s="4">
        <v>4</v>
      </c>
    </row>
    <row r="366" spans="1:5" x14ac:dyDescent="0.25">
      <c r="A366">
        <v>374</v>
      </c>
      <c r="D366" s="5">
        <v>3</v>
      </c>
      <c r="E366" s="4">
        <v>4</v>
      </c>
    </row>
    <row r="367" spans="1:5" x14ac:dyDescent="0.25">
      <c r="A367">
        <v>375</v>
      </c>
      <c r="D367" s="5">
        <v>3</v>
      </c>
      <c r="E367" s="4">
        <v>4</v>
      </c>
    </row>
    <row r="368" spans="1:5" x14ac:dyDescent="0.25">
      <c r="A368">
        <v>376</v>
      </c>
      <c r="D368" s="5">
        <v>3</v>
      </c>
      <c r="E368" s="4">
        <v>4</v>
      </c>
    </row>
    <row r="369" spans="1:5" x14ac:dyDescent="0.25">
      <c r="A369">
        <v>377</v>
      </c>
      <c r="D369" s="5">
        <v>3</v>
      </c>
      <c r="E369" s="4">
        <v>4</v>
      </c>
    </row>
    <row r="370" spans="1:5" x14ac:dyDescent="0.25">
      <c r="A370">
        <v>378</v>
      </c>
      <c r="D370" s="5">
        <v>3</v>
      </c>
      <c r="E370" s="4">
        <v>4</v>
      </c>
    </row>
    <row r="371" spans="1:5" x14ac:dyDescent="0.25">
      <c r="A371">
        <v>379</v>
      </c>
      <c r="D371" s="5">
        <v>3</v>
      </c>
      <c r="E371" s="4">
        <v>4</v>
      </c>
    </row>
    <row r="372" spans="1:5" x14ac:dyDescent="0.25">
      <c r="A372">
        <v>380</v>
      </c>
      <c r="D372" s="5">
        <v>3</v>
      </c>
      <c r="E372" s="4">
        <v>4</v>
      </c>
    </row>
    <row r="373" spans="1:5" x14ac:dyDescent="0.25">
      <c r="A373">
        <v>381</v>
      </c>
      <c r="D373" s="5">
        <v>3</v>
      </c>
      <c r="E373" s="4">
        <v>4</v>
      </c>
    </row>
    <row r="374" spans="1:5" x14ac:dyDescent="0.25">
      <c r="A374">
        <v>382</v>
      </c>
      <c r="D374" s="5">
        <v>3</v>
      </c>
      <c r="E374" s="4">
        <v>4</v>
      </c>
    </row>
    <row r="375" spans="1:5" x14ac:dyDescent="0.25">
      <c r="A375">
        <v>383</v>
      </c>
      <c r="D375" s="5">
        <v>3</v>
      </c>
      <c r="E375" s="4">
        <v>4</v>
      </c>
    </row>
    <row r="376" spans="1:5" x14ac:dyDescent="0.25">
      <c r="A376">
        <v>384</v>
      </c>
      <c r="D376" s="5">
        <v>3</v>
      </c>
      <c r="E376" s="4">
        <v>4</v>
      </c>
    </row>
    <row r="377" spans="1:5" x14ac:dyDescent="0.25">
      <c r="A377">
        <v>385</v>
      </c>
      <c r="D377" s="5">
        <v>3</v>
      </c>
      <c r="E377" s="4">
        <v>4</v>
      </c>
    </row>
    <row r="378" spans="1:5" x14ac:dyDescent="0.25">
      <c r="A378">
        <v>386</v>
      </c>
    </row>
    <row r="379" spans="1:5" x14ac:dyDescent="0.25">
      <c r="A379">
        <v>387</v>
      </c>
      <c r="B379" s="3">
        <v>1</v>
      </c>
    </row>
    <row r="380" spans="1:5" x14ac:dyDescent="0.25">
      <c r="A380">
        <v>388</v>
      </c>
      <c r="B380" s="3">
        <v>1</v>
      </c>
    </row>
    <row r="381" spans="1:5" x14ac:dyDescent="0.25">
      <c r="A381">
        <v>389</v>
      </c>
      <c r="B381" s="3">
        <v>1</v>
      </c>
    </row>
    <row r="382" spans="1:5" x14ac:dyDescent="0.25">
      <c r="A382">
        <v>390</v>
      </c>
      <c r="B382" s="3">
        <v>1</v>
      </c>
      <c r="C382" s="2">
        <v>2</v>
      </c>
    </row>
    <row r="383" spans="1:5" x14ac:dyDescent="0.25">
      <c r="A383">
        <v>391</v>
      </c>
      <c r="B383" s="3">
        <v>1</v>
      </c>
      <c r="C383" s="2">
        <v>2</v>
      </c>
    </row>
    <row r="384" spans="1:5" x14ac:dyDescent="0.25">
      <c r="A384">
        <v>392</v>
      </c>
      <c r="B384" s="3">
        <v>1</v>
      </c>
      <c r="C384" s="2">
        <v>2</v>
      </c>
    </row>
    <row r="385" spans="1:5" x14ac:dyDescent="0.25">
      <c r="A385">
        <v>393</v>
      </c>
      <c r="B385" s="3">
        <v>1</v>
      </c>
      <c r="C385" s="2">
        <v>2</v>
      </c>
    </row>
    <row r="386" spans="1:5" x14ac:dyDescent="0.25">
      <c r="A386">
        <v>394</v>
      </c>
      <c r="B386" s="3">
        <v>1</v>
      </c>
      <c r="C386" s="2">
        <v>2</v>
      </c>
    </row>
    <row r="387" spans="1:5" x14ac:dyDescent="0.25">
      <c r="A387">
        <v>395</v>
      </c>
      <c r="B387" s="3">
        <v>1</v>
      </c>
      <c r="C387" s="2">
        <v>2</v>
      </c>
    </row>
    <row r="388" spans="1:5" x14ac:dyDescent="0.25">
      <c r="A388">
        <v>396</v>
      </c>
      <c r="B388" s="3">
        <v>1</v>
      </c>
      <c r="C388" s="2">
        <v>2</v>
      </c>
    </row>
    <row r="389" spans="1:5" x14ac:dyDescent="0.25">
      <c r="A389">
        <v>397</v>
      </c>
      <c r="C389" s="2">
        <v>2</v>
      </c>
    </row>
    <row r="390" spans="1:5" x14ac:dyDescent="0.25">
      <c r="A390">
        <v>398</v>
      </c>
      <c r="C390" s="2">
        <v>2</v>
      </c>
      <c r="D390" s="5">
        <v>3</v>
      </c>
      <c r="E390" s="4">
        <v>4</v>
      </c>
    </row>
    <row r="391" spans="1:5" x14ac:dyDescent="0.25">
      <c r="A391">
        <v>399</v>
      </c>
      <c r="C391" s="2">
        <v>2</v>
      </c>
      <c r="D391" s="5">
        <v>3</v>
      </c>
      <c r="E391" s="4">
        <v>4</v>
      </c>
    </row>
    <row r="392" spans="1:5" x14ac:dyDescent="0.25">
      <c r="A392">
        <v>400</v>
      </c>
      <c r="D392" s="5">
        <v>3</v>
      </c>
      <c r="E392" s="4">
        <v>4</v>
      </c>
    </row>
    <row r="393" spans="1:5" x14ac:dyDescent="0.25">
      <c r="A393">
        <v>401</v>
      </c>
      <c r="D393" s="5">
        <v>3</v>
      </c>
      <c r="E393" s="4">
        <v>4</v>
      </c>
    </row>
    <row r="394" spans="1:5" x14ac:dyDescent="0.25">
      <c r="A394">
        <v>402</v>
      </c>
      <c r="D394" s="5">
        <v>3</v>
      </c>
      <c r="E394" s="4">
        <v>4</v>
      </c>
    </row>
    <row r="395" spans="1:5" x14ac:dyDescent="0.25">
      <c r="A395">
        <v>403</v>
      </c>
      <c r="D395" s="5">
        <v>3</v>
      </c>
      <c r="E395" s="4">
        <v>4</v>
      </c>
    </row>
    <row r="396" spans="1:5" x14ac:dyDescent="0.25">
      <c r="A396">
        <v>404</v>
      </c>
      <c r="D396" s="5">
        <v>3</v>
      </c>
      <c r="E396" s="4">
        <v>4</v>
      </c>
    </row>
    <row r="397" spans="1:5" x14ac:dyDescent="0.25">
      <c r="A397">
        <v>405</v>
      </c>
      <c r="D397" s="5">
        <v>3</v>
      </c>
      <c r="E397" s="4">
        <v>4</v>
      </c>
    </row>
    <row r="398" spans="1:5" x14ac:dyDescent="0.25">
      <c r="A398">
        <v>406</v>
      </c>
      <c r="D398" s="5">
        <v>3</v>
      </c>
      <c r="E398" s="4">
        <v>4</v>
      </c>
    </row>
    <row r="399" spans="1:5" x14ac:dyDescent="0.25">
      <c r="A399">
        <v>407</v>
      </c>
      <c r="D399" s="5">
        <v>3</v>
      </c>
      <c r="E399" s="4">
        <v>4</v>
      </c>
    </row>
    <row r="400" spans="1:5" x14ac:dyDescent="0.25">
      <c r="A400">
        <v>408</v>
      </c>
      <c r="D400" s="5">
        <v>3</v>
      </c>
      <c r="E400" s="4">
        <v>4</v>
      </c>
    </row>
    <row r="401" spans="1:5" x14ac:dyDescent="0.25">
      <c r="A401">
        <v>409</v>
      </c>
      <c r="D401" s="5">
        <v>3</v>
      </c>
      <c r="E401" s="4">
        <v>4</v>
      </c>
    </row>
    <row r="402" spans="1:5" x14ac:dyDescent="0.25">
      <c r="A402">
        <v>410</v>
      </c>
      <c r="D402" s="5">
        <v>3</v>
      </c>
      <c r="E402" s="4">
        <v>4</v>
      </c>
    </row>
    <row r="403" spans="1:5" x14ac:dyDescent="0.25">
      <c r="A403">
        <v>411</v>
      </c>
    </row>
    <row r="404" spans="1:5" x14ac:dyDescent="0.25">
      <c r="A404">
        <v>412</v>
      </c>
    </row>
    <row r="405" spans="1:5" x14ac:dyDescent="0.25">
      <c r="A405">
        <v>413</v>
      </c>
    </row>
    <row r="406" spans="1:5" x14ac:dyDescent="0.25">
      <c r="A406">
        <v>414</v>
      </c>
    </row>
    <row r="407" spans="1:5" x14ac:dyDescent="0.25">
      <c r="A407">
        <v>415</v>
      </c>
      <c r="B407" s="3">
        <v>1</v>
      </c>
    </row>
    <row r="408" spans="1:5" x14ac:dyDescent="0.25">
      <c r="A408">
        <v>416</v>
      </c>
      <c r="B408" s="3">
        <v>1</v>
      </c>
    </row>
    <row r="409" spans="1:5" x14ac:dyDescent="0.25">
      <c r="A409">
        <v>417</v>
      </c>
      <c r="B409" s="3">
        <v>1</v>
      </c>
      <c r="C409" s="2">
        <v>2</v>
      </c>
    </row>
    <row r="410" spans="1:5" x14ac:dyDescent="0.25">
      <c r="A410">
        <v>418</v>
      </c>
      <c r="B410" s="3">
        <v>1</v>
      </c>
      <c r="C410" s="2">
        <v>2</v>
      </c>
    </row>
    <row r="411" spans="1:5" x14ac:dyDescent="0.25">
      <c r="A411">
        <v>419</v>
      </c>
      <c r="B411" s="3">
        <v>1</v>
      </c>
      <c r="C411" s="2">
        <v>2</v>
      </c>
    </row>
    <row r="412" spans="1:5" x14ac:dyDescent="0.25">
      <c r="A412">
        <v>420</v>
      </c>
      <c r="B412" s="3">
        <v>1</v>
      </c>
      <c r="C412" s="2">
        <v>2</v>
      </c>
    </row>
    <row r="413" spans="1:5" x14ac:dyDescent="0.25">
      <c r="A413">
        <v>421</v>
      </c>
      <c r="B413" s="3">
        <v>1</v>
      </c>
      <c r="C413" s="2">
        <v>2</v>
      </c>
    </row>
    <row r="414" spans="1:5" x14ac:dyDescent="0.25">
      <c r="A414">
        <v>422</v>
      </c>
      <c r="B414" s="3">
        <v>1</v>
      </c>
      <c r="C414" s="2">
        <v>2</v>
      </c>
    </row>
    <row r="415" spans="1:5" x14ac:dyDescent="0.25">
      <c r="A415">
        <v>423</v>
      </c>
      <c r="B415" s="3">
        <v>1</v>
      </c>
      <c r="C415" s="2">
        <v>2</v>
      </c>
    </row>
    <row r="416" spans="1:5" x14ac:dyDescent="0.25">
      <c r="A416">
        <v>424</v>
      </c>
      <c r="B416" s="3">
        <v>1</v>
      </c>
      <c r="C416" s="2">
        <v>2</v>
      </c>
    </row>
    <row r="417" spans="1:5" x14ac:dyDescent="0.25">
      <c r="A417">
        <v>425</v>
      </c>
      <c r="C417" s="2">
        <v>2</v>
      </c>
      <c r="D417" s="5">
        <v>3</v>
      </c>
    </row>
    <row r="418" spans="1:5" x14ac:dyDescent="0.25">
      <c r="A418">
        <v>426</v>
      </c>
      <c r="D418" s="5">
        <v>3</v>
      </c>
      <c r="E418" s="4">
        <v>4</v>
      </c>
    </row>
    <row r="419" spans="1:5" x14ac:dyDescent="0.25">
      <c r="A419">
        <v>427</v>
      </c>
      <c r="D419" s="5">
        <v>3</v>
      </c>
      <c r="E419" s="4">
        <v>4</v>
      </c>
    </row>
    <row r="420" spans="1:5" x14ac:dyDescent="0.25">
      <c r="A420">
        <v>428</v>
      </c>
      <c r="D420" s="5">
        <v>3</v>
      </c>
      <c r="E420" s="4">
        <v>4</v>
      </c>
    </row>
    <row r="421" spans="1:5" x14ac:dyDescent="0.25">
      <c r="A421">
        <v>429</v>
      </c>
      <c r="D421" s="5">
        <v>3</v>
      </c>
      <c r="E421" s="4">
        <v>4</v>
      </c>
    </row>
    <row r="422" spans="1:5" x14ac:dyDescent="0.25">
      <c r="A422">
        <v>430</v>
      </c>
      <c r="D422" s="5">
        <v>3</v>
      </c>
      <c r="E422" s="4">
        <v>4</v>
      </c>
    </row>
    <row r="423" spans="1:5" x14ac:dyDescent="0.25">
      <c r="A423">
        <v>431</v>
      </c>
      <c r="D423" s="5">
        <v>3</v>
      </c>
      <c r="E423" s="4">
        <v>4</v>
      </c>
    </row>
    <row r="424" spans="1:5" x14ac:dyDescent="0.25">
      <c r="A424">
        <v>432</v>
      </c>
      <c r="D424" s="5">
        <v>3</v>
      </c>
      <c r="E424" s="4">
        <v>4</v>
      </c>
    </row>
    <row r="425" spans="1:5" x14ac:dyDescent="0.25">
      <c r="A425">
        <v>433</v>
      </c>
      <c r="D425" s="5">
        <v>3</v>
      </c>
      <c r="E425" s="4">
        <v>4</v>
      </c>
    </row>
    <row r="426" spans="1:5" x14ac:dyDescent="0.25">
      <c r="A426">
        <v>434</v>
      </c>
      <c r="D426" s="5">
        <v>3</v>
      </c>
      <c r="E426" s="4">
        <v>4</v>
      </c>
    </row>
    <row r="427" spans="1:5" x14ac:dyDescent="0.25">
      <c r="A427">
        <v>435</v>
      </c>
      <c r="D427" s="5">
        <v>3</v>
      </c>
      <c r="E427" s="4">
        <v>4</v>
      </c>
    </row>
    <row r="428" spans="1:5" x14ac:dyDescent="0.25">
      <c r="A428">
        <v>436</v>
      </c>
      <c r="D428" s="5">
        <v>3</v>
      </c>
      <c r="E428" s="4">
        <v>4</v>
      </c>
    </row>
    <row r="429" spans="1:5" x14ac:dyDescent="0.25">
      <c r="A429">
        <v>437</v>
      </c>
      <c r="D429" s="5">
        <v>3</v>
      </c>
      <c r="E429" s="4">
        <v>4</v>
      </c>
    </row>
    <row r="430" spans="1:5" x14ac:dyDescent="0.25">
      <c r="A430">
        <v>438</v>
      </c>
      <c r="B430" s="3">
        <v>1</v>
      </c>
    </row>
    <row r="431" spans="1:5" x14ac:dyDescent="0.25">
      <c r="A431">
        <v>439</v>
      </c>
      <c r="B431" s="3">
        <v>1</v>
      </c>
    </row>
    <row r="432" spans="1:5" x14ac:dyDescent="0.25">
      <c r="A432">
        <v>440</v>
      </c>
      <c r="B432" s="3">
        <v>1</v>
      </c>
    </row>
    <row r="433" spans="1:5" x14ac:dyDescent="0.25">
      <c r="A433">
        <v>441</v>
      </c>
      <c r="B433" s="3">
        <v>1</v>
      </c>
      <c r="C433" s="2">
        <v>2</v>
      </c>
    </row>
    <row r="434" spans="1:5" x14ac:dyDescent="0.25">
      <c r="A434">
        <v>442</v>
      </c>
      <c r="B434" s="3">
        <v>1</v>
      </c>
      <c r="C434" s="2">
        <v>2</v>
      </c>
    </row>
    <row r="435" spans="1:5" x14ac:dyDescent="0.25">
      <c r="A435">
        <v>443</v>
      </c>
      <c r="B435" s="3">
        <v>1</v>
      </c>
      <c r="C435" s="2">
        <v>2</v>
      </c>
    </row>
    <row r="436" spans="1:5" x14ac:dyDescent="0.25">
      <c r="A436">
        <v>444</v>
      </c>
      <c r="B436" s="3">
        <v>1</v>
      </c>
      <c r="C436" s="2">
        <v>2</v>
      </c>
    </row>
    <row r="437" spans="1:5" x14ac:dyDescent="0.25">
      <c r="A437">
        <v>445</v>
      </c>
      <c r="B437" s="3">
        <v>1</v>
      </c>
      <c r="C437" s="2">
        <v>2</v>
      </c>
    </row>
    <row r="438" spans="1:5" x14ac:dyDescent="0.25">
      <c r="A438">
        <v>446</v>
      </c>
      <c r="B438" s="3">
        <v>1</v>
      </c>
      <c r="C438" s="2">
        <v>2</v>
      </c>
    </row>
    <row r="439" spans="1:5" x14ac:dyDescent="0.25">
      <c r="A439">
        <v>447</v>
      </c>
      <c r="B439" s="3">
        <v>1</v>
      </c>
      <c r="C439" s="2">
        <v>2</v>
      </c>
    </row>
    <row r="440" spans="1:5" x14ac:dyDescent="0.25">
      <c r="A440">
        <v>448</v>
      </c>
      <c r="C440" s="2">
        <v>2</v>
      </c>
    </row>
    <row r="441" spans="1:5" x14ac:dyDescent="0.25">
      <c r="A441">
        <v>449</v>
      </c>
      <c r="C441" s="2">
        <v>2</v>
      </c>
    </row>
    <row r="442" spans="1:5" x14ac:dyDescent="0.25">
      <c r="A442">
        <v>450</v>
      </c>
      <c r="C442" s="2">
        <v>2</v>
      </c>
    </row>
    <row r="443" spans="1:5" x14ac:dyDescent="0.25">
      <c r="A443">
        <v>451</v>
      </c>
      <c r="D443" s="5">
        <v>3</v>
      </c>
      <c r="E443" s="4">
        <v>4</v>
      </c>
    </row>
    <row r="444" spans="1:5" x14ac:dyDescent="0.25">
      <c r="A444">
        <v>452</v>
      </c>
      <c r="D444" s="5">
        <v>3</v>
      </c>
      <c r="E444" s="4">
        <v>4</v>
      </c>
    </row>
    <row r="445" spans="1:5" x14ac:dyDescent="0.25">
      <c r="A445">
        <v>453</v>
      </c>
      <c r="D445" s="5">
        <v>3</v>
      </c>
      <c r="E445" s="4">
        <v>4</v>
      </c>
    </row>
    <row r="446" spans="1:5" x14ac:dyDescent="0.25">
      <c r="A446">
        <v>454</v>
      </c>
      <c r="D446" s="5">
        <v>3</v>
      </c>
      <c r="E446" s="4">
        <v>4</v>
      </c>
    </row>
    <row r="447" spans="1:5" x14ac:dyDescent="0.25">
      <c r="A447">
        <v>455</v>
      </c>
      <c r="D447" s="5">
        <v>3</v>
      </c>
      <c r="E447" s="4">
        <v>4</v>
      </c>
    </row>
    <row r="448" spans="1:5" x14ac:dyDescent="0.25">
      <c r="A448">
        <v>456</v>
      </c>
      <c r="D448" s="5">
        <v>3</v>
      </c>
      <c r="E448" s="4">
        <v>4</v>
      </c>
    </row>
    <row r="449" spans="1:5" x14ac:dyDescent="0.25">
      <c r="A449">
        <v>457</v>
      </c>
      <c r="D449" s="5">
        <v>3</v>
      </c>
      <c r="E449" s="4">
        <v>4</v>
      </c>
    </row>
    <row r="450" spans="1:5" x14ac:dyDescent="0.25">
      <c r="A450">
        <v>458</v>
      </c>
      <c r="D450" s="5">
        <v>3</v>
      </c>
      <c r="E450" s="4">
        <v>4</v>
      </c>
    </row>
    <row r="451" spans="1:5" x14ac:dyDescent="0.25">
      <c r="A451">
        <v>459</v>
      </c>
      <c r="D451" s="5">
        <v>3</v>
      </c>
      <c r="E451" s="4">
        <v>4</v>
      </c>
    </row>
    <row r="452" spans="1:5" x14ac:dyDescent="0.25">
      <c r="A452">
        <v>460</v>
      </c>
      <c r="D452" s="5">
        <v>3</v>
      </c>
      <c r="E452" s="4">
        <v>4</v>
      </c>
    </row>
    <row r="453" spans="1:5" x14ac:dyDescent="0.25">
      <c r="A453">
        <v>461</v>
      </c>
      <c r="D453" s="5">
        <v>3</v>
      </c>
      <c r="E453" s="4">
        <v>4</v>
      </c>
    </row>
    <row r="454" spans="1:5" x14ac:dyDescent="0.25">
      <c r="A454">
        <v>462</v>
      </c>
      <c r="D454" s="5">
        <v>3</v>
      </c>
      <c r="E454" s="4">
        <v>4</v>
      </c>
    </row>
    <row r="455" spans="1:5" x14ac:dyDescent="0.25">
      <c r="A455">
        <v>463</v>
      </c>
    </row>
    <row r="456" spans="1:5" x14ac:dyDescent="0.25">
      <c r="A456">
        <v>464</v>
      </c>
      <c r="B456" s="3">
        <v>1</v>
      </c>
    </row>
    <row r="457" spans="1:5" x14ac:dyDescent="0.25">
      <c r="A457">
        <v>465</v>
      </c>
      <c r="B457" s="3">
        <v>1</v>
      </c>
    </row>
    <row r="458" spans="1:5" x14ac:dyDescent="0.25">
      <c r="A458">
        <v>466</v>
      </c>
      <c r="B458" s="3">
        <v>1</v>
      </c>
    </row>
    <row r="459" spans="1:5" x14ac:dyDescent="0.25">
      <c r="A459">
        <v>467</v>
      </c>
      <c r="B459" s="3">
        <v>1</v>
      </c>
      <c r="C459" s="2">
        <v>2</v>
      </c>
    </row>
    <row r="460" spans="1:5" x14ac:dyDescent="0.25">
      <c r="A460">
        <v>468</v>
      </c>
      <c r="B460" s="3">
        <v>1</v>
      </c>
      <c r="C460" s="2">
        <v>2</v>
      </c>
    </row>
    <row r="461" spans="1:5" x14ac:dyDescent="0.25">
      <c r="A461">
        <v>469</v>
      </c>
      <c r="B461" s="3">
        <v>1</v>
      </c>
      <c r="C461" s="2">
        <v>2</v>
      </c>
    </row>
    <row r="462" spans="1:5" x14ac:dyDescent="0.25">
      <c r="A462">
        <v>470</v>
      </c>
      <c r="B462" s="3">
        <v>1</v>
      </c>
      <c r="C462" s="2">
        <v>2</v>
      </c>
    </row>
    <row r="463" spans="1:5" x14ac:dyDescent="0.25">
      <c r="A463">
        <v>471</v>
      </c>
      <c r="B463" s="3">
        <v>1</v>
      </c>
      <c r="C463" s="2">
        <v>2</v>
      </c>
    </row>
    <row r="464" spans="1:5" x14ac:dyDescent="0.25">
      <c r="A464">
        <v>472</v>
      </c>
      <c r="B464" s="3">
        <v>1</v>
      </c>
      <c r="C464" s="2">
        <v>2</v>
      </c>
    </row>
    <row r="465" spans="1:5" x14ac:dyDescent="0.25">
      <c r="A465">
        <v>473</v>
      </c>
      <c r="B465" s="3">
        <v>1</v>
      </c>
      <c r="C465" s="2">
        <v>2</v>
      </c>
    </row>
    <row r="466" spans="1:5" x14ac:dyDescent="0.25">
      <c r="A466">
        <v>474</v>
      </c>
      <c r="B466" s="3">
        <v>1</v>
      </c>
      <c r="C466" s="2">
        <v>2</v>
      </c>
    </row>
    <row r="467" spans="1:5" x14ac:dyDescent="0.25">
      <c r="A467">
        <v>475</v>
      </c>
      <c r="B467" s="3">
        <v>1</v>
      </c>
      <c r="C467" s="2">
        <v>2</v>
      </c>
    </row>
    <row r="468" spans="1:5" x14ac:dyDescent="0.25">
      <c r="A468">
        <v>476</v>
      </c>
      <c r="C468" s="2">
        <v>2</v>
      </c>
    </row>
    <row r="469" spans="1:5" x14ac:dyDescent="0.25">
      <c r="A469">
        <v>477</v>
      </c>
      <c r="C469" s="2">
        <v>2</v>
      </c>
    </row>
    <row r="470" spans="1:5" x14ac:dyDescent="0.25">
      <c r="A470">
        <v>478</v>
      </c>
      <c r="D470" s="5">
        <v>3</v>
      </c>
      <c r="E470" s="4">
        <v>4</v>
      </c>
    </row>
    <row r="471" spans="1:5" x14ac:dyDescent="0.25">
      <c r="A471">
        <v>479</v>
      </c>
      <c r="D471" s="5">
        <v>3</v>
      </c>
      <c r="E471" s="4">
        <v>4</v>
      </c>
    </row>
    <row r="472" spans="1:5" x14ac:dyDescent="0.25">
      <c r="A472">
        <v>480</v>
      </c>
      <c r="D472" s="5">
        <v>3</v>
      </c>
      <c r="E472" s="4">
        <v>4</v>
      </c>
    </row>
    <row r="473" spans="1:5" x14ac:dyDescent="0.25">
      <c r="A473">
        <v>481</v>
      </c>
      <c r="D473" s="5">
        <v>3</v>
      </c>
      <c r="E473" s="4">
        <v>4</v>
      </c>
    </row>
    <row r="474" spans="1:5" x14ac:dyDescent="0.25">
      <c r="A474">
        <v>482</v>
      </c>
      <c r="D474" s="5">
        <v>3</v>
      </c>
      <c r="E474" s="4">
        <v>4</v>
      </c>
    </row>
    <row r="475" spans="1:5" x14ac:dyDescent="0.25">
      <c r="A475">
        <v>483</v>
      </c>
      <c r="D475" s="5">
        <v>3</v>
      </c>
      <c r="E475" s="4">
        <v>4</v>
      </c>
    </row>
    <row r="476" spans="1:5" x14ac:dyDescent="0.25">
      <c r="A476">
        <v>484</v>
      </c>
      <c r="D476" s="5">
        <v>3</v>
      </c>
      <c r="E476" s="4">
        <v>4</v>
      </c>
    </row>
    <row r="477" spans="1:5" x14ac:dyDescent="0.25">
      <c r="A477">
        <v>485</v>
      </c>
      <c r="D477" s="5">
        <v>3</v>
      </c>
      <c r="E477" s="4">
        <v>4</v>
      </c>
    </row>
    <row r="478" spans="1:5" x14ac:dyDescent="0.25">
      <c r="A478">
        <v>486</v>
      </c>
      <c r="D478" s="5">
        <v>3</v>
      </c>
      <c r="E478" s="4">
        <v>4</v>
      </c>
    </row>
    <row r="479" spans="1:5" x14ac:dyDescent="0.25">
      <c r="A479">
        <v>487</v>
      </c>
      <c r="D479" s="5">
        <v>3</v>
      </c>
      <c r="E479" s="4">
        <v>4</v>
      </c>
    </row>
    <row r="480" spans="1:5" x14ac:dyDescent="0.25">
      <c r="A480">
        <v>488</v>
      </c>
      <c r="D480" s="5">
        <v>3</v>
      </c>
      <c r="E480" s="4">
        <v>4</v>
      </c>
    </row>
    <row r="481" spans="1:5" x14ac:dyDescent="0.25">
      <c r="A481">
        <v>489</v>
      </c>
      <c r="E481" s="4">
        <v>4</v>
      </c>
    </row>
    <row r="482" spans="1:5" x14ac:dyDescent="0.25">
      <c r="A482">
        <v>490</v>
      </c>
    </row>
    <row r="483" spans="1:5" x14ac:dyDescent="0.25">
      <c r="A483">
        <v>491</v>
      </c>
    </row>
    <row r="484" spans="1:5" x14ac:dyDescent="0.25">
      <c r="A484">
        <v>492</v>
      </c>
    </row>
    <row r="485" spans="1:5" x14ac:dyDescent="0.25">
      <c r="A485">
        <v>493</v>
      </c>
      <c r="B485" s="3">
        <v>1</v>
      </c>
    </row>
    <row r="486" spans="1:5" x14ac:dyDescent="0.25">
      <c r="A486">
        <v>494</v>
      </c>
      <c r="B486" s="3">
        <v>1</v>
      </c>
    </row>
    <row r="487" spans="1:5" x14ac:dyDescent="0.25">
      <c r="A487">
        <v>495</v>
      </c>
      <c r="B487" s="3">
        <v>1</v>
      </c>
    </row>
    <row r="488" spans="1:5" x14ac:dyDescent="0.25">
      <c r="A488">
        <v>496</v>
      </c>
      <c r="B488" s="3">
        <v>1</v>
      </c>
      <c r="C488" s="2">
        <v>2</v>
      </c>
    </row>
    <row r="489" spans="1:5" x14ac:dyDescent="0.25">
      <c r="A489">
        <v>497</v>
      </c>
      <c r="B489" s="3">
        <v>1</v>
      </c>
      <c r="C489" s="2">
        <v>2</v>
      </c>
    </row>
    <row r="490" spans="1:5" x14ac:dyDescent="0.25">
      <c r="A490">
        <v>498</v>
      </c>
      <c r="B490" s="3">
        <v>1</v>
      </c>
      <c r="C490" s="2">
        <v>2</v>
      </c>
    </row>
    <row r="491" spans="1:5" x14ac:dyDescent="0.25">
      <c r="A491">
        <v>499</v>
      </c>
      <c r="B491" s="3">
        <v>1</v>
      </c>
      <c r="C491" s="2">
        <v>2</v>
      </c>
    </row>
    <row r="492" spans="1:5" x14ac:dyDescent="0.25">
      <c r="A492">
        <v>500</v>
      </c>
      <c r="B492" s="3">
        <v>1</v>
      </c>
      <c r="C492" s="2">
        <v>2</v>
      </c>
    </row>
    <row r="493" spans="1:5" x14ac:dyDescent="0.25">
      <c r="A493">
        <v>501</v>
      </c>
      <c r="B493" s="3">
        <v>1</v>
      </c>
      <c r="C493" s="2">
        <v>2</v>
      </c>
    </row>
    <row r="494" spans="1:5" x14ac:dyDescent="0.25">
      <c r="A494">
        <v>502</v>
      </c>
      <c r="B494" s="3">
        <v>1</v>
      </c>
      <c r="C494" s="2">
        <v>2</v>
      </c>
    </row>
    <row r="495" spans="1:5" x14ac:dyDescent="0.25">
      <c r="A495">
        <v>503</v>
      </c>
      <c r="C495" s="2">
        <v>2</v>
      </c>
    </row>
    <row r="496" spans="1:5" x14ac:dyDescent="0.25">
      <c r="A496">
        <v>504</v>
      </c>
      <c r="C496" s="2">
        <v>2</v>
      </c>
      <c r="D496" s="5">
        <v>3</v>
      </c>
    </row>
    <row r="497" spans="1:5" x14ac:dyDescent="0.25">
      <c r="A497">
        <v>505</v>
      </c>
      <c r="D497" s="5">
        <v>3</v>
      </c>
      <c r="E497" s="4">
        <v>4</v>
      </c>
    </row>
    <row r="498" spans="1:5" x14ac:dyDescent="0.25">
      <c r="A498">
        <v>506</v>
      </c>
      <c r="D498" s="5">
        <v>3</v>
      </c>
      <c r="E498" s="4">
        <v>4</v>
      </c>
    </row>
    <row r="499" spans="1:5" x14ac:dyDescent="0.25">
      <c r="A499">
        <v>507</v>
      </c>
      <c r="D499" s="5">
        <v>3</v>
      </c>
      <c r="E499" s="4">
        <v>4</v>
      </c>
    </row>
    <row r="500" spans="1:5" x14ac:dyDescent="0.25">
      <c r="A500">
        <v>508</v>
      </c>
      <c r="D500" s="5">
        <v>3</v>
      </c>
      <c r="E500" s="4">
        <v>4</v>
      </c>
    </row>
    <row r="501" spans="1:5" x14ac:dyDescent="0.25">
      <c r="A501">
        <v>509</v>
      </c>
      <c r="D501" s="5">
        <v>3</v>
      </c>
      <c r="E501" s="4">
        <v>4</v>
      </c>
    </row>
    <row r="502" spans="1:5" x14ac:dyDescent="0.25">
      <c r="A502">
        <v>510</v>
      </c>
      <c r="D502" s="5">
        <v>3</v>
      </c>
      <c r="E502" s="4">
        <v>4</v>
      </c>
    </row>
    <row r="503" spans="1:5" x14ac:dyDescent="0.25">
      <c r="A503">
        <v>511</v>
      </c>
      <c r="D503" s="5">
        <v>3</v>
      </c>
      <c r="E503" s="4">
        <v>4</v>
      </c>
    </row>
    <row r="504" spans="1:5" x14ac:dyDescent="0.25">
      <c r="A504">
        <v>512</v>
      </c>
      <c r="D504" s="5">
        <v>3</v>
      </c>
      <c r="E504" s="4">
        <v>4</v>
      </c>
    </row>
    <row r="505" spans="1:5" x14ac:dyDescent="0.25">
      <c r="A505">
        <v>513</v>
      </c>
      <c r="D505" s="5">
        <v>3</v>
      </c>
      <c r="E505" s="4">
        <v>4</v>
      </c>
    </row>
    <row r="506" spans="1:5" x14ac:dyDescent="0.25">
      <c r="A506">
        <v>514</v>
      </c>
      <c r="D506" s="5">
        <v>3</v>
      </c>
      <c r="E506" s="4">
        <v>4</v>
      </c>
    </row>
    <row r="507" spans="1:5" x14ac:dyDescent="0.25">
      <c r="A507">
        <v>515</v>
      </c>
      <c r="D507" s="5">
        <v>3</v>
      </c>
      <c r="E507" s="4">
        <v>4</v>
      </c>
    </row>
    <row r="508" spans="1:5" x14ac:dyDescent="0.25">
      <c r="A508">
        <v>516</v>
      </c>
    </row>
    <row r="509" spans="1:5" x14ac:dyDescent="0.25">
      <c r="A509">
        <v>517</v>
      </c>
      <c r="B509" s="3">
        <v>1</v>
      </c>
    </row>
    <row r="510" spans="1:5" x14ac:dyDescent="0.25">
      <c r="A510">
        <v>518</v>
      </c>
      <c r="B510" s="3">
        <v>1</v>
      </c>
    </row>
    <row r="511" spans="1:5" x14ac:dyDescent="0.25">
      <c r="A511">
        <v>519</v>
      </c>
      <c r="B511" s="3">
        <v>1</v>
      </c>
    </row>
    <row r="512" spans="1:5" x14ac:dyDescent="0.25">
      <c r="A512">
        <v>520</v>
      </c>
      <c r="B512" s="3">
        <v>1</v>
      </c>
      <c r="C512" s="2">
        <v>2</v>
      </c>
    </row>
    <row r="513" spans="1:5" x14ac:dyDescent="0.25">
      <c r="A513">
        <v>521</v>
      </c>
      <c r="B513" s="3">
        <v>1</v>
      </c>
      <c r="C513" s="2">
        <v>2</v>
      </c>
    </row>
    <row r="514" spans="1:5" x14ac:dyDescent="0.25">
      <c r="A514">
        <v>522</v>
      </c>
      <c r="B514" s="3">
        <v>1</v>
      </c>
      <c r="C514" s="2">
        <v>2</v>
      </c>
    </row>
    <row r="515" spans="1:5" x14ac:dyDescent="0.25">
      <c r="A515">
        <v>523</v>
      </c>
      <c r="B515" s="3">
        <v>1</v>
      </c>
      <c r="C515" s="2">
        <v>2</v>
      </c>
    </row>
    <row r="516" spans="1:5" x14ac:dyDescent="0.25">
      <c r="A516">
        <v>524</v>
      </c>
      <c r="B516" s="3">
        <v>1</v>
      </c>
      <c r="C516" s="2">
        <v>2</v>
      </c>
    </row>
    <row r="517" spans="1:5" x14ac:dyDescent="0.25">
      <c r="A517">
        <v>525</v>
      </c>
      <c r="B517" s="3">
        <v>1</v>
      </c>
      <c r="C517" s="2">
        <v>2</v>
      </c>
    </row>
    <row r="518" spans="1:5" x14ac:dyDescent="0.25">
      <c r="A518">
        <v>526</v>
      </c>
      <c r="B518" s="3">
        <v>1</v>
      </c>
      <c r="C518" s="2">
        <v>2</v>
      </c>
    </row>
    <row r="519" spans="1:5" x14ac:dyDescent="0.25">
      <c r="A519">
        <v>527</v>
      </c>
      <c r="C519" s="2">
        <v>2</v>
      </c>
    </row>
    <row r="520" spans="1:5" x14ac:dyDescent="0.25">
      <c r="A520">
        <v>528</v>
      </c>
      <c r="C520" s="2">
        <v>2</v>
      </c>
    </row>
    <row r="521" spans="1:5" x14ac:dyDescent="0.25">
      <c r="A521">
        <v>529</v>
      </c>
      <c r="C521" s="2">
        <v>2</v>
      </c>
      <c r="D521" s="5">
        <v>3</v>
      </c>
    </row>
    <row r="522" spans="1:5" x14ac:dyDescent="0.25">
      <c r="A522">
        <v>530</v>
      </c>
      <c r="D522" s="5">
        <v>3</v>
      </c>
      <c r="E522" s="4">
        <v>4</v>
      </c>
    </row>
    <row r="523" spans="1:5" x14ac:dyDescent="0.25">
      <c r="A523">
        <v>531</v>
      </c>
      <c r="D523" s="5">
        <v>3</v>
      </c>
      <c r="E523" s="4">
        <v>4</v>
      </c>
    </row>
    <row r="524" spans="1:5" x14ac:dyDescent="0.25">
      <c r="A524">
        <v>532</v>
      </c>
      <c r="D524" s="5">
        <v>3</v>
      </c>
      <c r="E524" s="4">
        <v>4</v>
      </c>
    </row>
    <row r="525" spans="1:5" x14ac:dyDescent="0.25">
      <c r="A525">
        <v>533</v>
      </c>
      <c r="D525" s="5">
        <v>3</v>
      </c>
      <c r="E525" s="4">
        <v>4</v>
      </c>
    </row>
    <row r="526" spans="1:5" x14ac:dyDescent="0.25">
      <c r="A526">
        <v>534</v>
      </c>
      <c r="D526" s="5">
        <v>3</v>
      </c>
      <c r="E526" s="4">
        <v>4</v>
      </c>
    </row>
    <row r="527" spans="1:5" x14ac:dyDescent="0.25">
      <c r="A527">
        <v>535</v>
      </c>
      <c r="D527" s="5">
        <v>3</v>
      </c>
      <c r="E527" s="4">
        <v>4</v>
      </c>
    </row>
    <row r="528" spans="1:5" x14ac:dyDescent="0.25">
      <c r="A528">
        <v>536</v>
      </c>
      <c r="D528" s="5">
        <v>3</v>
      </c>
      <c r="E528" s="4">
        <v>4</v>
      </c>
    </row>
    <row r="529" spans="1:5" x14ac:dyDescent="0.25">
      <c r="A529">
        <v>537</v>
      </c>
      <c r="D529" s="5">
        <v>3</v>
      </c>
      <c r="E529" s="4">
        <v>4</v>
      </c>
    </row>
    <row r="530" spans="1:5" x14ac:dyDescent="0.25">
      <c r="A530">
        <v>538</v>
      </c>
      <c r="D530" s="5">
        <v>3</v>
      </c>
      <c r="E530" s="4">
        <v>4</v>
      </c>
    </row>
    <row r="531" spans="1:5" x14ac:dyDescent="0.25">
      <c r="A531">
        <v>539</v>
      </c>
      <c r="D531" s="5">
        <v>3</v>
      </c>
      <c r="E531" s="4">
        <v>4</v>
      </c>
    </row>
    <row r="532" spans="1:5" x14ac:dyDescent="0.25">
      <c r="A532">
        <v>540</v>
      </c>
      <c r="B532" s="3">
        <v>1</v>
      </c>
      <c r="D532" s="5">
        <v>3</v>
      </c>
      <c r="E532" s="4">
        <v>4</v>
      </c>
    </row>
    <row r="533" spans="1:5" x14ac:dyDescent="0.25">
      <c r="A533">
        <v>541</v>
      </c>
      <c r="B533" s="3">
        <v>1</v>
      </c>
      <c r="D533" s="5">
        <v>3</v>
      </c>
      <c r="E533" s="4">
        <v>4</v>
      </c>
    </row>
    <row r="534" spans="1:5" x14ac:dyDescent="0.25">
      <c r="A534">
        <v>542</v>
      </c>
      <c r="B534" s="3">
        <v>1</v>
      </c>
    </row>
    <row r="535" spans="1:5" x14ac:dyDescent="0.25">
      <c r="A535">
        <v>543</v>
      </c>
      <c r="B535" s="3">
        <v>1</v>
      </c>
    </row>
    <row r="536" spans="1:5" x14ac:dyDescent="0.25">
      <c r="A536">
        <v>544</v>
      </c>
      <c r="B536" s="3">
        <v>1</v>
      </c>
    </row>
    <row r="537" spans="1:5" x14ac:dyDescent="0.25">
      <c r="A537">
        <v>545</v>
      </c>
      <c r="B537" s="3">
        <v>1</v>
      </c>
    </row>
    <row r="538" spans="1:5" x14ac:dyDescent="0.25">
      <c r="A538">
        <v>546</v>
      </c>
      <c r="B538" s="3">
        <v>1</v>
      </c>
    </row>
    <row r="539" spans="1:5" x14ac:dyDescent="0.25">
      <c r="A539">
        <v>547</v>
      </c>
      <c r="B539" s="3">
        <v>1</v>
      </c>
      <c r="C539" s="2">
        <v>2</v>
      </c>
    </row>
    <row r="540" spans="1:5" x14ac:dyDescent="0.25">
      <c r="A540">
        <v>548</v>
      </c>
      <c r="B540" s="3">
        <v>1</v>
      </c>
      <c r="C540" s="2">
        <v>2</v>
      </c>
    </row>
    <row r="541" spans="1:5" x14ac:dyDescent="0.25">
      <c r="A541">
        <v>549</v>
      </c>
      <c r="B541" s="3">
        <v>1</v>
      </c>
      <c r="C541" s="2">
        <v>2</v>
      </c>
    </row>
    <row r="542" spans="1:5" x14ac:dyDescent="0.25">
      <c r="A542">
        <v>550</v>
      </c>
      <c r="B542" s="3">
        <v>1</v>
      </c>
      <c r="C542" s="2">
        <v>2</v>
      </c>
    </row>
    <row r="543" spans="1:5" x14ac:dyDescent="0.25">
      <c r="A543">
        <v>551</v>
      </c>
      <c r="B543" s="3">
        <v>1</v>
      </c>
      <c r="C543" s="2">
        <v>2</v>
      </c>
    </row>
    <row r="544" spans="1:5" x14ac:dyDescent="0.25">
      <c r="A544">
        <v>552</v>
      </c>
      <c r="C544" s="2">
        <v>2</v>
      </c>
    </row>
    <row r="545" spans="1:5" x14ac:dyDescent="0.25">
      <c r="A545">
        <v>553</v>
      </c>
      <c r="C545" s="2">
        <v>2</v>
      </c>
    </row>
    <row r="546" spans="1:5" x14ac:dyDescent="0.25">
      <c r="A546">
        <v>554</v>
      </c>
      <c r="C546" s="2">
        <v>2</v>
      </c>
    </row>
    <row r="547" spans="1:5" x14ac:dyDescent="0.25">
      <c r="A547">
        <v>555</v>
      </c>
      <c r="C547" s="2">
        <v>2</v>
      </c>
      <c r="D547" s="5">
        <v>3</v>
      </c>
    </row>
    <row r="548" spans="1:5" x14ac:dyDescent="0.25">
      <c r="A548">
        <v>556</v>
      </c>
      <c r="C548" s="2">
        <v>2</v>
      </c>
      <c r="D548" s="5">
        <v>3</v>
      </c>
    </row>
    <row r="549" spans="1:5" x14ac:dyDescent="0.25">
      <c r="A549">
        <v>557</v>
      </c>
      <c r="D549" s="5">
        <v>3</v>
      </c>
      <c r="E549" s="4">
        <v>4</v>
      </c>
    </row>
    <row r="550" spans="1:5" x14ac:dyDescent="0.25">
      <c r="A550">
        <v>558</v>
      </c>
      <c r="D550" s="5">
        <v>3</v>
      </c>
      <c r="E550" s="4">
        <v>4</v>
      </c>
    </row>
    <row r="551" spans="1:5" x14ac:dyDescent="0.25">
      <c r="A551">
        <v>559</v>
      </c>
      <c r="D551" s="5">
        <v>3</v>
      </c>
      <c r="E551" s="4">
        <v>4</v>
      </c>
    </row>
    <row r="552" spans="1:5" x14ac:dyDescent="0.25">
      <c r="A552">
        <v>560</v>
      </c>
      <c r="D552" s="5">
        <v>3</v>
      </c>
      <c r="E552" s="4">
        <v>4</v>
      </c>
    </row>
    <row r="553" spans="1:5" x14ac:dyDescent="0.25">
      <c r="A553">
        <v>561</v>
      </c>
      <c r="D553" s="5">
        <v>3</v>
      </c>
      <c r="E553" s="4">
        <v>4</v>
      </c>
    </row>
    <row r="554" spans="1:5" x14ac:dyDescent="0.25">
      <c r="A554">
        <v>562</v>
      </c>
      <c r="D554" s="5">
        <v>3</v>
      </c>
      <c r="E554" s="4">
        <v>4</v>
      </c>
    </row>
    <row r="555" spans="1:5" x14ac:dyDescent="0.25">
      <c r="A555">
        <v>563</v>
      </c>
      <c r="B555" s="3">
        <v>1</v>
      </c>
      <c r="D555" s="5">
        <v>3</v>
      </c>
      <c r="E555" s="4">
        <v>4</v>
      </c>
    </row>
    <row r="556" spans="1:5" x14ac:dyDescent="0.25">
      <c r="A556">
        <v>564</v>
      </c>
      <c r="B556" s="3">
        <v>1</v>
      </c>
      <c r="D556" s="5">
        <v>3</v>
      </c>
      <c r="E556" s="4">
        <v>4</v>
      </c>
    </row>
    <row r="557" spans="1:5" x14ac:dyDescent="0.25">
      <c r="A557">
        <v>565</v>
      </c>
      <c r="B557" s="3">
        <v>1</v>
      </c>
      <c r="D557" s="5">
        <v>3</v>
      </c>
      <c r="E557" s="4">
        <v>4</v>
      </c>
    </row>
    <row r="558" spans="1:5" x14ac:dyDescent="0.25">
      <c r="A558">
        <v>566</v>
      </c>
      <c r="B558" s="3">
        <v>1</v>
      </c>
      <c r="E558" s="4">
        <v>4</v>
      </c>
    </row>
    <row r="559" spans="1:5" x14ac:dyDescent="0.25">
      <c r="A559">
        <v>567</v>
      </c>
      <c r="B559" s="3">
        <v>1</v>
      </c>
      <c r="E559" s="4">
        <v>4</v>
      </c>
    </row>
    <row r="560" spans="1:5" x14ac:dyDescent="0.25">
      <c r="A560">
        <v>568</v>
      </c>
      <c r="B560" s="3">
        <v>1</v>
      </c>
      <c r="E560" s="4">
        <v>4</v>
      </c>
    </row>
    <row r="561" spans="1:5" x14ac:dyDescent="0.25">
      <c r="A561">
        <v>569</v>
      </c>
      <c r="B561" s="3">
        <v>1</v>
      </c>
      <c r="E561" s="4">
        <v>4</v>
      </c>
    </row>
    <row r="562" spans="1:5" x14ac:dyDescent="0.25">
      <c r="A562">
        <v>570</v>
      </c>
      <c r="B562" s="3">
        <v>1</v>
      </c>
      <c r="C562" s="2">
        <v>2</v>
      </c>
    </row>
    <row r="563" spans="1:5" x14ac:dyDescent="0.25">
      <c r="A563">
        <v>571</v>
      </c>
      <c r="B563" s="3">
        <v>1</v>
      </c>
      <c r="C563" s="2">
        <v>2</v>
      </c>
    </row>
    <row r="564" spans="1:5" x14ac:dyDescent="0.25">
      <c r="A564">
        <v>572</v>
      </c>
      <c r="B564" s="3">
        <v>1</v>
      </c>
      <c r="C564" s="2">
        <v>2</v>
      </c>
    </row>
    <row r="565" spans="1:5" x14ac:dyDescent="0.25">
      <c r="A565">
        <v>573</v>
      </c>
      <c r="B565" s="3">
        <v>1</v>
      </c>
      <c r="C565" s="2">
        <v>2</v>
      </c>
    </row>
    <row r="566" spans="1:5" x14ac:dyDescent="0.25">
      <c r="A566">
        <v>574</v>
      </c>
      <c r="B566" s="3">
        <v>1</v>
      </c>
      <c r="C566" s="2">
        <v>2</v>
      </c>
    </row>
    <row r="567" spans="1:5" x14ac:dyDescent="0.25">
      <c r="A567">
        <v>575</v>
      </c>
      <c r="B567" s="3">
        <v>1</v>
      </c>
      <c r="C567" s="2">
        <v>2</v>
      </c>
    </row>
    <row r="568" spans="1:5" x14ac:dyDescent="0.25">
      <c r="A568">
        <v>576</v>
      </c>
      <c r="C568" s="2">
        <v>2</v>
      </c>
    </row>
    <row r="569" spans="1:5" x14ac:dyDescent="0.25">
      <c r="A569">
        <v>577</v>
      </c>
      <c r="C569" s="2">
        <v>2</v>
      </c>
    </row>
    <row r="570" spans="1:5" x14ac:dyDescent="0.25">
      <c r="A570">
        <v>578</v>
      </c>
      <c r="C570" s="2">
        <v>2</v>
      </c>
    </row>
    <row r="571" spans="1:5" x14ac:dyDescent="0.25">
      <c r="A571">
        <v>579</v>
      </c>
      <c r="C571" s="2">
        <v>2</v>
      </c>
    </row>
    <row r="572" spans="1:5" x14ac:dyDescent="0.25">
      <c r="A572">
        <v>580</v>
      </c>
      <c r="C572" s="2">
        <v>2</v>
      </c>
      <c r="D572" s="5">
        <v>3</v>
      </c>
    </row>
    <row r="573" spans="1:5" x14ac:dyDescent="0.25">
      <c r="A573">
        <v>581</v>
      </c>
      <c r="C573" s="2">
        <v>2</v>
      </c>
      <c r="D573" s="5">
        <v>3</v>
      </c>
    </row>
    <row r="574" spans="1:5" x14ac:dyDescent="0.25">
      <c r="A574">
        <v>582</v>
      </c>
      <c r="C574" s="2">
        <v>2</v>
      </c>
      <c r="D574" s="5">
        <v>3</v>
      </c>
    </row>
    <row r="575" spans="1:5" x14ac:dyDescent="0.25">
      <c r="A575">
        <v>583</v>
      </c>
      <c r="D575" s="5">
        <v>3</v>
      </c>
      <c r="E575" s="4">
        <v>4</v>
      </c>
    </row>
    <row r="576" spans="1:5" x14ac:dyDescent="0.25">
      <c r="A576">
        <v>584</v>
      </c>
      <c r="D576" s="5">
        <v>3</v>
      </c>
      <c r="E576" s="4">
        <v>4</v>
      </c>
    </row>
    <row r="577" spans="1:5" x14ac:dyDescent="0.25">
      <c r="A577">
        <v>585</v>
      </c>
      <c r="D577" s="5">
        <v>3</v>
      </c>
      <c r="E577" s="4">
        <v>4</v>
      </c>
    </row>
    <row r="578" spans="1:5" x14ac:dyDescent="0.25">
      <c r="A578">
        <v>586</v>
      </c>
      <c r="D578" s="5">
        <v>3</v>
      </c>
      <c r="E578" s="4">
        <v>4</v>
      </c>
    </row>
    <row r="579" spans="1:5" x14ac:dyDescent="0.25">
      <c r="A579">
        <v>587</v>
      </c>
      <c r="D579" s="5">
        <v>3</v>
      </c>
      <c r="E579" s="4">
        <v>4</v>
      </c>
    </row>
    <row r="580" spans="1:5" x14ac:dyDescent="0.25">
      <c r="A580">
        <v>588</v>
      </c>
      <c r="B580" s="3">
        <v>1</v>
      </c>
      <c r="D580" s="5">
        <v>3</v>
      </c>
      <c r="E580" s="4">
        <v>4</v>
      </c>
    </row>
    <row r="581" spans="1:5" x14ac:dyDescent="0.25">
      <c r="A581">
        <v>589</v>
      </c>
      <c r="B581" s="3">
        <v>1</v>
      </c>
      <c r="D581" s="5">
        <v>3</v>
      </c>
      <c r="E581" s="4">
        <v>4</v>
      </c>
    </row>
    <row r="582" spans="1:5" x14ac:dyDescent="0.25">
      <c r="A582">
        <v>590</v>
      </c>
      <c r="B582" s="3">
        <v>1</v>
      </c>
      <c r="D582" s="5">
        <v>3</v>
      </c>
      <c r="E582" s="4">
        <v>4</v>
      </c>
    </row>
    <row r="583" spans="1:5" x14ac:dyDescent="0.25">
      <c r="A583">
        <v>591</v>
      </c>
      <c r="B583" s="3">
        <v>1</v>
      </c>
      <c r="D583" s="5">
        <v>3</v>
      </c>
      <c r="E583" s="4">
        <v>4</v>
      </c>
    </row>
    <row r="584" spans="1:5" x14ac:dyDescent="0.25">
      <c r="A584">
        <v>592</v>
      </c>
      <c r="B584" s="3">
        <v>1</v>
      </c>
      <c r="D584" s="5">
        <v>3</v>
      </c>
      <c r="E584" s="4">
        <v>4</v>
      </c>
    </row>
    <row r="585" spans="1:5" x14ac:dyDescent="0.25">
      <c r="A585">
        <v>593</v>
      </c>
      <c r="B585" s="3">
        <v>1</v>
      </c>
      <c r="D585" s="5">
        <v>3</v>
      </c>
      <c r="E585" s="4">
        <v>4</v>
      </c>
    </row>
    <row r="586" spans="1:5" x14ac:dyDescent="0.25">
      <c r="A586">
        <v>594</v>
      </c>
      <c r="B586" s="3">
        <v>1</v>
      </c>
      <c r="E586" s="4">
        <v>4</v>
      </c>
    </row>
    <row r="587" spans="1:5" x14ac:dyDescent="0.25">
      <c r="A587">
        <v>595</v>
      </c>
      <c r="B587" s="3">
        <v>1</v>
      </c>
      <c r="E587" s="4">
        <v>4</v>
      </c>
    </row>
    <row r="588" spans="1:5" x14ac:dyDescent="0.25">
      <c r="A588">
        <v>596</v>
      </c>
      <c r="B588" s="3">
        <v>1</v>
      </c>
      <c r="E588" s="4">
        <v>4</v>
      </c>
    </row>
    <row r="589" spans="1:5" x14ac:dyDescent="0.25">
      <c r="A589">
        <v>597</v>
      </c>
      <c r="B589" s="3">
        <v>1</v>
      </c>
      <c r="E589" s="4">
        <v>4</v>
      </c>
    </row>
    <row r="590" spans="1:5" x14ac:dyDescent="0.25">
      <c r="A590">
        <v>598</v>
      </c>
      <c r="B590" s="3">
        <v>1</v>
      </c>
      <c r="E590" s="4">
        <v>4</v>
      </c>
    </row>
    <row r="591" spans="1:5" x14ac:dyDescent="0.25">
      <c r="A591">
        <v>599</v>
      </c>
      <c r="B591" s="3">
        <v>1</v>
      </c>
      <c r="C591" s="2">
        <v>2</v>
      </c>
      <c r="E591" s="4">
        <v>4</v>
      </c>
    </row>
    <row r="592" spans="1:5" x14ac:dyDescent="0.25">
      <c r="A592">
        <v>600</v>
      </c>
      <c r="B592" s="3">
        <v>1</v>
      </c>
      <c r="C592" s="2">
        <v>2</v>
      </c>
      <c r="E592" s="4">
        <v>4</v>
      </c>
    </row>
    <row r="593" spans="1:5" x14ac:dyDescent="0.25">
      <c r="A593">
        <v>601</v>
      </c>
      <c r="B593" s="3">
        <v>1</v>
      </c>
      <c r="C593" s="2">
        <v>2</v>
      </c>
    </row>
    <row r="594" spans="1:5" x14ac:dyDescent="0.25">
      <c r="A594">
        <v>602</v>
      </c>
      <c r="B594" s="3">
        <v>1</v>
      </c>
      <c r="C594" s="2">
        <v>2</v>
      </c>
    </row>
    <row r="595" spans="1:5" x14ac:dyDescent="0.25">
      <c r="A595">
        <v>603</v>
      </c>
      <c r="B595" s="3">
        <v>1</v>
      </c>
      <c r="C595" s="2">
        <v>2</v>
      </c>
    </row>
    <row r="596" spans="1:5" x14ac:dyDescent="0.25">
      <c r="A596">
        <v>604</v>
      </c>
      <c r="B596" s="3">
        <v>1</v>
      </c>
      <c r="C596" s="2">
        <v>2</v>
      </c>
    </row>
    <row r="597" spans="1:5" x14ac:dyDescent="0.25">
      <c r="A597">
        <v>605</v>
      </c>
      <c r="C597" s="2">
        <v>2</v>
      </c>
    </row>
    <row r="598" spans="1:5" x14ac:dyDescent="0.25">
      <c r="A598">
        <v>606</v>
      </c>
      <c r="C598" s="2">
        <v>2</v>
      </c>
    </row>
    <row r="599" spans="1:5" x14ac:dyDescent="0.25">
      <c r="A599">
        <v>607</v>
      </c>
      <c r="C599" s="2">
        <v>2</v>
      </c>
    </row>
    <row r="600" spans="1:5" x14ac:dyDescent="0.25">
      <c r="A600">
        <v>608</v>
      </c>
      <c r="C600" s="2">
        <v>2</v>
      </c>
      <c r="D600" s="5">
        <v>3</v>
      </c>
    </row>
    <row r="601" spans="1:5" x14ac:dyDescent="0.25">
      <c r="A601">
        <v>609</v>
      </c>
      <c r="C601" s="2">
        <v>2</v>
      </c>
      <c r="D601" s="5">
        <v>3</v>
      </c>
    </row>
    <row r="602" spans="1:5" x14ac:dyDescent="0.25">
      <c r="A602">
        <v>610</v>
      </c>
      <c r="C602" s="2">
        <v>2</v>
      </c>
      <c r="D602" s="5">
        <v>3</v>
      </c>
    </row>
    <row r="603" spans="1:5" x14ac:dyDescent="0.25">
      <c r="A603">
        <v>611</v>
      </c>
      <c r="C603" s="2">
        <v>2</v>
      </c>
      <c r="D603" s="5">
        <v>3</v>
      </c>
    </row>
    <row r="604" spans="1:5" x14ac:dyDescent="0.25">
      <c r="A604">
        <v>612</v>
      </c>
      <c r="C604" s="2">
        <v>2</v>
      </c>
      <c r="D604" s="5">
        <v>3</v>
      </c>
    </row>
    <row r="605" spans="1:5" x14ac:dyDescent="0.25">
      <c r="A605">
        <v>613</v>
      </c>
      <c r="C605" s="2">
        <v>2</v>
      </c>
      <c r="D605" s="5">
        <v>3</v>
      </c>
    </row>
    <row r="606" spans="1:5" x14ac:dyDescent="0.25">
      <c r="A606">
        <v>614</v>
      </c>
      <c r="C606" s="2">
        <v>2</v>
      </c>
      <c r="D606" s="5">
        <v>3</v>
      </c>
      <c r="E606" s="4">
        <v>4</v>
      </c>
    </row>
    <row r="607" spans="1:5" x14ac:dyDescent="0.25">
      <c r="A607">
        <v>615</v>
      </c>
      <c r="C607" s="2">
        <v>2</v>
      </c>
      <c r="D607" s="5">
        <v>3</v>
      </c>
      <c r="E607" s="4">
        <v>4</v>
      </c>
    </row>
    <row r="608" spans="1:5" x14ac:dyDescent="0.25">
      <c r="A608">
        <v>616</v>
      </c>
      <c r="C608" s="2">
        <v>2</v>
      </c>
      <c r="D608" s="5">
        <v>3</v>
      </c>
      <c r="E608" s="4">
        <v>4</v>
      </c>
    </row>
    <row r="609" spans="1:5" x14ac:dyDescent="0.25">
      <c r="A609">
        <v>617</v>
      </c>
      <c r="C609" s="2">
        <v>2</v>
      </c>
      <c r="D609" s="5">
        <v>3</v>
      </c>
      <c r="E609" s="4">
        <v>4</v>
      </c>
    </row>
    <row r="610" spans="1:5" x14ac:dyDescent="0.25">
      <c r="A610">
        <v>618</v>
      </c>
      <c r="C610" s="2">
        <v>2</v>
      </c>
      <c r="D610" s="5">
        <v>3</v>
      </c>
      <c r="E610" s="4">
        <v>4</v>
      </c>
    </row>
    <row r="611" spans="1:5" x14ac:dyDescent="0.25">
      <c r="A611">
        <v>619</v>
      </c>
      <c r="B611" s="3">
        <v>1</v>
      </c>
      <c r="D611" s="5">
        <v>3</v>
      </c>
      <c r="E611" s="4">
        <v>4</v>
      </c>
    </row>
    <row r="612" spans="1:5" x14ac:dyDescent="0.25">
      <c r="A612">
        <v>620</v>
      </c>
      <c r="B612" s="3">
        <v>1</v>
      </c>
      <c r="D612" s="5">
        <v>3</v>
      </c>
      <c r="E612" s="4">
        <v>4</v>
      </c>
    </row>
    <row r="613" spans="1:5" x14ac:dyDescent="0.25">
      <c r="A613">
        <v>621</v>
      </c>
      <c r="B613" s="3">
        <v>1</v>
      </c>
      <c r="D613" s="5">
        <v>3</v>
      </c>
      <c r="E613" s="4">
        <v>4</v>
      </c>
    </row>
    <row r="614" spans="1:5" x14ac:dyDescent="0.25">
      <c r="A614">
        <v>622</v>
      </c>
      <c r="B614" s="3">
        <v>1</v>
      </c>
      <c r="D614" s="5">
        <v>3</v>
      </c>
      <c r="E614" s="4">
        <v>4</v>
      </c>
    </row>
    <row r="615" spans="1:5" x14ac:dyDescent="0.25">
      <c r="A615">
        <v>623</v>
      </c>
      <c r="B615" s="3">
        <v>1</v>
      </c>
      <c r="D615" s="5">
        <v>3</v>
      </c>
      <c r="E615" s="4">
        <v>4</v>
      </c>
    </row>
    <row r="616" spans="1:5" x14ac:dyDescent="0.25">
      <c r="A616">
        <v>624</v>
      </c>
      <c r="B616" s="3">
        <v>1</v>
      </c>
      <c r="E616" s="4">
        <v>4</v>
      </c>
    </row>
    <row r="617" spans="1:5" x14ac:dyDescent="0.25">
      <c r="A617">
        <v>625</v>
      </c>
      <c r="B617" s="3">
        <v>1</v>
      </c>
      <c r="E617" s="4">
        <v>4</v>
      </c>
    </row>
    <row r="618" spans="1:5" x14ac:dyDescent="0.25">
      <c r="A618">
        <v>626</v>
      </c>
      <c r="B618" s="3">
        <v>1</v>
      </c>
      <c r="E618" s="4">
        <v>4</v>
      </c>
    </row>
    <row r="619" spans="1:5" x14ac:dyDescent="0.25">
      <c r="A619">
        <v>627</v>
      </c>
      <c r="B619" s="3">
        <v>1</v>
      </c>
      <c r="E619" s="4">
        <v>4</v>
      </c>
    </row>
    <row r="620" spans="1:5" x14ac:dyDescent="0.25">
      <c r="A620">
        <v>628</v>
      </c>
      <c r="B620" s="3">
        <v>1</v>
      </c>
      <c r="E620" s="4">
        <v>4</v>
      </c>
    </row>
    <row r="621" spans="1:5" x14ac:dyDescent="0.25">
      <c r="A621">
        <v>629</v>
      </c>
      <c r="B621" s="3">
        <v>1</v>
      </c>
      <c r="E621" s="4">
        <v>4</v>
      </c>
    </row>
    <row r="622" spans="1:5" x14ac:dyDescent="0.25">
      <c r="A622">
        <v>630</v>
      </c>
      <c r="B622" s="3">
        <v>1</v>
      </c>
      <c r="E622" s="4">
        <v>4</v>
      </c>
    </row>
    <row r="623" spans="1:5" x14ac:dyDescent="0.25">
      <c r="A623">
        <v>631</v>
      </c>
      <c r="B623" s="3">
        <v>1</v>
      </c>
      <c r="E623" s="4">
        <v>4</v>
      </c>
    </row>
    <row r="624" spans="1:5" x14ac:dyDescent="0.25">
      <c r="A624">
        <v>632</v>
      </c>
      <c r="B624" s="3">
        <v>1</v>
      </c>
      <c r="E624" s="4">
        <v>4</v>
      </c>
    </row>
    <row r="625" spans="1:6" x14ac:dyDescent="0.25">
      <c r="A625">
        <v>633</v>
      </c>
      <c r="B625" s="3">
        <v>1</v>
      </c>
      <c r="E625" s="4">
        <v>4</v>
      </c>
    </row>
    <row r="626" spans="1:6" x14ac:dyDescent="0.25">
      <c r="A626">
        <v>634</v>
      </c>
      <c r="B626" s="3">
        <v>1</v>
      </c>
      <c r="C626" s="2">
        <v>2</v>
      </c>
      <c r="E626" s="4">
        <v>4</v>
      </c>
    </row>
    <row r="627" spans="1:6" x14ac:dyDescent="0.25">
      <c r="A627">
        <v>635</v>
      </c>
      <c r="B627" s="3">
        <v>1</v>
      </c>
      <c r="C627" s="2">
        <v>2</v>
      </c>
      <c r="E627" s="4">
        <v>4</v>
      </c>
    </row>
    <row r="628" spans="1:6" x14ac:dyDescent="0.25">
      <c r="A628">
        <v>636</v>
      </c>
      <c r="B628" s="3">
        <v>1</v>
      </c>
      <c r="C628" s="2">
        <v>2</v>
      </c>
    </row>
    <row r="629" spans="1:6" x14ac:dyDescent="0.25">
      <c r="A629">
        <v>637</v>
      </c>
      <c r="B629" s="3">
        <v>1</v>
      </c>
      <c r="C629" s="2">
        <v>2</v>
      </c>
    </row>
    <row r="630" spans="1:6" x14ac:dyDescent="0.25">
      <c r="A630">
        <v>638</v>
      </c>
      <c r="B630" s="3">
        <v>1</v>
      </c>
      <c r="C630" s="2">
        <v>2</v>
      </c>
    </row>
    <row r="631" spans="1:6" x14ac:dyDescent="0.25">
      <c r="A631">
        <v>639</v>
      </c>
      <c r="B631" s="3">
        <v>1</v>
      </c>
      <c r="C631" s="2">
        <v>2</v>
      </c>
    </row>
    <row r="632" spans="1:6" x14ac:dyDescent="0.25">
      <c r="A632">
        <v>640</v>
      </c>
      <c r="C632" s="2">
        <v>2</v>
      </c>
    </row>
    <row r="633" spans="1:6" x14ac:dyDescent="0.25">
      <c r="A633">
        <v>641</v>
      </c>
      <c r="C633" s="2">
        <v>2</v>
      </c>
      <c r="F633" t="s">
        <v>22</v>
      </c>
    </row>
    <row r="634" spans="1:6" x14ac:dyDescent="0.25">
      <c r="A634">
        <v>651</v>
      </c>
    </row>
    <row r="635" spans="1:6" x14ac:dyDescent="0.25">
      <c r="A635">
        <v>652</v>
      </c>
    </row>
    <row r="636" spans="1:6" x14ac:dyDescent="0.25">
      <c r="A636">
        <v>653</v>
      </c>
      <c r="F636" t="s">
        <v>22</v>
      </c>
    </row>
    <row r="637" spans="1:6" x14ac:dyDescent="0.25">
      <c r="A637">
        <v>654</v>
      </c>
      <c r="B637" s="3">
        <v>1</v>
      </c>
      <c r="E637" s="4">
        <v>4</v>
      </c>
    </row>
    <row r="638" spans="1:6" x14ac:dyDescent="0.25">
      <c r="A638">
        <v>655</v>
      </c>
      <c r="B638" s="3">
        <v>1</v>
      </c>
      <c r="E638" s="4">
        <v>4</v>
      </c>
    </row>
    <row r="639" spans="1:6" x14ac:dyDescent="0.25">
      <c r="A639">
        <v>656</v>
      </c>
      <c r="B639" s="3">
        <v>1</v>
      </c>
      <c r="E639" s="4">
        <v>4</v>
      </c>
    </row>
    <row r="640" spans="1:6" x14ac:dyDescent="0.25">
      <c r="A640">
        <v>657</v>
      </c>
      <c r="B640" s="3">
        <v>1</v>
      </c>
      <c r="E640" s="4">
        <v>4</v>
      </c>
    </row>
    <row r="641" spans="1:5" x14ac:dyDescent="0.25">
      <c r="A641">
        <v>658</v>
      </c>
      <c r="B641" s="3">
        <v>1</v>
      </c>
      <c r="E641" s="4">
        <v>4</v>
      </c>
    </row>
    <row r="642" spans="1:5" x14ac:dyDescent="0.25">
      <c r="A642">
        <v>659</v>
      </c>
      <c r="B642" s="3">
        <v>1</v>
      </c>
      <c r="E642" s="4">
        <v>4</v>
      </c>
    </row>
    <row r="643" spans="1:5" x14ac:dyDescent="0.25">
      <c r="A643">
        <v>660</v>
      </c>
      <c r="B643" s="3">
        <v>1</v>
      </c>
      <c r="E643" s="4">
        <v>4</v>
      </c>
    </row>
    <row r="644" spans="1:5" x14ac:dyDescent="0.25">
      <c r="A644">
        <v>661</v>
      </c>
      <c r="B644" s="3">
        <v>1</v>
      </c>
      <c r="E644" s="4">
        <v>4</v>
      </c>
    </row>
    <row r="645" spans="1:5" x14ac:dyDescent="0.25">
      <c r="A645">
        <v>662</v>
      </c>
      <c r="B645" s="3">
        <v>1</v>
      </c>
      <c r="E645" s="4">
        <v>4</v>
      </c>
    </row>
    <row r="646" spans="1:5" x14ac:dyDescent="0.25">
      <c r="A646">
        <v>663</v>
      </c>
      <c r="B646" s="3">
        <v>1</v>
      </c>
      <c r="E646" s="4">
        <v>4</v>
      </c>
    </row>
    <row r="647" spans="1:5" x14ac:dyDescent="0.25">
      <c r="A647">
        <v>664</v>
      </c>
      <c r="B647" s="3">
        <v>1</v>
      </c>
      <c r="E647" s="4">
        <v>4</v>
      </c>
    </row>
    <row r="648" spans="1:5" x14ac:dyDescent="0.25">
      <c r="A648">
        <v>665</v>
      </c>
      <c r="B648" s="3">
        <v>1</v>
      </c>
      <c r="E648" s="4">
        <v>4</v>
      </c>
    </row>
    <row r="649" spans="1:5" x14ac:dyDescent="0.25">
      <c r="A649">
        <v>666</v>
      </c>
      <c r="B649" s="3">
        <v>1</v>
      </c>
      <c r="C649" s="2">
        <v>2</v>
      </c>
      <c r="E649" s="4">
        <v>4</v>
      </c>
    </row>
    <row r="650" spans="1:5" x14ac:dyDescent="0.25">
      <c r="A650">
        <v>667</v>
      </c>
      <c r="B650" s="3">
        <v>1</v>
      </c>
      <c r="C650" s="2">
        <v>2</v>
      </c>
      <c r="E650" s="4">
        <v>4</v>
      </c>
    </row>
    <row r="651" spans="1:5" x14ac:dyDescent="0.25">
      <c r="A651">
        <v>668</v>
      </c>
      <c r="B651" s="3">
        <v>1</v>
      </c>
      <c r="C651" s="2">
        <v>2</v>
      </c>
    </row>
    <row r="652" spans="1:5" x14ac:dyDescent="0.25">
      <c r="A652">
        <v>669</v>
      </c>
      <c r="B652" s="3">
        <v>1</v>
      </c>
      <c r="C652" s="2">
        <v>2</v>
      </c>
    </row>
    <row r="653" spans="1:5" x14ac:dyDescent="0.25">
      <c r="A653">
        <v>670</v>
      </c>
      <c r="C653" s="2">
        <v>2</v>
      </c>
    </row>
    <row r="654" spans="1:5" x14ac:dyDescent="0.25">
      <c r="A654">
        <v>671</v>
      </c>
      <c r="C654" s="2">
        <v>2</v>
      </c>
      <c r="D654" s="5">
        <v>3</v>
      </c>
    </row>
    <row r="655" spans="1:5" x14ac:dyDescent="0.25">
      <c r="A655">
        <v>672</v>
      </c>
      <c r="C655" s="2">
        <v>2</v>
      </c>
      <c r="D655" s="5">
        <v>3</v>
      </c>
    </row>
    <row r="656" spans="1:5" x14ac:dyDescent="0.25">
      <c r="A656">
        <v>673</v>
      </c>
      <c r="C656" s="2">
        <v>2</v>
      </c>
      <c r="D656" s="5">
        <v>3</v>
      </c>
    </row>
    <row r="657" spans="1:5" x14ac:dyDescent="0.25">
      <c r="A657">
        <v>674</v>
      </c>
      <c r="C657" s="2">
        <v>2</v>
      </c>
      <c r="D657" s="5">
        <v>3</v>
      </c>
    </row>
    <row r="658" spans="1:5" x14ac:dyDescent="0.25">
      <c r="A658">
        <v>675</v>
      </c>
      <c r="C658" s="2">
        <v>2</v>
      </c>
      <c r="D658" s="5">
        <v>3</v>
      </c>
    </row>
    <row r="659" spans="1:5" x14ac:dyDescent="0.25">
      <c r="A659">
        <v>676</v>
      </c>
      <c r="C659" s="2">
        <v>2</v>
      </c>
      <c r="D659" s="5">
        <v>3</v>
      </c>
    </row>
    <row r="660" spans="1:5" x14ac:dyDescent="0.25">
      <c r="A660">
        <v>677</v>
      </c>
      <c r="C660" s="2">
        <v>2</v>
      </c>
      <c r="D660" s="5">
        <v>3</v>
      </c>
    </row>
    <row r="661" spans="1:5" x14ac:dyDescent="0.25">
      <c r="A661">
        <v>678</v>
      </c>
      <c r="C661" s="2">
        <v>2</v>
      </c>
      <c r="D661" s="5">
        <v>3</v>
      </c>
    </row>
    <row r="662" spans="1:5" x14ac:dyDescent="0.25">
      <c r="A662">
        <v>679</v>
      </c>
      <c r="C662" s="2">
        <v>2</v>
      </c>
      <c r="D662" s="5">
        <v>3</v>
      </c>
    </row>
    <row r="663" spans="1:5" x14ac:dyDescent="0.25">
      <c r="A663">
        <v>680</v>
      </c>
      <c r="C663" s="2">
        <v>2</v>
      </c>
      <c r="D663" s="5">
        <v>3</v>
      </c>
    </row>
    <row r="664" spans="1:5" x14ac:dyDescent="0.25">
      <c r="A664">
        <v>681</v>
      </c>
      <c r="C664" s="2">
        <v>2</v>
      </c>
      <c r="D664" s="5">
        <v>3</v>
      </c>
    </row>
    <row r="665" spans="1:5" x14ac:dyDescent="0.25">
      <c r="A665">
        <v>682</v>
      </c>
      <c r="D665" s="5">
        <v>3</v>
      </c>
      <c r="E665" s="4">
        <v>4</v>
      </c>
    </row>
    <row r="666" spans="1:5" x14ac:dyDescent="0.25">
      <c r="A666">
        <v>683</v>
      </c>
      <c r="B666" s="3">
        <v>1</v>
      </c>
      <c r="D666" s="5">
        <v>3</v>
      </c>
      <c r="E666" s="4">
        <v>4</v>
      </c>
    </row>
    <row r="667" spans="1:5" x14ac:dyDescent="0.25">
      <c r="A667">
        <v>684</v>
      </c>
      <c r="B667" s="3">
        <v>1</v>
      </c>
      <c r="D667" s="5">
        <v>3</v>
      </c>
      <c r="E667" s="4">
        <v>4</v>
      </c>
    </row>
    <row r="668" spans="1:5" x14ac:dyDescent="0.25">
      <c r="A668">
        <v>685</v>
      </c>
      <c r="B668" s="3">
        <v>1</v>
      </c>
      <c r="D668" s="5">
        <v>3</v>
      </c>
      <c r="E668" s="4">
        <v>4</v>
      </c>
    </row>
    <row r="669" spans="1:5" x14ac:dyDescent="0.25">
      <c r="A669">
        <v>686</v>
      </c>
      <c r="B669" s="3">
        <v>1</v>
      </c>
      <c r="D669" s="5">
        <v>3</v>
      </c>
      <c r="E669" s="4">
        <v>4</v>
      </c>
    </row>
    <row r="670" spans="1:5" x14ac:dyDescent="0.25">
      <c r="A670">
        <v>687</v>
      </c>
      <c r="B670" s="3">
        <v>1</v>
      </c>
      <c r="E670" s="4">
        <v>4</v>
      </c>
    </row>
    <row r="671" spans="1:5" x14ac:dyDescent="0.25">
      <c r="A671">
        <v>688</v>
      </c>
      <c r="B671" s="3">
        <v>1</v>
      </c>
      <c r="E671" s="4">
        <v>4</v>
      </c>
    </row>
    <row r="672" spans="1:5" x14ac:dyDescent="0.25">
      <c r="A672">
        <v>689</v>
      </c>
      <c r="B672" s="3">
        <v>1</v>
      </c>
      <c r="E672" s="4">
        <v>4</v>
      </c>
    </row>
    <row r="673" spans="1:5" x14ac:dyDescent="0.25">
      <c r="A673">
        <v>690</v>
      </c>
      <c r="B673" s="3">
        <v>1</v>
      </c>
      <c r="E673" s="4">
        <v>4</v>
      </c>
    </row>
    <row r="674" spans="1:5" x14ac:dyDescent="0.25">
      <c r="A674">
        <v>691</v>
      </c>
      <c r="B674" s="3">
        <v>1</v>
      </c>
      <c r="E674" s="4">
        <v>4</v>
      </c>
    </row>
    <row r="675" spans="1:5" x14ac:dyDescent="0.25">
      <c r="A675">
        <v>692</v>
      </c>
      <c r="B675" s="3">
        <v>1</v>
      </c>
      <c r="E675" s="4">
        <v>4</v>
      </c>
    </row>
    <row r="676" spans="1:5" x14ac:dyDescent="0.25">
      <c r="A676">
        <v>693</v>
      </c>
      <c r="B676" s="3">
        <v>1</v>
      </c>
      <c r="E676" s="4">
        <v>4</v>
      </c>
    </row>
    <row r="677" spans="1:5" x14ac:dyDescent="0.25">
      <c r="A677">
        <v>694</v>
      </c>
      <c r="B677" s="3">
        <v>1</v>
      </c>
      <c r="E677" s="4">
        <v>4</v>
      </c>
    </row>
    <row r="678" spans="1:5" x14ac:dyDescent="0.25">
      <c r="A678">
        <v>695</v>
      </c>
      <c r="B678" s="3">
        <v>1</v>
      </c>
      <c r="E678" s="4">
        <v>4</v>
      </c>
    </row>
    <row r="679" spans="1:5" x14ac:dyDescent="0.25">
      <c r="A679">
        <v>696</v>
      </c>
      <c r="B679" s="3">
        <v>1</v>
      </c>
      <c r="E679" s="4">
        <v>4</v>
      </c>
    </row>
    <row r="680" spans="1:5" x14ac:dyDescent="0.25">
      <c r="A680">
        <v>697</v>
      </c>
      <c r="B680" s="3">
        <v>1</v>
      </c>
      <c r="C680" s="2">
        <v>2</v>
      </c>
      <c r="E680" s="4">
        <v>4</v>
      </c>
    </row>
    <row r="681" spans="1:5" x14ac:dyDescent="0.25">
      <c r="A681">
        <v>698</v>
      </c>
      <c r="B681" s="3">
        <v>1</v>
      </c>
      <c r="C681" s="2">
        <v>2</v>
      </c>
      <c r="E681" s="4">
        <v>4</v>
      </c>
    </row>
    <row r="682" spans="1:5" x14ac:dyDescent="0.25">
      <c r="A682">
        <v>699</v>
      </c>
      <c r="B682" s="3">
        <v>1</v>
      </c>
      <c r="C682" s="2">
        <v>2</v>
      </c>
    </row>
    <row r="683" spans="1:5" x14ac:dyDescent="0.25">
      <c r="A683">
        <v>700</v>
      </c>
      <c r="B683" s="3">
        <v>1</v>
      </c>
      <c r="C683" s="2">
        <v>2</v>
      </c>
    </row>
    <row r="684" spans="1:5" x14ac:dyDescent="0.25">
      <c r="A684">
        <v>701</v>
      </c>
      <c r="C684" s="2">
        <v>2</v>
      </c>
      <c r="D684" s="5">
        <v>3</v>
      </c>
    </row>
    <row r="685" spans="1:5" x14ac:dyDescent="0.25">
      <c r="A685">
        <v>702</v>
      </c>
      <c r="C685" s="2">
        <v>2</v>
      </c>
      <c r="D685" s="5">
        <v>3</v>
      </c>
    </row>
    <row r="686" spans="1:5" x14ac:dyDescent="0.25">
      <c r="A686">
        <v>703</v>
      </c>
      <c r="C686" s="2">
        <v>2</v>
      </c>
      <c r="D686" s="5">
        <v>3</v>
      </c>
    </row>
    <row r="687" spans="1:5" x14ac:dyDescent="0.25">
      <c r="A687">
        <v>704</v>
      </c>
      <c r="C687" s="2">
        <v>2</v>
      </c>
      <c r="D687" s="5">
        <v>3</v>
      </c>
    </row>
    <row r="688" spans="1:5" x14ac:dyDescent="0.25">
      <c r="A688">
        <v>705</v>
      </c>
      <c r="C688" s="2">
        <v>2</v>
      </c>
      <c r="D688" s="5">
        <v>3</v>
      </c>
    </row>
    <row r="689" spans="1:5" x14ac:dyDescent="0.25">
      <c r="A689">
        <v>706</v>
      </c>
      <c r="C689" s="2">
        <v>2</v>
      </c>
      <c r="D689" s="5">
        <v>3</v>
      </c>
    </row>
    <row r="690" spans="1:5" x14ac:dyDescent="0.25">
      <c r="A690">
        <v>707</v>
      </c>
      <c r="C690" s="2">
        <v>2</v>
      </c>
      <c r="D690" s="5">
        <v>3</v>
      </c>
    </row>
    <row r="691" spans="1:5" x14ac:dyDescent="0.25">
      <c r="A691">
        <v>708</v>
      </c>
      <c r="C691" s="2">
        <v>2</v>
      </c>
      <c r="D691" s="5">
        <v>3</v>
      </c>
    </row>
    <row r="692" spans="1:5" x14ac:dyDescent="0.25">
      <c r="A692">
        <v>709</v>
      </c>
      <c r="C692" s="2">
        <v>2</v>
      </c>
      <c r="D692" s="5">
        <v>3</v>
      </c>
    </row>
    <row r="693" spans="1:5" x14ac:dyDescent="0.25">
      <c r="A693">
        <v>710</v>
      </c>
      <c r="C693" s="2">
        <v>2</v>
      </c>
      <c r="D693" s="5">
        <v>3</v>
      </c>
    </row>
    <row r="694" spans="1:5" x14ac:dyDescent="0.25">
      <c r="A694">
        <v>711</v>
      </c>
      <c r="C694" s="2">
        <v>2</v>
      </c>
      <c r="D694" s="5">
        <v>3</v>
      </c>
    </row>
    <row r="695" spans="1:5" x14ac:dyDescent="0.25">
      <c r="A695">
        <v>712</v>
      </c>
      <c r="C695" s="2">
        <v>2</v>
      </c>
      <c r="D695" s="5">
        <v>3</v>
      </c>
    </row>
    <row r="696" spans="1:5" x14ac:dyDescent="0.25">
      <c r="A696">
        <v>713</v>
      </c>
      <c r="C696" s="2">
        <v>2</v>
      </c>
      <c r="D696" s="5">
        <v>3</v>
      </c>
    </row>
    <row r="697" spans="1:5" x14ac:dyDescent="0.25">
      <c r="A697">
        <v>714</v>
      </c>
      <c r="B697" s="3">
        <v>1</v>
      </c>
      <c r="D697" s="5">
        <v>3</v>
      </c>
      <c r="E697" s="4">
        <v>4</v>
      </c>
    </row>
    <row r="698" spans="1:5" x14ac:dyDescent="0.25">
      <c r="A698">
        <v>715</v>
      </c>
      <c r="B698" s="3">
        <v>1</v>
      </c>
      <c r="D698" s="5">
        <v>3</v>
      </c>
      <c r="E698" s="4">
        <v>4</v>
      </c>
    </row>
    <row r="699" spans="1:5" x14ac:dyDescent="0.25">
      <c r="A699">
        <v>716</v>
      </c>
      <c r="B699" s="3">
        <v>1</v>
      </c>
      <c r="D699" s="5">
        <v>3</v>
      </c>
      <c r="E699" s="4">
        <v>4</v>
      </c>
    </row>
    <row r="700" spans="1:5" x14ac:dyDescent="0.25">
      <c r="A700">
        <v>717</v>
      </c>
      <c r="B700" s="3">
        <v>1</v>
      </c>
      <c r="D700" s="5">
        <v>3</v>
      </c>
      <c r="E700" s="4">
        <v>4</v>
      </c>
    </row>
    <row r="701" spans="1:5" x14ac:dyDescent="0.25">
      <c r="A701">
        <v>718</v>
      </c>
      <c r="B701" s="3">
        <v>1</v>
      </c>
      <c r="E701" s="4">
        <v>4</v>
      </c>
    </row>
    <row r="702" spans="1:5" x14ac:dyDescent="0.25">
      <c r="A702">
        <v>719</v>
      </c>
      <c r="B702" s="3">
        <v>1</v>
      </c>
      <c r="E702" s="4">
        <v>4</v>
      </c>
    </row>
    <row r="703" spans="1:5" x14ac:dyDescent="0.25">
      <c r="A703">
        <v>720</v>
      </c>
      <c r="B703" s="3">
        <v>1</v>
      </c>
      <c r="E703" s="4">
        <v>4</v>
      </c>
    </row>
    <row r="704" spans="1:5" x14ac:dyDescent="0.25">
      <c r="A704">
        <v>721</v>
      </c>
      <c r="B704" s="3">
        <v>1</v>
      </c>
      <c r="E704" s="4">
        <v>4</v>
      </c>
    </row>
    <row r="705" spans="1:5" x14ac:dyDescent="0.25">
      <c r="A705">
        <v>722</v>
      </c>
      <c r="B705" s="3">
        <v>1</v>
      </c>
      <c r="E705" s="4">
        <v>4</v>
      </c>
    </row>
    <row r="706" spans="1:5" x14ac:dyDescent="0.25">
      <c r="A706">
        <v>723</v>
      </c>
      <c r="B706" s="3">
        <v>1</v>
      </c>
      <c r="E706" s="4">
        <v>4</v>
      </c>
    </row>
    <row r="707" spans="1:5" x14ac:dyDescent="0.25">
      <c r="A707">
        <v>724</v>
      </c>
      <c r="B707" s="3">
        <v>1</v>
      </c>
      <c r="E707" s="4">
        <v>4</v>
      </c>
    </row>
    <row r="708" spans="1:5" x14ac:dyDescent="0.25">
      <c r="A708">
        <v>725</v>
      </c>
      <c r="B708" s="3">
        <v>1</v>
      </c>
      <c r="E708" s="4">
        <v>4</v>
      </c>
    </row>
    <row r="709" spans="1:5" x14ac:dyDescent="0.25">
      <c r="A709">
        <v>726</v>
      </c>
      <c r="B709" s="3">
        <v>1</v>
      </c>
      <c r="E709" s="4">
        <v>4</v>
      </c>
    </row>
    <row r="710" spans="1:5" x14ac:dyDescent="0.25">
      <c r="A710">
        <v>727</v>
      </c>
      <c r="B710" s="3">
        <v>1</v>
      </c>
      <c r="E710" s="4">
        <v>4</v>
      </c>
    </row>
    <row r="711" spans="1:5" x14ac:dyDescent="0.25">
      <c r="A711">
        <v>728</v>
      </c>
      <c r="B711" s="3">
        <v>1</v>
      </c>
      <c r="E711" s="4">
        <v>4</v>
      </c>
    </row>
    <row r="712" spans="1:5" x14ac:dyDescent="0.25">
      <c r="A712">
        <v>729</v>
      </c>
      <c r="B712" s="3">
        <v>1</v>
      </c>
      <c r="E712" s="4">
        <v>4</v>
      </c>
    </row>
    <row r="713" spans="1:5" x14ac:dyDescent="0.25">
      <c r="A713">
        <v>730</v>
      </c>
      <c r="B713" s="3">
        <v>1</v>
      </c>
      <c r="C713" s="2">
        <v>2</v>
      </c>
      <c r="E713" s="4">
        <v>4</v>
      </c>
    </row>
    <row r="714" spans="1:5" x14ac:dyDescent="0.25">
      <c r="A714">
        <v>731</v>
      </c>
      <c r="B714" s="3">
        <v>1</v>
      </c>
      <c r="C714" s="2">
        <v>2</v>
      </c>
      <c r="E714" s="4">
        <v>4</v>
      </c>
    </row>
    <row r="715" spans="1:5" x14ac:dyDescent="0.25">
      <c r="A715">
        <v>732</v>
      </c>
      <c r="C715" s="2">
        <v>2</v>
      </c>
      <c r="D715" s="5">
        <v>3</v>
      </c>
    </row>
    <row r="716" spans="1:5" x14ac:dyDescent="0.25">
      <c r="A716">
        <v>733</v>
      </c>
      <c r="C716" s="2">
        <v>2</v>
      </c>
      <c r="D716" s="5">
        <v>3</v>
      </c>
    </row>
    <row r="717" spans="1:5" x14ac:dyDescent="0.25">
      <c r="A717">
        <v>734</v>
      </c>
      <c r="C717" s="2">
        <v>2</v>
      </c>
      <c r="D717" s="5">
        <v>3</v>
      </c>
    </row>
    <row r="718" spans="1:5" x14ac:dyDescent="0.25">
      <c r="A718">
        <v>735</v>
      </c>
      <c r="C718" s="2">
        <v>2</v>
      </c>
      <c r="D718" s="5">
        <v>3</v>
      </c>
    </row>
    <row r="719" spans="1:5" x14ac:dyDescent="0.25">
      <c r="A719">
        <v>736</v>
      </c>
      <c r="C719" s="2">
        <v>2</v>
      </c>
      <c r="D719" s="5">
        <v>3</v>
      </c>
    </row>
    <row r="720" spans="1:5" x14ac:dyDescent="0.25">
      <c r="A720">
        <v>737</v>
      </c>
      <c r="C720" s="2">
        <v>2</v>
      </c>
      <c r="D720" s="5">
        <v>3</v>
      </c>
    </row>
    <row r="721" spans="1:5" x14ac:dyDescent="0.25">
      <c r="A721">
        <v>738</v>
      </c>
      <c r="C721" s="2">
        <v>2</v>
      </c>
      <c r="D721" s="5">
        <v>3</v>
      </c>
    </row>
    <row r="722" spans="1:5" x14ac:dyDescent="0.25">
      <c r="A722">
        <v>739</v>
      </c>
      <c r="C722" s="2">
        <v>2</v>
      </c>
      <c r="D722" s="5">
        <v>3</v>
      </c>
    </row>
    <row r="723" spans="1:5" x14ac:dyDescent="0.25">
      <c r="A723">
        <v>740</v>
      </c>
      <c r="C723" s="2">
        <v>2</v>
      </c>
      <c r="D723" s="5">
        <v>3</v>
      </c>
    </row>
    <row r="724" spans="1:5" x14ac:dyDescent="0.25">
      <c r="A724">
        <v>741</v>
      </c>
      <c r="C724" s="2">
        <v>2</v>
      </c>
      <c r="D724" s="5">
        <v>3</v>
      </c>
    </row>
    <row r="725" spans="1:5" x14ac:dyDescent="0.25">
      <c r="A725">
        <v>742</v>
      </c>
      <c r="C725" s="2">
        <v>2</v>
      </c>
      <c r="D725" s="5">
        <v>3</v>
      </c>
    </row>
    <row r="726" spans="1:5" x14ac:dyDescent="0.25">
      <c r="A726">
        <v>743</v>
      </c>
      <c r="C726" s="2">
        <v>2</v>
      </c>
      <c r="D726" s="5">
        <v>3</v>
      </c>
    </row>
    <row r="727" spans="1:5" x14ac:dyDescent="0.25">
      <c r="A727">
        <v>744</v>
      </c>
      <c r="C727" s="2">
        <v>2</v>
      </c>
      <c r="D727" s="5">
        <v>3</v>
      </c>
    </row>
    <row r="728" spans="1:5" x14ac:dyDescent="0.25">
      <c r="A728">
        <v>745</v>
      </c>
      <c r="C728" s="2">
        <v>2</v>
      </c>
      <c r="D728" s="5">
        <v>3</v>
      </c>
    </row>
    <row r="729" spans="1:5" x14ac:dyDescent="0.25">
      <c r="A729">
        <v>746</v>
      </c>
      <c r="D729" s="5">
        <v>3</v>
      </c>
    </row>
    <row r="730" spans="1:5" x14ac:dyDescent="0.25">
      <c r="A730">
        <v>747</v>
      </c>
      <c r="B730" s="3">
        <v>1</v>
      </c>
      <c r="D730" s="5">
        <v>3</v>
      </c>
    </row>
    <row r="731" spans="1:5" x14ac:dyDescent="0.25">
      <c r="A731">
        <v>748</v>
      </c>
      <c r="B731" s="3">
        <v>1</v>
      </c>
      <c r="E731" s="4">
        <v>4</v>
      </c>
    </row>
    <row r="732" spans="1:5" x14ac:dyDescent="0.25">
      <c r="A732">
        <v>749</v>
      </c>
      <c r="B732" s="3">
        <v>1</v>
      </c>
      <c r="E732" s="4">
        <v>4</v>
      </c>
    </row>
    <row r="733" spans="1:5" x14ac:dyDescent="0.25">
      <c r="A733">
        <v>750</v>
      </c>
      <c r="B733" s="3">
        <v>1</v>
      </c>
      <c r="E733" s="4">
        <v>4</v>
      </c>
    </row>
    <row r="734" spans="1:5" x14ac:dyDescent="0.25">
      <c r="A734">
        <v>751</v>
      </c>
      <c r="B734" s="3">
        <v>1</v>
      </c>
      <c r="E734" s="4">
        <v>4</v>
      </c>
    </row>
    <row r="735" spans="1:5" x14ac:dyDescent="0.25">
      <c r="A735">
        <v>752</v>
      </c>
      <c r="B735" s="3">
        <v>1</v>
      </c>
      <c r="E735" s="4">
        <v>4</v>
      </c>
    </row>
    <row r="736" spans="1:5" x14ac:dyDescent="0.25">
      <c r="A736">
        <v>753</v>
      </c>
      <c r="B736" s="3">
        <v>1</v>
      </c>
      <c r="E736" s="4">
        <v>4</v>
      </c>
    </row>
    <row r="737" spans="1:5" x14ac:dyDescent="0.25">
      <c r="A737">
        <v>754</v>
      </c>
      <c r="B737" s="3">
        <v>1</v>
      </c>
      <c r="E737" s="4">
        <v>4</v>
      </c>
    </row>
    <row r="738" spans="1:5" x14ac:dyDescent="0.25">
      <c r="A738">
        <v>755</v>
      </c>
      <c r="B738" s="3">
        <v>1</v>
      </c>
      <c r="E738" s="4">
        <v>4</v>
      </c>
    </row>
    <row r="739" spans="1:5" x14ac:dyDescent="0.25">
      <c r="A739">
        <v>756</v>
      </c>
      <c r="B739" s="3">
        <v>1</v>
      </c>
      <c r="E739" s="4">
        <v>4</v>
      </c>
    </row>
    <row r="740" spans="1:5" x14ac:dyDescent="0.25">
      <c r="A740">
        <v>757</v>
      </c>
      <c r="B740" s="3">
        <v>1</v>
      </c>
      <c r="E740" s="4">
        <v>4</v>
      </c>
    </row>
    <row r="741" spans="1:5" x14ac:dyDescent="0.25">
      <c r="A741">
        <v>758</v>
      </c>
      <c r="B741" s="3">
        <v>1</v>
      </c>
      <c r="E741" s="4">
        <v>4</v>
      </c>
    </row>
    <row r="742" spans="1:5" x14ac:dyDescent="0.25">
      <c r="A742">
        <v>759</v>
      </c>
      <c r="B742" s="3">
        <v>1</v>
      </c>
      <c r="E742" s="4">
        <v>4</v>
      </c>
    </row>
    <row r="743" spans="1:5" x14ac:dyDescent="0.25">
      <c r="A743">
        <v>760</v>
      </c>
      <c r="B743" s="3">
        <v>1</v>
      </c>
      <c r="E743" s="4">
        <v>4</v>
      </c>
    </row>
    <row r="744" spans="1:5" x14ac:dyDescent="0.25">
      <c r="A744">
        <v>761</v>
      </c>
      <c r="B744" s="3">
        <v>1</v>
      </c>
      <c r="C744" s="2">
        <v>2</v>
      </c>
      <c r="E744" s="4">
        <v>4</v>
      </c>
    </row>
    <row r="745" spans="1:5" x14ac:dyDescent="0.25">
      <c r="A745">
        <v>762</v>
      </c>
      <c r="C745" s="2">
        <v>2</v>
      </c>
      <c r="E745" s="4">
        <v>4</v>
      </c>
    </row>
    <row r="746" spans="1:5" x14ac:dyDescent="0.25">
      <c r="A746">
        <v>763</v>
      </c>
      <c r="C746" s="2">
        <v>2</v>
      </c>
    </row>
    <row r="747" spans="1:5" x14ac:dyDescent="0.25">
      <c r="A747">
        <v>764</v>
      </c>
      <c r="C747" s="2">
        <v>2</v>
      </c>
      <c r="D747" s="5">
        <v>3</v>
      </c>
    </row>
    <row r="748" spans="1:5" x14ac:dyDescent="0.25">
      <c r="A748">
        <v>765</v>
      </c>
      <c r="C748" s="2">
        <v>2</v>
      </c>
      <c r="D748" s="5">
        <v>3</v>
      </c>
    </row>
    <row r="749" spans="1:5" x14ac:dyDescent="0.25">
      <c r="A749">
        <v>766</v>
      </c>
      <c r="C749" s="2">
        <v>2</v>
      </c>
      <c r="D749" s="5">
        <v>3</v>
      </c>
    </row>
    <row r="750" spans="1:5" x14ac:dyDescent="0.25">
      <c r="A750">
        <v>767</v>
      </c>
      <c r="C750" s="2">
        <v>2</v>
      </c>
      <c r="D750" s="5">
        <v>3</v>
      </c>
    </row>
    <row r="751" spans="1:5" x14ac:dyDescent="0.25">
      <c r="A751">
        <v>768</v>
      </c>
      <c r="C751" s="2">
        <v>2</v>
      </c>
      <c r="D751" s="5">
        <v>3</v>
      </c>
    </row>
    <row r="752" spans="1:5" x14ac:dyDescent="0.25">
      <c r="A752">
        <v>769</v>
      </c>
      <c r="C752" s="2">
        <v>2</v>
      </c>
      <c r="D752" s="5">
        <v>3</v>
      </c>
    </row>
    <row r="753" spans="1:5" x14ac:dyDescent="0.25">
      <c r="A753">
        <v>770</v>
      </c>
      <c r="C753" s="2">
        <v>2</v>
      </c>
      <c r="D753" s="5">
        <v>3</v>
      </c>
    </row>
    <row r="754" spans="1:5" x14ac:dyDescent="0.25">
      <c r="A754">
        <v>771</v>
      </c>
      <c r="C754" s="2">
        <v>2</v>
      </c>
      <c r="D754" s="5">
        <v>3</v>
      </c>
    </row>
    <row r="755" spans="1:5" x14ac:dyDescent="0.25">
      <c r="A755">
        <v>772</v>
      </c>
      <c r="C755" s="2">
        <v>2</v>
      </c>
      <c r="D755" s="5">
        <v>3</v>
      </c>
    </row>
    <row r="756" spans="1:5" x14ac:dyDescent="0.25">
      <c r="A756">
        <v>773</v>
      </c>
      <c r="C756" s="2">
        <v>2</v>
      </c>
      <c r="D756" s="5">
        <v>3</v>
      </c>
    </row>
    <row r="757" spans="1:5" x14ac:dyDescent="0.25">
      <c r="A757">
        <v>774</v>
      </c>
      <c r="C757" s="2">
        <v>2</v>
      </c>
      <c r="D757" s="5">
        <v>3</v>
      </c>
    </row>
    <row r="758" spans="1:5" x14ac:dyDescent="0.25">
      <c r="A758">
        <v>775</v>
      </c>
      <c r="D758" s="5">
        <v>3</v>
      </c>
    </row>
    <row r="759" spans="1:5" x14ac:dyDescent="0.25">
      <c r="A759">
        <v>776</v>
      </c>
      <c r="D759" s="5">
        <v>3</v>
      </c>
    </row>
    <row r="760" spans="1:5" x14ac:dyDescent="0.25">
      <c r="A760">
        <v>777</v>
      </c>
      <c r="E760" s="4">
        <v>4</v>
      </c>
    </row>
    <row r="761" spans="1:5" x14ac:dyDescent="0.25">
      <c r="A761">
        <v>778</v>
      </c>
      <c r="B761" s="3">
        <v>1</v>
      </c>
      <c r="E761" s="4">
        <v>4</v>
      </c>
    </row>
    <row r="762" spans="1:5" x14ac:dyDescent="0.25">
      <c r="A762">
        <v>779</v>
      </c>
      <c r="B762" s="3">
        <v>1</v>
      </c>
      <c r="E762" s="4">
        <v>4</v>
      </c>
    </row>
    <row r="763" spans="1:5" x14ac:dyDescent="0.25">
      <c r="A763">
        <v>780</v>
      </c>
      <c r="B763" s="3">
        <v>1</v>
      </c>
      <c r="E763" s="4">
        <v>4</v>
      </c>
    </row>
    <row r="764" spans="1:5" x14ac:dyDescent="0.25">
      <c r="A764">
        <v>781</v>
      </c>
      <c r="B764" s="3">
        <v>1</v>
      </c>
      <c r="E764" s="4">
        <v>4</v>
      </c>
    </row>
    <row r="765" spans="1:5" x14ac:dyDescent="0.25">
      <c r="A765">
        <v>782</v>
      </c>
      <c r="B765" s="3">
        <v>1</v>
      </c>
      <c r="E765" s="4">
        <v>4</v>
      </c>
    </row>
    <row r="766" spans="1:5" x14ac:dyDescent="0.25">
      <c r="A766">
        <v>783</v>
      </c>
      <c r="B766" s="3">
        <v>1</v>
      </c>
      <c r="E766" s="4">
        <v>4</v>
      </c>
    </row>
    <row r="767" spans="1:5" x14ac:dyDescent="0.25">
      <c r="A767">
        <v>784</v>
      </c>
      <c r="B767" s="3">
        <v>1</v>
      </c>
      <c r="E767" s="4">
        <v>4</v>
      </c>
    </row>
    <row r="768" spans="1:5" x14ac:dyDescent="0.25">
      <c r="A768">
        <v>785</v>
      </c>
      <c r="B768" s="3">
        <v>1</v>
      </c>
      <c r="E768" s="4">
        <v>4</v>
      </c>
    </row>
    <row r="769" spans="1:5" x14ac:dyDescent="0.25">
      <c r="A769">
        <v>786</v>
      </c>
      <c r="B769" s="3">
        <v>1</v>
      </c>
      <c r="E769" s="4">
        <v>4</v>
      </c>
    </row>
    <row r="770" spans="1:5" x14ac:dyDescent="0.25">
      <c r="A770">
        <v>787</v>
      </c>
      <c r="B770" s="3">
        <v>1</v>
      </c>
      <c r="E770" s="4">
        <v>4</v>
      </c>
    </row>
    <row r="771" spans="1:5" x14ac:dyDescent="0.25">
      <c r="A771">
        <v>788</v>
      </c>
      <c r="B771" s="3">
        <v>1</v>
      </c>
      <c r="E771" s="4">
        <v>4</v>
      </c>
    </row>
    <row r="772" spans="1:5" x14ac:dyDescent="0.25">
      <c r="A772">
        <v>789</v>
      </c>
      <c r="B772" s="3">
        <v>1</v>
      </c>
    </row>
    <row r="773" spans="1:5" x14ac:dyDescent="0.25">
      <c r="A773">
        <v>790</v>
      </c>
    </row>
    <row r="774" spans="1:5" x14ac:dyDescent="0.25">
      <c r="A774">
        <v>791</v>
      </c>
      <c r="D774" s="5">
        <v>3</v>
      </c>
    </row>
    <row r="775" spans="1:5" x14ac:dyDescent="0.25">
      <c r="A775">
        <v>792</v>
      </c>
      <c r="C775" s="2">
        <v>2</v>
      </c>
      <c r="D775" s="5">
        <v>3</v>
      </c>
    </row>
    <row r="776" spans="1:5" x14ac:dyDescent="0.25">
      <c r="A776">
        <v>793</v>
      </c>
      <c r="C776" s="2">
        <v>2</v>
      </c>
      <c r="D776" s="5">
        <v>3</v>
      </c>
    </row>
    <row r="777" spans="1:5" x14ac:dyDescent="0.25">
      <c r="A777">
        <v>794</v>
      </c>
      <c r="C777" s="2">
        <v>2</v>
      </c>
      <c r="D777" s="5">
        <v>3</v>
      </c>
    </row>
    <row r="778" spans="1:5" x14ac:dyDescent="0.25">
      <c r="A778">
        <v>795</v>
      </c>
      <c r="C778" s="2">
        <v>2</v>
      </c>
      <c r="D778" s="5">
        <v>3</v>
      </c>
    </row>
    <row r="779" spans="1:5" x14ac:dyDescent="0.25">
      <c r="A779">
        <v>796</v>
      </c>
      <c r="C779" s="2">
        <v>2</v>
      </c>
      <c r="D779" s="5">
        <v>3</v>
      </c>
    </row>
    <row r="780" spans="1:5" x14ac:dyDescent="0.25">
      <c r="A780">
        <v>797</v>
      </c>
      <c r="C780" s="2">
        <v>2</v>
      </c>
      <c r="D780" s="5">
        <v>3</v>
      </c>
    </row>
    <row r="781" spans="1:5" x14ac:dyDescent="0.25">
      <c r="A781">
        <v>798</v>
      </c>
      <c r="C781" s="2">
        <v>2</v>
      </c>
      <c r="D781" s="5">
        <v>3</v>
      </c>
    </row>
    <row r="782" spans="1:5" x14ac:dyDescent="0.25">
      <c r="A782">
        <v>799</v>
      </c>
      <c r="C782" s="2">
        <v>2</v>
      </c>
      <c r="D782" s="5">
        <v>3</v>
      </c>
    </row>
    <row r="783" spans="1:5" x14ac:dyDescent="0.25">
      <c r="A783">
        <v>800</v>
      </c>
      <c r="C783" s="2">
        <v>2</v>
      </c>
      <c r="D783" s="5">
        <v>3</v>
      </c>
    </row>
    <row r="784" spans="1:5" x14ac:dyDescent="0.25">
      <c r="A784">
        <v>801</v>
      </c>
      <c r="C784" s="2">
        <v>2</v>
      </c>
      <c r="D784" s="5">
        <v>3</v>
      </c>
    </row>
    <row r="785" spans="1:5" x14ac:dyDescent="0.25">
      <c r="A785">
        <v>802</v>
      </c>
      <c r="C785" s="2">
        <v>2</v>
      </c>
      <c r="D785" s="5">
        <v>3</v>
      </c>
    </row>
    <row r="786" spans="1:5" x14ac:dyDescent="0.25">
      <c r="A786">
        <v>803</v>
      </c>
    </row>
    <row r="787" spans="1:5" x14ac:dyDescent="0.25">
      <c r="A787">
        <v>804</v>
      </c>
      <c r="B787" s="3">
        <v>1</v>
      </c>
    </row>
    <row r="788" spans="1:5" x14ac:dyDescent="0.25">
      <c r="A788">
        <v>805</v>
      </c>
      <c r="B788" s="3">
        <v>1</v>
      </c>
    </row>
    <row r="789" spans="1:5" x14ac:dyDescent="0.25">
      <c r="A789">
        <v>806</v>
      </c>
      <c r="B789" s="3">
        <v>1</v>
      </c>
      <c r="E789" s="4">
        <v>4</v>
      </c>
    </row>
    <row r="790" spans="1:5" x14ac:dyDescent="0.25">
      <c r="A790">
        <v>807</v>
      </c>
      <c r="B790" s="3">
        <v>1</v>
      </c>
      <c r="E790" s="4">
        <v>4</v>
      </c>
    </row>
    <row r="791" spans="1:5" x14ac:dyDescent="0.25">
      <c r="A791">
        <v>808</v>
      </c>
      <c r="B791" s="3">
        <v>1</v>
      </c>
      <c r="E791" s="4">
        <v>4</v>
      </c>
    </row>
    <row r="792" spans="1:5" x14ac:dyDescent="0.25">
      <c r="A792">
        <v>809</v>
      </c>
      <c r="B792" s="3">
        <v>1</v>
      </c>
      <c r="E792" s="4">
        <v>4</v>
      </c>
    </row>
    <row r="793" spans="1:5" x14ac:dyDescent="0.25">
      <c r="A793">
        <v>810</v>
      </c>
      <c r="B793" s="3">
        <v>1</v>
      </c>
      <c r="E793" s="4">
        <v>4</v>
      </c>
    </row>
    <row r="794" spans="1:5" x14ac:dyDescent="0.25">
      <c r="A794">
        <v>811</v>
      </c>
      <c r="B794" s="3">
        <v>1</v>
      </c>
      <c r="E794" s="4">
        <v>4</v>
      </c>
    </row>
    <row r="795" spans="1:5" x14ac:dyDescent="0.25">
      <c r="A795">
        <v>812</v>
      </c>
      <c r="B795" s="3">
        <v>1</v>
      </c>
      <c r="E795" s="4">
        <v>4</v>
      </c>
    </row>
    <row r="796" spans="1:5" x14ac:dyDescent="0.25">
      <c r="A796">
        <v>813</v>
      </c>
      <c r="B796" s="3">
        <v>1</v>
      </c>
      <c r="E796" s="4">
        <v>4</v>
      </c>
    </row>
    <row r="797" spans="1:5" x14ac:dyDescent="0.25">
      <c r="A797">
        <v>814</v>
      </c>
      <c r="B797" s="3">
        <v>1</v>
      </c>
      <c r="E797" s="4">
        <v>4</v>
      </c>
    </row>
    <row r="798" spans="1:5" x14ac:dyDescent="0.25">
      <c r="A798">
        <v>815</v>
      </c>
      <c r="B798" s="3">
        <v>1</v>
      </c>
      <c r="E798" s="4">
        <v>4</v>
      </c>
    </row>
    <row r="799" spans="1:5" x14ac:dyDescent="0.25">
      <c r="A799">
        <v>816</v>
      </c>
      <c r="E799" s="4">
        <v>4</v>
      </c>
    </row>
    <row r="800" spans="1:5" x14ac:dyDescent="0.25">
      <c r="A800">
        <v>817</v>
      </c>
      <c r="C800" s="2">
        <v>2</v>
      </c>
    </row>
    <row r="801" spans="1:5" x14ac:dyDescent="0.25">
      <c r="A801">
        <v>818</v>
      </c>
      <c r="C801" s="2">
        <v>2</v>
      </c>
      <c r="D801" s="5">
        <v>3</v>
      </c>
    </row>
    <row r="802" spans="1:5" x14ac:dyDescent="0.25">
      <c r="A802">
        <v>819</v>
      </c>
      <c r="C802" s="2">
        <v>2</v>
      </c>
      <c r="D802" s="5">
        <v>3</v>
      </c>
    </row>
    <row r="803" spans="1:5" x14ac:dyDescent="0.25">
      <c r="A803">
        <v>820</v>
      </c>
      <c r="C803" s="2">
        <v>2</v>
      </c>
      <c r="D803" s="5">
        <v>3</v>
      </c>
    </row>
    <row r="804" spans="1:5" x14ac:dyDescent="0.25">
      <c r="A804">
        <v>821</v>
      </c>
      <c r="C804" s="2">
        <v>2</v>
      </c>
      <c r="D804" s="5">
        <v>3</v>
      </c>
    </row>
    <row r="805" spans="1:5" x14ac:dyDescent="0.25">
      <c r="A805">
        <v>822</v>
      </c>
      <c r="C805" s="2">
        <v>2</v>
      </c>
      <c r="D805" s="5">
        <v>3</v>
      </c>
    </row>
    <row r="806" spans="1:5" x14ac:dyDescent="0.25">
      <c r="A806">
        <v>823</v>
      </c>
      <c r="C806" s="2">
        <v>2</v>
      </c>
      <c r="D806" s="5">
        <v>3</v>
      </c>
    </row>
    <row r="807" spans="1:5" x14ac:dyDescent="0.25">
      <c r="A807">
        <v>824</v>
      </c>
      <c r="C807" s="2">
        <v>2</v>
      </c>
      <c r="D807" s="5">
        <v>3</v>
      </c>
    </row>
    <row r="808" spans="1:5" x14ac:dyDescent="0.25">
      <c r="A808">
        <v>825</v>
      </c>
      <c r="C808" s="2">
        <v>2</v>
      </c>
      <c r="D808" s="5">
        <v>3</v>
      </c>
    </row>
    <row r="809" spans="1:5" x14ac:dyDescent="0.25">
      <c r="A809">
        <v>826</v>
      </c>
      <c r="C809" s="2">
        <v>2</v>
      </c>
      <c r="D809" s="5">
        <v>3</v>
      </c>
    </row>
    <row r="810" spans="1:5" x14ac:dyDescent="0.25">
      <c r="A810">
        <v>827</v>
      </c>
      <c r="C810" s="2">
        <v>2</v>
      </c>
      <c r="D810" s="5">
        <v>3</v>
      </c>
    </row>
    <row r="811" spans="1:5" x14ac:dyDescent="0.25">
      <c r="A811">
        <v>828</v>
      </c>
      <c r="C811" s="2">
        <v>2</v>
      </c>
      <c r="D811" s="5">
        <v>3</v>
      </c>
    </row>
    <row r="812" spans="1:5" x14ac:dyDescent="0.25">
      <c r="A812">
        <v>829</v>
      </c>
      <c r="D812" s="5">
        <v>3</v>
      </c>
    </row>
    <row r="813" spans="1:5" x14ac:dyDescent="0.25">
      <c r="A813">
        <v>830</v>
      </c>
      <c r="D813" s="5">
        <v>3</v>
      </c>
    </row>
    <row r="814" spans="1:5" x14ac:dyDescent="0.25">
      <c r="A814">
        <v>831</v>
      </c>
      <c r="B814" s="3">
        <v>1</v>
      </c>
    </row>
    <row r="815" spans="1:5" x14ac:dyDescent="0.25">
      <c r="A815">
        <v>832</v>
      </c>
      <c r="B815" s="3">
        <v>1</v>
      </c>
      <c r="E815" s="4">
        <v>4</v>
      </c>
    </row>
    <row r="816" spans="1:5" x14ac:dyDescent="0.25">
      <c r="A816">
        <v>833</v>
      </c>
      <c r="B816" s="3">
        <v>1</v>
      </c>
      <c r="E816" s="4">
        <v>4</v>
      </c>
    </row>
    <row r="817" spans="1:5" x14ac:dyDescent="0.25">
      <c r="A817">
        <v>834</v>
      </c>
      <c r="B817" s="3">
        <v>1</v>
      </c>
      <c r="E817" s="4">
        <v>4</v>
      </c>
    </row>
    <row r="818" spans="1:5" x14ac:dyDescent="0.25">
      <c r="A818">
        <v>835</v>
      </c>
      <c r="B818" s="3">
        <v>1</v>
      </c>
      <c r="E818" s="4">
        <v>4</v>
      </c>
    </row>
    <row r="819" spans="1:5" x14ac:dyDescent="0.25">
      <c r="A819">
        <v>836</v>
      </c>
      <c r="B819" s="3">
        <v>1</v>
      </c>
      <c r="E819" s="4">
        <v>4</v>
      </c>
    </row>
    <row r="820" spans="1:5" x14ac:dyDescent="0.25">
      <c r="A820">
        <v>837</v>
      </c>
      <c r="B820" s="3">
        <v>1</v>
      </c>
      <c r="E820" s="4">
        <v>4</v>
      </c>
    </row>
    <row r="821" spans="1:5" x14ac:dyDescent="0.25">
      <c r="A821">
        <v>838</v>
      </c>
      <c r="B821" s="3">
        <v>1</v>
      </c>
      <c r="E821" s="4">
        <v>4</v>
      </c>
    </row>
    <row r="822" spans="1:5" x14ac:dyDescent="0.25">
      <c r="A822">
        <v>839</v>
      </c>
      <c r="B822" s="3">
        <v>1</v>
      </c>
      <c r="E822" s="4">
        <v>4</v>
      </c>
    </row>
    <row r="823" spans="1:5" x14ac:dyDescent="0.25">
      <c r="A823">
        <v>840</v>
      </c>
      <c r="B823" s="3">
        <v>1</v>
      </c>
      <c r="E823" s="4">
        <v>4</v>
      </c>
    </row>
    <row r="824" spans="1:5" x14ac:dyDescent="0.25">
      <c r="A824">
        <v>841</v>
      </c>
      <c r="B824" s="3">
        <v>1</v>
      </c>
      <c r="E824" s="4">
        <v>4</v>
      </c>
    </row>
    <row r="825" spans="1:5" x14ac:dyDescent="0.25">
      <c r="A825">
        <v>842</v>
      </c>
      <c r="B825" s="3">
        <v>1</v>
      </c>
      <c r="E825" s="4">
        <v>4</v>
      </c>
    </row>
    <row r="826" spans="1:5" x14ac:dyDescent="0.25">
      <c r="A826">
        <v>843</v>
      </c>
      <c r="B826" s="3">
        <v>1</v>
      </c>
      <c r="E826" s="4">
        <v>4</v>
      </c>
    </row>
    <row r="827" spans="1:5" x14ac:dyDescent="0.25">
      <c r="A827">
        <v>844</v>
      </c>
      <c r="B827" s="3">
        <v>1</v>
      </c>
      <c r="C827" s="2">
        <v>2</v>
      </c>
      <c r="E827" s="4">
        <v>4</v>
      </c>
    </row>
    <row r="828" spans="1:5" x14ac:dyDescent="0.25">
      <c r="A828">
        <v>845</v>
      </c>
      <c r="C828" s="2">
        <v>2</v>
      </c>
      <c r="E828" s="4">
        <v>4</v>
      </c>
    </row>
    <row r="829" spans="1:5" x14ac:dyDescent="0.25">
      <c r="A829">
        <v>846</v>
      </c>
      <c r="C829" s="2">
        <v>2</v>
      </c>
      <c r="D829" s="5">
        <v>3</v>
      </c>
    </row>
    <row r="830" spans="1:5" x14ac:dyDescent="0.25">
      <c r="A830">
        <v>847</v>
      </c>
      <c r="C830" s="2">
        <v>2</v>
      </c>
      <c r="D830" s="5">
        <v>3</v>
      </c>
    </row>
    <row r="831" spans="1:5" x14ac:dyDescent="0.25">
      <c r="A831">
        <v>848</v>
      </c>
      <c r="C831" s="2">
        <v>2</v>
      </c>
      <c r="D831" s="5">
        <v>3</v>
      </c>
    </row>
    <row r="832" spans="1:5" x14ac:dyDescent="0.25">
      <c r="A832">
        <v>849</v>
      </c>
      <c r="C832" s="2">
        <v>2</v>
      </c>
      <c r="D832" s="5">
        <v>3</v>
      </c>
    </row>
    <row r="833" spans="1:5" x14ac:dyDescent="0.25">
      <c r="A833">
        <v>850</v>
      </c>
      <c r="C833" s="2">
        <v>2</v>
      </c>
      <c r="D833" s="5">
        <v>3</v>
      </c>
    </row>
    <row r="834" spans="1:5" x14ac:dyDescent="0.25">
      <c r="A834">
        <v>851</v>
      </c>
      <c r="C834" s="2">
        <v>2</v>
      </c>
      <c r="D834" s="5">
        <v>3</v>
      </c>
    </row>
    <row r="835" spans="1:5" x14ac:dyDescent="0.25">
      <c r="A835">
        <v>852</v>
      </c>
      <c r="C835" s="2">
        <v>2</v>
      </c>
      <c r="D835" s="5">
        <v>3</v>
      </c>
    </row>
    <row r="836" spans="1:5" x14ac:dyDescent="0.25">
      <c r="A836">
        <v>853</v>
      </c>
      <c r="C836" s="2">
        <v>2</v>
      </c>
      <c r="D836" s="5">
        <v>3</v>
      </c>
    </row>
    <row r="837" spans="1:5" x14ac:dyDescent="0.25">
      <c r="A837">
        <v>854</v>
      </c>
      <c r="C837" s="2">
        <v>2</v>
      </c>
      <c r="D837" s="5">
        <v>3</v>
      </c>
    </row>
    <row r="838" spans="1:5" x14ac:dyDescent="0.25">
      <c r="A838">
        <v>855</v>
      </c>
      <c r="C838" s="2">
        <v>2</v>
      </c>
      <c r="D838" s="5">
        <v>3</v>
      </c>
    </row>
    <row r="839" spans="1:5" x14ac:dyDescent="0.25">
      <c r="A839">
        <v>856</v>
      </c>
      <c r="C839" s="2">
        <v>2</v>
      </c>
      <c r="D839" s="5">
        <v>3</v>
      </c>
    </row>
    <row r="840" spans="1:5" x14ac:dyDescent="0.25">
      <c r="A840">
        <v>857</v>
      </c>
      <c r="C840" s="2">
        <v>2</v>
      </c>
      <c r="D840" s="5">
        <v>3</v>
      </c>
    </row>
    <row r="841" spans="1:5" x14ac:dyDescent="0.25">
      <c r="A841">
        <v>858</v>
      </c>
      <c r="C841" s="2">
        <v>2</v>
      </c>
      <c r="D841" s="5">
        <v>3</v>
      </c>
    </row>
    <row r="842" spans="1:5" x14ac:dyDescent="0.25">
      <c r="A842">
        <v>859</v>
      </c>
      <c r="D842" s="5">
        <v>3</v>
      </c>
      <c r="E842" s="4">
        <v>4</v>
      </c>
    </row>
    <row r="843" spans="1:5" x14ac:dyDescent="0.25">
      <c r="A843">
        <v>860</v>
      </c>
      <c r="B843" s="3">
        <v>1</v>
      </c>
      <c r="D843" s="5">
        <v>3</v>
      </c>
      <c r="E843" s="4">
        <v>4</v>
      </c>
    </row>
    <row r="844" spans="1:5" x14ac:dyDescent="0.25">
      <c r="A844">
        <v>861</v>
      </c>
      <c r="B844" s="3">
        <v>1</v>
      </c>
      <c r="E844" s="4">
        <v>4</v>
      </c>
    </row>
    <row r="845" spans="1:5" x14ac:dyDescent="0.25">
      <c r="A845">
        <v>862</v>
      </c>
      <c r="B845" s="3">
        <v>1</v>
      </c>
      <c r="E845" s="4">
        <v>4</v>
      </c>
    </row>
    <row r="846" spans="1:5" x14ac:dyDescent="0.25">
      <c r="A846">
        <v>863</v>
      </c>
      <c r="B846" s="3">
        <v>1</v>
      </c>
      <c r="E846" s="4">
        <v>4</v>
      </c>
    </row>
    <row r="847" spans="1:5" x14ac:dyDescent="0.25">
      <c r="A847">
        <v>864</v>
      </c>
      <c r="B847" s="3">
        <v>1</v>
      </c>
      <c r="E847" s="4">
        <v>4</v>
      </c>
    </row>
    <row r="848" spans="1:5" x14ac:dyDescent="0.25">
      <c r="A848">
        <v>865</v>
      </c>
      <c r="B848" s="3">
        <v>1</v>
      </c>
      <c r="E848" s="4">
        <v>4</v>
      </c>
    </row>
    <row r="849" spans="1:5" x14ac:dyDescent="0.25">
      <c r="A849">
        <v>866</v>
      </c>
      <c r="B849" s="3">
        <v>1</v>
      </c>
      <c r="E849" s="4">
        <v>4</v>
      </c>
    </row>
    <row r="850" spans="1:5" x14ac:dyDescent="0.25">
      <c r="A850">
        <v>867</v>
      </c>
      <c r="B850" s="3">
        <v>1</v>
      </c>
      <c r="E850" s="4">
        <v>4</v>
      </c>
    </row>
    <row r="851" spans="1:5" x14ac:dyDescent="0.25">
      <c r="A851">
        <v>868</v>
      </c>
      <c r="B851" s="3">
        <v>1</v>
      </c>
      <c r="E851" s="4">
        <v>4</v>
      </c>
    </row>
    <row r="852" spans="1:5" x14ac:dyDescent="0.25">
      <c r="A852">
        <v>869</v>
      </c>
      <c r="B852" s="3">
        <v>1</v>
      </c>
      <c r="E852" s="4">
        <v>4</v>
      </c>
    </row>
    <row r="853" spans="1:5" x14ac:dyDescent="0.25">
      <c r="A853">
        <v>870</v>
      </c>
      <c r="B853" s="3">
        <v>1</v>
      </c>
      <c r="E853" s="4">
        <v>4</v>
      </c>
    </row>
    <row r="854" spans="1:5" x14ac:dyDescent="0.25">
      <c r="A854">
        <v>871</v>
      </c>
      <c r="B854" s="3">
        <v>1</v>
      </c>
      <c r="E854" s="4">
        <v>4</v>
      </c>
    </row>
    <row r="855" spans="1:5" x14ac:dyDescent="0.25">
      <c r="A855">
        <v>872</v>
      </c>
      <c r="B855" s="3">
        <v>1</v>
      </c>
      <c r="E855" s="4">
        <v>4</v>
      </c>
    </row>
    <row r="856" spans="1:5" x14ac:dyDescent="0.25">
      <c r="A856">
        <v>873</v>
      </c>
      <c r="B856" s="3">
        <v>1</v>
      </c>
      <c r="E856" s="4">
        <v>4</v>
      </c>
    </row>
    <row r="857" spans="1:5" x14ac:dyDescent="0.25">
      <c r="A857">
        <v>874</v>
      </c>
      <c r="B857" s="3">
        <v>1</v>
      </c>
      <c r="E857" s="4">
        <v>4</v>
      </c>
    </row>
    <row r="858" spans="1:5" x14ac:dyDescent="0.25">
      <c r="A858">
        <v>875</v>
      </c>
      <c r="C858" s="2">
        <v>2</v>
      </c>
      <c r="D858" s="5">
        <v>3</v>
      </c>
    </row>
    <row r="859" spans="1:5" x14ac:dyDescent="0.25">
      <c r="A859">
        <v>876</v>
      </c>
      <c r="C859" s="2">
        <v>2</v>
      </c>
      <c r="D859" s="5">
        <v>3</v>
      </c>
    </row>
    <row r="860" spans="1:5" x14ac:dyDescent="0.25">
      <c r="A860">
        <v>877</v>
      </c>
      <c r="C860" s="2">
        <v>2</v>
      </c>
      <c r="D860" s="5">
        <v>3</v>
      </c>
    </row>
    <row r="861" spans="1:5" x14ac:dyDescent="0.25">
      <c r="A861">
        <v>878</v>
      </c>
      <c r="C861" s="2">
        <v>2</v>
      </c>
      <c r="D861" s="5">
        <v>3</v>
      </c>
    </row>
    <row r="862" spans="1:5" x14ac:dyDescent="0.25">
      <c r="A862">
        <v>879</v>
      </c>
      <c r="C862" s="2">
        <v>2</v>
      </c>
      <c r="D862" s="5">
        <v>3</v>
      </c>
    </row>
    <row r="863" spans="1:5" x14ac:dyDescent="0.25">
      <c r="A863">
        <v>880</v>
      </c>
      <c r="C863" s="2">
        <v>2</v>
      </c>
      <c r="D863" s="5">
        <v>3</v>
      </c>
    </row>
    <row r="864" spans="1:5" x14ac:dyDescent="0.25">
      <c r="A864">
        <v>881</v>
      </c>
      <c r="C864" s="2">
        <v>2</v>
      </c>
      <c r="D864" s="5">
        <v>3</v>
      </c>
    </row>
    <row r="865" spans="1:5" x14ac:dyDescent="0.25">
      <c r="A865">
        <v>882</v>
      </c>
      <c r="C865" s="2">
        <v>2</v>
      </c>
      <c r="D865" s="5">
        <v>3</v>
      </c>
    </row>
    <row r="866" spans="1:5" x14ac:dyDescent="0.25">
      <c r="A866">
        <v>883</v>
      </c>
      <c r="C866" s="2">
        <v>2</v>
      </c>
      <c r="D866" s="5">
        <v>3</v>
      </c>
    </row>
    <row r="867" spans="1:5" x14ac:dyDescent="0.25">
      <c r="A867">
        <v>884</v>
      </c>
      <c r="C867" s="2">
        <v>2</v>
      </c>
      <c r="D867" s="5">
        <v>3</v>
      </c>
    </row>
    <row r="868" spans="1:5" x14ac:dyDescent="0.25">
      <c r="A868">
        <v>885</v>
      </c>
      <c r="C868" s="2">
        <v>2</v>
      </c>
      <c r="D868" s="5">
        <v>3</v>
      </c>
    </row>
    <row r="869" spans="1:5" x14ac:dyDescent="0.25">
      <c r="A869">
        <v>886</v>
      </c>
      <c r="C869" s="2">
        <v>2</v>
      </c>
      <c r="D869" s="5">
        <v>3</v>
      </c>
    </row>
    <row r="870" spans="1:5" x14ac:dyDescent="0.25">
      <c r="A870">
        <v>887</v>
      </c>
      <c r="C870" s="2">
        <v>2</v>
      </c>
      <c r="D870" s="5">
        <v>3</v>
      </c>
    </row>
    <row r="871" spans="1:5" x14ac:dyDescent="0.25">
      <c r="A871">
        <v>888</v>
      </c>
      <c r="C871" s="2">
        <v>2</v>
      </c>
      <c r="D871" s="5">
        <v>3</v>
      </c>
    </row>
    <row r="872" spans="1:5" x14ac:dyDescent="0.25">
      <c r="A872">
        <v>889</v>
      </c>
      <c r="B872" s="3">
        <v>1</v>
      </c>
      <c r="C872" s="2">
        <v>2</v>
      </c>
      <c r="D872" s="5">
        <v>3</v>
      </c>
    </row>
    <row r="873" spans="1:5" x14ac:dyDescent="0.25">
      <c r="A873">
        <v>890</v>
      </c>
      <c r="B873" s="3">
        <v>1</v>
      </c>
    </row>
    <row r="874" spans="1:5" x14ac:dyDescent="0.25">
      <c r="A874">
        <v>891</v>
      </c>
      <c r="B874" s="3">
        <v>1</v>
      </c>
    </row>
    <row r="875" spans="1:5" x14ac:dyDescent="0.25">
      <c r="A875">
        <v>892</v>
      </c>
      <c r="B875" s="3">
        <v>1</v>
      </c>
      <c r="E875" s="4">
        <v>4</v>
      </c>
    </row>
    <row r="876" spans="1:5" x14ac:dyDescent="0.25">
      <c r="A876">
        <v>893</v>
      </c>
      <c r="B876" s="3">
        <v>1</v>
      </c>
      <c r="E876" s="4">
        <v>4</v>
      </c>
    </row>
    <row r="877" spans="1:5" x14ac:dyDescent="0.25">
      <c r="A877">
        <v>894</v>
      </c>
      <c r="B877" s="3">
        <v>1</v>
      </c>
      <c r="E877" s="4">
        <v>4</v>
      </c>
    </row>
    <row r="878" spans="1:5" x14ac:dyDescent="0.25">
      <c r="A878">
        <v>895</v>
      </c>
      <c r="B878" s="3">
        <v>1</v>
      </c>
      <c r="E878" s="4">
        <v>4</v>
      </c>
    </row>
    <row r="879" spans="1:5" x14ac:dyDescent="0.25">
      <c r="A879">
        <v>896</v>
      </c>
      <c r="B879" s="3">
        <v>1</v>
      </c>
      <c r="E879" s="4">
        <v>4</v>
      </c>
    </row>
    <row r="880" spans="1:5" x14ac:dyDescent="0.25">
      <c r="A880">
        <v>897</v>
      </c>
      <c r="B880" s="3">
        <v>1</v>
      </c>
      <c r="E880" s="4">
        <v>4</v>
      </c>
    </row>
    <row r="881" spans="1:5" x14ac:dyDescent="0.25">
      <c r="A881">
        <v>898</v>
      </c>
      <c r="B881" s="3">
        <v>1</v>
      </c>
      <c r="E881" s="4">
        <v>4</v>
      </c>
    </row>
    <row r="882" spans="1:5" x14ac:dyDescent="0.25">
      <c r="A882">
        <v>899</v>
      </c>
      <c r="B882" s="3">
        <v>1</v>
      </c>
      <c r="E882" s="4">
        <v>4</v>
      </c>
    </row>
    <row r="883" spans="1:5" x14ac:dyDescent="0.25">
      <c r="A883">
        <v>900</v>
      </c>
      <c r="B883" s="3">
        <v>1</v>
      </c>
      <c r="E883" s="4">
        <v>4</v>
      </c>
    </row>
    <row r="884" spans="1:5" x14ac:dyDescent="0.25">
      <c r="A884">
        <v>901</v>
      </c>
      <c r="B884" s="3">
        <v>1</v>
      </c>
      <c r="E884" s="4">
        <v>4</v>
      </c>
    </row>
    <row r="885" spans="1:5" x14ac:dyDescent="0.25">
      <c r="A885">
        <v>902</v>
      </c>
      <c r="B885" s="3">
        <v>1</v>
      </c>
      <c r="E885" s="4">
        <v>4</v>
      </c>
    </row>
    <row r="886" spans="1:5" x14ac:dyDescent="0.25">
      <c r="A886">
        <v>903</v>
      </c>
      <c r="B886" s="3">
        <v>1</v>
      </c>
      <c r="E886" s="4">
        <v>4</v>
      </c>
    </row>
    <row r="887" spans="1:5" x14ac:dyDescent="0.25">
      <c r="A887">
        <v>904</v>
      </c>
      <c r="B887" s="3">
        <v>1</v>
      </c>
      <c r="E887" s="4">
        <v>4</v>
      </c>
    </row>
    <row r="888" spans="1:5" x14ac:dyDescent="0.25">
      <c r="A888">
        <v>905</v>
      </c>
      <c r="B888" s="3">
        <v>1</v>
      </c>
      <c r="C888" s="2">
        <v>2</v>
      </c>
      <c r="D888" s="5">
        <v>3</v>
      </c>
      <c r="E888" s="4">
        <v>4</v>
      </c>
    </row>
    <row r="889" spans="1:5" x14ac:dyDescent="0.25">
      <c r="A889">
        <v>906</v>
      </c>
      <c r="C889" s="2">
        <v>2</v>
      </c>
      <c r="D889" s="5">
        <v>3</v>
      </c>
      <c r="E889" s="4">
        <v>4</v>
      </c>
    </row>
    <row r="890" spans="1:5" x14ac:dyDescent="0.25">
      <c r="A890">
        <v>907</v>
      </c>
      <c r="C890" s="2">
        <v>2</v>
      </c>
      <c r="D890" s="5">
        <v>3</v>
      </c>
      <c r="E890" s="4">
        <v>4</v>
      </c>
    </row>
    <row r="891" spans="1:5" x14ac:dyDescent="0.25">
      <c r="A891">
        <v>908</v>
      </c>
      <c r="C891" s="2">
        <v>2</v>
      </c>
      <c r="D891" s="5">
        <v>3</v>
      </c>
    </row>
    <row r="892" spans="1:5" x14ac:dyDescent="0.25">
      <c r="A892">
        <v>909</v>
      </c>
      <c r="C892" s="2">
        <v>2</v>
      </c>
      <c r="D892" s="5">
        <v>3</v>
      </c>
    </row>
    <row r="893" spans="1:5" x14ac:dyDescent="0.25">
      <c r="A893">
        <v>910</v>
      </c>
      <c r="C893" s="2">
        <v>2</v>
      </c>
      <c r="D893" s="5">
        <v>3</v>
      </c>
    </row>
    <row r="894" spans="1:5" x14ac:dyDescent="0.25">
      <c r="A894">
        <v>911</v>
      </c>
      <c r="C894" s="2">
        <v>2</v>
      </c>
      <c r="D894" s="5">
        <v>3</v>
      </c>
    </row>
    <row r="895" spans="1:5" x14ac:dyDescent="0.25">
      <c r="A895">
        <v>912</v>
      </c>
      <c r="C895" s="2">
        <v>2</v>
      </c>
      <c r="D895" s="5">
        <v>3</v>
      </c>
    </row>
    <row r="896" spans="1:5" x14ac:dyDescent="0.25">
      <c r="A896">
        <v>913</v>
      </c>
      <c r="C896" s="2">
        <v>2</v>
      </c>
      <c r="D896" s="5">
        <v>3</v>
      </c>
    </row>
    <row r="897" spans="1:5" x14ac:dyDescent="0.25">
      <c r="A897">
        <v>914</v>
      </c>
      <c r="C897" s="2">
        <v>2</v>
      </c>
      <c r="D897" s="5">
        <v>3</v>
      </c>
    </row>
    <row r="898" spans="1:5" x14ac:dyDescent="0.25">
      <c r="A898">
        <v>915</v>
      </c>
      <c r="C898" s="2">
        <v>2</v>
      </c>
      <c r="D898" s="5">
        <v>3</v>
      </c>
    </row>
    <row r="899" spans="1:5" x14ac:dyDescent="0.25">
      <c r="A899">
        <v>916</v>
      </c>
      <c r="C899" s="2">
        <v>2</v>
      </c>
      <c r="D899" s="5">
        <v>3</v>
      </c>
    </row>
    <row r="900" spans="1:5" x14ac:dyDescent="0.25">
      <c r="A900">
        <v>917</v>
      </c>
      <c r="C900" s="2">
        <v>2</v>
      </c>
      <c r="D900" s="5">
        <v>3</v>
      </c>
    </row>
    <row r="901" spans="1:5" x14ac:dyDescent="0.25">
      <c r="A901">
        <v>918</v>
      </c>
      <c r="C901" s="2">
        <v>2</v>
      </c>
      <c r="D901" s="5">
        <v>3</v>
      </c>
    </row>
    <row r="902" spans="1:5" x14ac:dyDescent="0.25">
      <c r="A902">
        <v>919</v>
      </c>
      <c r="C902" s="2">
        <v>2</v>
      </c>
      <c r="D902" s="5">
        <v>3</v>
      </c>
    </row>
    <row r="903" spans="1:5" x14ac:dyDescent="0.25">
      <c r="A903">
        <v>920</v>
      </c>
      <c r="C903" s="2">
        <v>2</v>
      </c>
      <c r="D903" s="5">
        <v>3</v>
      </c>
    </row>
    <row r="904" spans="1:5" x14ac:dyDescent="0.25">
      <c r="A904">
        <v>921</v>
      </c>
      <c r="C904" s="2">
        <v>2</v>
      </c>
      <c r="D904" s="5">
        <v>3</v>
      </c>
    </row>
    <row r="905" spans="1:5" x14ac:dyDescent="0.25">
      <c r="A905">
        <v>922</v>
      </c>
      <c r="B905" s="3">
        <v>1</v>
      </c>
      <c r="C905" s="2">
        <v>2</v>
      </c>
      <c r="D905" s="5">
        <v>3</v>
      </c>
    </row>
    <row r="906" spans="1:5" x14ac:dyDescent="0.25">
      <c r="A906">
        <v>923</v>
      </c>
      <c r="B906" s="3">
        <v>1</v>
      </c>
      <c r="C906" s="2">
        <v>2</v>
      </c>
      <c r="D906" s="5">
        <v>3</v>
      </c>
    </row>
    <row r="907" spans="1:5" x14ac:dyDescent="0.25">
      <c r="A907">
        <v>924</v>
      </c>
      <c r="B907" s="3">
        <v>1</v>
      </c>
      <c r="C907" s="2">
        <v>2</v>
      </c>
      <c r="D907" s="5">
        <v>3</v>
      </c>
    </row>
    <row r="908" spans="1:5" x14ac:dyDescent="0.25">
      <c r="A908">
        <v>925</v>
      </c>
      <c r="B908" s="3">
        <v>1</v>
      </c>
      <c r="E908" s="4">
        <v>4</v>
      </c>
    </row>
    <row r="909" spans="1:5" x14ac:dyDescent="0.25">
      <c r="A909">
        <v>926</v>
      </c>
      <c r="B909" s="3">
        <v>1</v>
      </c>
      <c r="E909" s="4">
        <v>4</v>
      </c>
    </row>
    <row r="910" spans="1:5" x14ac:dyDescent="0.25">
      <c r="A910">
        <v>927</v>
      </c>
      <c r="B910" s="3">
        <v>1</v>
      </c>
      <c r="E910" s="4">
        <v>4</v>
      </c>
    </row>
    <row r="911" spans="1:5" x14ac:dyDescent="0.25">
      <c r="A911">
        <v>928</v>
      </c>
      <c r="B911" s="3">
        <v>1</v>
      </c>
      <c r="E911" s="4">
        <v>4</v>
      </c>
    </row>
    <row r="912" spans="1:5" x14ac:dyDescent="0.25">
      <c r="A912">
        <v>929</v>
      </c>
      <c r="B912" s="3">
        <v>1</v>
      </c>
      <c r="E912" s="4">
        <v>4</v>
      </c>
    </row>
    <row r="913" spans="1:5" x14ac:dyDescent="0.25">
      <c r="A913">
        <v>930</v>
      </c>
      <c r="B913" s="3">
        <v>1</v>
      </c>
      <c r="E913" s="4">
        <v>4</v>
      </c>
    </row>
    <row r="914" spans="1:5" x14ac:dyDescent="0.25">
      <c r="A914">
        <v>931</v>
      </c>
      <c r="B914" s="3">
        <v>1</v>
      </c>
      <c r="E914" s="4">
        <v>4</v>
      </c>
    </row>
    <row r="915" spans="1:5" x14ac:dyDescent="0.25">
      <c r="A915">
        <v>932</v>
      </c>
      <c r="B915" s="3">
        <v>1</v>
      </c>
      <c r="E915" s="4">
        <v>4</v>
      </c>
    </row>
    <row r="916" spans="1:5" x14ac:dyDescent="0.25">
      <c r="A916">
        <v>933</v>
      </c>
      <c r="B916" s="3">
        <v>1</v>
      </c>
      <c r="E916" s="4">
        <v>4</v>
      </c>
    </row>
    <row r="917" spans="1:5" x14ac:dyDescent="0.25">
      <c r="A917">
        <v>934</v>
      </c>
      <c r="B917" s="3">
        <v>1</v>
      </c>
      <c r="E917" s="4">
        <v>4</v>
      </c>
    </row>
    <row r="918" spans="1:5" x14ac:dyDescent="0.25">
      <c r="A918">
        <v>935</v>
      </c>
      <c r="B918" s="3">
        <v>1</v>
      </c>
      <c r="E918" s="4">
        <v>4</v>
      </c>
    </row>
    <row r="919" spans="1:5" x14ac:dyDescent="0.25">
      <c r="A919">
        <v>936</v>
      </c>
      <c r="B919" s="3">
        <v>1</v>
      </c>
      <c r="C919" s="2">
        <v>2</v>
      </c>
      <c r="E919" s="4">
        <v>4</v>
      </c>
    </row>
    <row r="920" spans="1:5" x14ac:dyDescent="0.25">
      <c r="A920">
        <v>937</v>
      </c>
      <c r="B920" s="3">
        <v>1</v>
      </c>
      <c r="C920" s="2">
        <v>2</v>
      </c>
      <c r="E920" s="4">
        <v>4</v>
      </c>
    </row>
    <row r="921" spans="1:5" x14ac:dyDescent="0.25">
      <c r="A921">
        <v>938</v>
      </c>
      <c r="B921" s="3">
        <v>1</v>
      </c>
      <c r="C921" s="2">
        <v>2</v>
      </c>
      <c r="E921" s="4">
        <v>4</v>
      </c>
    </row>
    <row r="922" spans="1:5" x14ac:dyDescent="0.25">
      <c r="A922">
        <v>939</v>
      </c>
      <c r="B922" s="3">
        <v>1</v>
      </c>
      <c r="C922" s="2">
        <v>2</v>
      </c>
      <c r="E922" s="4">
        <v>4</v>
      </c>
    </row>
    <row r="923" spans="1:5" x14ac:dyDescent="0.25">
      <c r="A923">
        <v>940</v>
      </c>
      <c r="B923" s="3">
        <v>1</v>
      </c>
      <c r="C923" s="2">
        <v>2</v>
      </c>
      <c r="E923" s="4">
        <v>4</v>
      </c>
    </row>
    <row r="924" spans="1:5" x14ac:dyDescent="0.25">
      <c r="A924">
        <v>941</v>
      </c>
      <c r="B924" s="3">
        <v>1</v>
      </c>
      <c r="C924" s="2">
        <v>2</v>
      </c>
      <c r="E924" s="4">
        <v>4</v>
      </c>
    </row>
    <row r="925" spans="1:5" x14ac:dyDescent="0.25">
      <c r="A925">
        <v>942</v>
      </c>
      <c r="B925" s="3">
        <v>1</v>
      </c>
      <c r="C925" s="2">
        <v>2</v>
      </c>
      <c r="E925" s="4">
        <v>4</v>
      </c>
    </row>
    <row r="926" spans="1:5" x14ac:dyDescent="0.25">
      <c r="A926">
        <v>943</v>
      </c>
      <c r="B926" s="3">
        <v>1</v>
      </c>
      <c r="C926" s="2">
        <v>2</v>
      </c>
      <c r="E926" s="4">
        <v>4</v>
      </c>
    </row>
    <row r="927" spans="1:5" x14ac:dyDescent="0.25">
      <c r="A927">
        <v>944</v>
      </c>
      <c r="B927" s="3">
        <v>1</v>
      </c>
      <c r="C927" s="2">
        <v>2</v>
      </c>
      <c r="E927" s="4">
        <v>4</v>
      </c>
    </row>
    <row r="928" spans="1:5" x14ac:dyDescent="0.25">
      <c r="A928">
        <v>945</v>
      </c>
      <c r="B928" s="3">
        <v>1</v>
      </c>
      <c r="C928" s="2">
        <v>2</v>
      </c>
      <c r="E928" s="4">
        <v>4</v>
      </c>
    </row>
    <row r="929" spans="1:6" x14ac:dyDescent="0.25">
      <c r="A929">
        <v>946</v>
      </c>
      <c r="C929" s="2">
        <v>2</v>
      </c>
      <c r="D929" s="5">
        <v>3</v>
      </c>
      <c r="E929" s="4">
        <v>4</v>
      </c>
    </row>
    <row r="930" spans="1:6" x14ac:dyDescent="0.25">
      <c r="A930">
        <v>947</v>
      </c>
      <c r="C930" s="2">
        <v>2</v>
      </c>
      <c r="D930" s="5">
        <v>3</v>
      </c>
    </row>
    <row r="931" spans="1:6" x14ac:dyDescent="0.25">
      <c r="A931">
        <v>948</v>
      </c>
      <c r="C931" s="2">
        <v>2</v>
      </c>
      <c r="D931" s="5">
        <v>3</v>
      </c>
      <c r="F931" t="s">
        <v>22</v>
      </c>
    </row>
    <row r="932" spans="1:6" x14ac:dyDescent="0.25">
      <c r="A932">
        <v>961</v>
      </c>
    </row>
    <row r="933" spans="1:6" x14ac:dyDescent="0.25">
      <c r="A933">
        <v>962</v>
      </c>
    </row>
    <row r="934" spans="1:6" x14ac:dyDescent="0.25">
      <c r="A934">
        <v>963</v>
      </c>
      <c r="F934" t="s">
        <v>22</v>
      </c>
    </row>
    <row r="935" spans="1:6" x14ac:dyDescent="0.25">
      <c r="A935">
        <v>964</v>
      </c>
      <c r="C935" s="2">
        <v>2</v>
      </c>
    </row>
    <row r="936" spans="1:6" x14ac:dyDescent="0.25">
      <c r="A936">
        <v>965</v>
      </c>
      <c r="C936" s="2">
        <v>2</v>
      </c>
      <c r="D936" s="5">
        <v>3</v>
      </c>
    </row>
    <row r="937" spans="1:6" x14ac:dyDescent="0.25">
      <c r="A937">
        <v>966</v>
      </c>
      <c r="C937" s="2">
        <v>2</v>
      </c>
      <c r="D937" s="5">
        <v>3</v>
      </c>
    </row>
    <row r="938" spans="1:6" x14ac:dyDescent="0.25">
      <c r="A938">
        <v>967</v>
      </c>
      <c r="C938" s="2">
        <v>2</v>
      </c>
      <c r="D938" s="5">
        <v>3</v>
      </c>
    </row>
    <row r="939" spans="1:6" x14ac:dyDescent="0.25">
      <c r="A939">
        <v>968</v>
      </c>
      <c r="C939" s="2">
        <v>2</v>
      </c>
      <c r="D939" s="5">
        <v>3</v>
      </c>
    </row>
    <row r="940" spans="1:6" x14ac:dyDescent="0.25">
      <c r="A940">
        <v>969</v>
      </c>
      <c r="C940" s="2">
        <v>2</v>
      </c>
      <c r="D940" s="5">
        <v>3</v>
      </c>
    </row>
    <row r="941" spans="1:6" x14ac:dyDescent="0.25">
      <c r="A941">
        <v>970</v>
      </c>
      <c r="C941" s="2">
        <v>2</v>
      </c>
      <c r="D941" s="5">
        <v>3</v>
      </c>
    </row>
    <row r="942" spans="1:6" x14ac:dyDescent="0.25">
      <c r="A942">
        <v>971</v>
      </c>
      <c r="C942" s="2">
        <v>2</v>
      </c>
      <c r="D942" s="5">
        <v>3</v>
      </c>
    </row>
    <row r="943" spans="1:6" x14ac:dyDescent="0.25">
      <c r="A943">
        <v>972</v>
      </c>
      <c r="C943" s="2">
        <v>2</v>
      </c>
      <c r="D943" s="5">
        <v>3</v>
      </c>
    </row>
    <row r="944" spans="1:6" x14ac:dyDescent="0.25">
      <c r="A944">
        <v>973</v>
      </c>
      <c r="C944" s="2">
        <v>2</v>
      </c>
      <c r="D944" s="5">
        <v>3</v>
      </c>
    </row>
    <row r="945" spans="1:5" x14ac:dyDescent="0.25">
      <c r="A945">
        <v>974</v>
      </c>
      <c r="D945" s="5">
        <v>3</v>
      </c>
    </row>
    <row r="946" spans="1:5" x14ac:dyDescent="0.25">
      <c r="A946">
        <v>975</v>
      </c>
      <c r="D946" s="5">
        <v>3</v>
      </c>
    </row>
    <row r="947" spans="1:5" x14ac:dyDescent="0.25">
      <c r="A947">
        <v>976</v>
      </c>
      <c r="E947" s="4">
        <v>4</v>
      </c>
    </row>
    <row r="948" spans="1:5" x14ac:dyDescent="0.25">
      <c r="A948">
        <v>977</v>
      </c>
      <c r="E948" s="4">
        <v>4</v>
      </c>
    </row>
    <row r="949" spans="1:5" x14ac:dyDescent="0.25">
      <c r="A949">
        <v>978</v>
      </c>
      <c r="E949" s="4">
        <v>4</v>
      </c>
    </row>
    <row r="950" spans="1:5" x14ac:dyDescent="0.25">
      <c r="A950">
        <v>979</v>
      </c>
      <c r="E950" s="4">
        <v>4</v>
      </c>
    </row>
    <row r="951" spans="1:5" x14ac:dyDescent="0.25">
      <c r="A951">
        <v>980</v>
      </c>
      <c r="E951" s="4">
        <v>4</v>
      </c>
    </row>
    <row r="952" spans="1:5" x14ac:dyDescent="0.25">
      <c r="A952">
        <v>981</v>
      </c>
      <c r="B952" s="3">
        <v>1</v>
      </c>
      <c r="E952" s="4">
        <v>4</v>
      </c>
    </row>
    <row r="953" spans="1:5" x14ac:dyDescent="0.25">
      <c r="A953">
        <v>982</v>
      </c>
      <c r="B953" s="3">
        <v>1</v>
      </c>
      <c r="E953" s="4">
        <v>4</v>
      </c>
    </row>
    <row r="954" spans="1:5" x14ac:dyDescent="0.25">
      <c r="A954">
        <v>983</v>
      </c>
      <c r="B954" s="3">
        <v>1</v>
      </c>
      <c r="E954" s="4">
        <v>4</v>
      </c>
    </row>
    <row r="955" spans="1:5" x14ac:dyDescent="0.25">
      <c r="A955">
        <v>984</v>
      </c>
      <c r="B955" s="3">
        <v>1</v>
      </c>
      <c r="E955" s="4">
        <v>4</v>
      </c>
    </row>
    <row r="956" spans="1:5" x14ac:dyDescent="0.25">
      <c r="A956">
        <v>985</v>
      </c>
      <c r="B956" s="3">
        <v>1</v>
      </c>
      <c r="E956" s="4">
        <v>4</v>
      </c>
    </row>
    <row r="957" spans="1:5" x14ac:dyDescent="0.25">
      <c r="A957">
        <v>986</v>
      </c>
      <c r="B957" s="3">
        <v>1</v>
      </c>
      <c r="C957" s="2">
        <v>2</v>
      </c>
    </row>
    <row r="958" spans="1:5" x14ac:dyDescent="0.25">
      <c r="A958">
        <v>987</v>
      </c>
      <c r="B958" s="3">
        <v>1</v>
      </c>
      <c r="C958" s="2">
        <v>2</v>
      </c>
    </row>
    <row r="959" spans="1:5" x14ac:dyDescent="0.25">
      <c r="A959">
        <v>988</v>
      </c>
      <c r="B959" s="3">
        <v>1</v>
      </c>
      <c r="C959" s="2">
        <v>2</v>
      </c>
    </row>
    <row r="960" spans="1:5" x14ac:dyDescent="0.25">
      <c r="A960">
        <v>989</v>
      </c>
      <c r="B960" s="3">
        <v>1</v>
      </c>
      <c r="C960" s="2">
        <v>2</v>
      </c>
    </row>
    <row r="961" spans="1:5" x14ac:dyDescent="0.25">
      <c r="A961">
        <v>990</v>
      </c>
      <c r="B961" s="3">
        <v>1</v>
      </c>
      <c r="C961" s="2">
        <v>2</v>
      </c>
    </row>
    <row r="962" spans="1:5" x14ac:dyDescent="0.25">
      <c r="A962">
        <v>991</v>
      </c>
      <c r="C962" s="2">
        <v>2</v>
      </c>
    </row>
    <row r="963" spans="1:5" x14ac:dyDescent="0.25">
      <c r="A963">
        <v>992</v>
      </c>
      <c r="C963" s="2">
        <v>2</v>
      </c>
    </row>
    <row r="964" spans="1:5" x14ac:dyDescent="0.25">
      <c r="A964">
        <v>993</v>
      </c>
      <c r="C964" s="2">
        <v>2</v>
      </c>
      <c r="D964" s="5">
        <v>3</v>
      </c>
    </row>
    <row r="965" spans="1:5" x14ac:dyDescent="0.25">
      <c r="A965">
        <v>994</v>
      </c>
      <c r="C965" s="2">
        <v>2</v>
      </c>
      <c r="D965" s="5">
        <v>3</v>
      </c>
      <c r="E965" s="4">
        <v>4</v>
      </c>
    </row>
    <row r="966" spans="1:5" x14ac:dyDescent="0.25">
      <c r="A966">
        <v>995</v>
      </c>
      <c r="C966" s="2">
        <v>2</v>
      </c>
      <c r="D966" s="5">
        <v>3</v>
      </c>
      <c r="E966" s="4">
        <v>4</v>
      </c>
    </row>
    <row r="967" spans="1:5" x14ac:dyDescent="0.25">
      <c r="A967">
        <v>996</v>
      </c>
      <c r="D967" s="5">
        <v>3</v>
      </c>
      <c r="E967" s="4">
        <v>4</v>
      </c>
    </row>
    <row r="968" spans="1:5" x14ac:dyDescent="0.25">
      <c r="A968">
        <v>997</v>
      </c>
      <c r="D968" s="5">
        <v>3</v>
      </c>
      <c r="E968" s="4">
        <v>4</v>
      </c>
    </row>
    <row r="969" spans="1:5" x14ac:dyDescent="0.25">
      <c r="A969">
        <v>998</v>
      </c>
      <c r="D969" s="5">
        <v>3</v>
      </c>
      <c r="E969" s="4">
        <v>4</v>
      </c>
    </row>
    <row r="970" spans="1:5" x14ac:dyDescent="0.25">
      <c r="A970">
        <v>999</v>
      </c>
      <c r="D970" s="5">
        <v>3</v>
      </c>
      <c r="E970" s="4">
        <v>4</v>
      </c>
    </row>
    <row r="971" spans="1:5" x14ac:dyDescent="0.25">
      <c r="A971">
        <v>1000</v>
      </c>
      <c r="D971" s="5">
        <v>3</v>
      </c>
      <c r="E971" s="4">
        <v>4</v>
      </c>
    </row>
    <row r="972" spans="1:5" x14ac:dyDescent="0.25">
      <c r="A972">
        <v>1001</v>
      </c>
      <c r="D972" s="5">
        <v>3</v>
      </c>
      <c r="E972" s="4">
        <v>4</v>
      </c>
    </row>
    <row r="973" spans="1:5" x14ac:dyDescent="0.25">
      <c r="A973">
        <v>1002</v>
      </c>
      <c r="D973" s="5">
        <v>3</v>
      </c>
      <c r="E973" s="4">
        <v>4</v>
      </c>
    </row>
    <row r="974" spans="1:5" x14ac:dyDescent="0.25">
      <c r="A974">
        <v>1003</v>
      </c>
      <c r="D974" s="5">
        <v>3</v>
      </c>
      <c r="E974" s="4">
        <v>4</v>
      </c>
    </row>
    <row r="975" spans="1:5" x14ac:dyDescent="0.25">
      <c r="A975">
        <v>1004</v>
      </c>
    </row>
    <row r="976" spans="1:5" x14ac:dyDescent="0.25">
      <c r="A976">
        <v>1005</v>
      </c>
    </row>
    <row r="977" spans="1:5" x14ac:dyDescent="0.25">
      <c r="A977">
        <v>1006</v>
      </c>
    </row>
    <row r="978" spans="1:5" x14ac:dyDescent="0.25">
      <c r="A978">
        <v>1007</v>
      </c>
    </row>
    <row r="979" spans="1:5" x14ac:dyDescent="0.25">
      <c r="A979">
        <v>1008</v>
      </c>
    </row>
    <row r="980" spans="1:5" x14ac:dyDescent="0.25">
      <c r="A980">
        <v>1009</v>
      </c>
      <c r="B980" s="3">
        <v>1</v>
      </c>
    </row>
    <row r="981" spans="1:5" x14ac:dyDescent="0.25">
      <c r="A981">
        <v>1010</v>
      </c>
      <c r="B981" s="3">
        <v>1</v>
      </c>
      <c r="C981" s="2">
        <v>2</v>
      </c>
    </row>
    <row r="982" spans="1:5" x14ac:dyDescent="0.25">
      <c r="A982">
        <v>1011</v>
      </c>
      <c r="B982" s="3">
        <v>1</v>
      </c>
      <c r="C982" s="2">
        <v>2</v>
      </c>
    </row>
    <row r="983" spans="1:5" x14ac:dyDescent="0.25">
      <c r="A983">
        <v>1012</v>
      </c>
      <c r="B983" s="3">
        <v>1</v>
      </c>
      <c r="C983" s="2">
        <v>2</v>
      </c>
    </row>
    <row r="984" spans="1:5" x14ac:dyDescent="0.25">
      <c r="A984">
        <v>1013</v>
      </c>
      <c r="B984" s="3">
        <v>1</v>
      </c>
      <c r="C984" s="2">
        <v>2</v>
      </c>
    </row>
    <row r="985" spans="1:5" x14ac:dyDescent="0.25">
      <c r="A985">
        <v>1014</v>
      </c>
      <c r="B985" s="3">
        <v>1</v>
      </c>
      <c r="C985" s="2">
        <v>2</v>
      </c>
    </row>
    <row r="986" spans="1:5" x14ac:dyDescent="0.25">
      <c r="A986">
        <v>1015</v>
      </c>
      <c r="B986" s="3">
        <v>1</v>
      </c>
      <c r="C986" s="2">
        <v>2</v>
      </c>
    </row>
    <row r="987" spans="1:5" x14ac:dyDescent="0.25">
      <c r="A987">
        <v>1016</v>
      </c>
      <c r="B987" s="3">
        <v>1</v>
      </c>
      <c r="C987" s="2">
        <v>2</v>
      </c>
    </row>
    <row r="988" spans="1:5" x14ac:dyDescent="0.25">
      <c r="A988">
        <v>1017</v>
      </c>
      <c r="B988" s="3">
        <v>1</v>
      </c>
      <c r="C988" s="2">
        <v>2</v>
      </c>
    </row>
    <row r="989" spans="1:5" x14ac:dyDescent="0.25">
      <c r="A989">
        <v>1018</v>
      </c>
      <c r="D989" s="5">
        <v>3</v>
      </c>
    </row>
    <row r="990" spans="1:5" x14ac:dyDescent="0.25">
      <c r="A990">
        <v>1019</v>
      </c>
      <c r="D990" s="5">
        <v>3</v>
      </c>
      <c r="E990" s="4">
        <v>4</v>
      </c>
    </row>
    <row r="991" spans="1:5" x14ac:dyDescent="0.25">
      <c r="A991">
        <v>1020</v>
      </c>
      <c r="D991" s="5">
        <v>3</v>
      </c>
      <c r="E991" s="4">
        <v>4</v>
      </c>
    </row>
    <row r="992" spans="1:5" x14ac:dyDescent="0.25">
      <c r="A992">
        <v>1021</v>
      </c>
      <c r="D992" s="5">
        <v>3</v>
      </c>
      <c r="E992" s="4">
        <v>4</v>
      </c>
    </row>
    <row r="993" spans="1:5" x14ac:dyDescent="0.25">
      <c r="A993">
        <v>1022</v>
      </c>
      <c r="D993" s="5">
        <v>3</v>
      </c>
      <c r="E993" s="4">
        <v>4</v>
      </c>
    </row>
    <row r="994" spans="1:5" x14ac:dyDescent="0.25">
      <c r="A994">
        <v>1023</v>
      </c>
      <c r="D994" s="5">
        <v>3</v>
      </c>
      <c r="E994" s="4">
        <v>4</v>
      </c>
    </row>
    <row r="995" spans="1:5" x14ac:dyDescent="0.25">
      <c r="A995">
        <v>1024</v>
      </c>
      <c r="D995" s="5">
        <v>3</v>
      </c>
      <c r="E995" s="4">
        <v>4</v>
      </c>
    </row>
    <row r="996" spans="1:5" x14ac:dyDescent="0.25">
      <c r="A996">
        <v>1025</v>
      </c>
      <c r="D996" s="5">
        <v>3</v>
      </c>
      <c r="E996" s="4">
        <v>4</v>
      </c>
    </row>
    <row r="997" spans="1:5" x14ac:dyDescent="0.25">
      <c r="A997">
        <v>1026</v>
      </c>
      <c r="D997" s="5">
        <v>3</v>
      </c>
      <c r="E997" s="4">
        <v>4</v>
      </c>
    </row>
    <row r="998" spans="1:5" x14ac:dyDescent="0.25">
      <c r="A998">
        <v>1027</v>
      </c>
      <c r="D998" s="5">
        <v>3</v>
      </c>
      <c r="E998" s="4">
        <v>4</v>
      </c>
    </row>
    <row r="999" spans="1:5" x14ac:dyDescent="0.25">
      <c r="A999">
        <v>1028</v>
      </c>
      <c r="D999" s="5">
        <v>3</v>
      </c>
      <c r="E999" s="4">
        <v>4</v>
      </c>
    </row>
    <row r="1000" spans="1:5" x14ac:dyDescent="0.25">
      <c r="A1000">
        <v>1029</v>
      </c>
      <c r="E1000" s="4">
        <v>4</v>
      </c>
    </row>
    <row r="1001" spans="1:5" x14ac:dyDescent="0.25">
      <c r="A1001">
        <v>1030</v>
      </c>
    </row>
    <row r="1002" spans="1:5" x14ac:dyDescent="0.25">
      <c r="A1002">
        <v>1031</v>
      </c>
      <c r="B1002" s="3">
        <v>1</v>
      </c>
    </row>
    <row r="1003" spans="1:5" x14ac:dyDescent="0.25">
      <c r="A1003">
        <v>1032</v>
      </c>
      <c r="B1003" s="3">
        <v>1</v>
      </c>
    </row>
    <row r="1004" spans="1:5" x14ac:dyDescent="0.25">
      <c r="A1004">
        <v>1033</v>
      </c>
      <c r="B1004" s="3">
        <v>1</v>
      </c>
      <c r="C1004" s="2">
        <v>2</v>
      </c>
    </row>
    <row r="1005" spans="1:5" x14ac:dyDescent="0.25">
      <c r="A1005">
        <v>1034</v>
      </c>
      <c r="B1005" s="3">
        <v>1</v>
      </c>
      <c r="C1005" s="2">
        <v>2</v>
      </c>
    </row>
    <row r="1006" spans="1:5" x14ac:dyDescent="0.25">
      <c r="A1006">
        <v>1035</v>
      </c>
      <c r="B1006" s="3">
        <v>1</v>
      </c>
      <c r="C1006" s="2">
        <v>2</v>
      </c>
    </row>
    <row r="1007" spans="1:5" x14ac:dyDescent="0.25">
      <c r="A1007">
        <v>1036</v>
      </c>
      <c r="B1007" s="3">
        <v>1</v>
      </c>
      <c r="C1007" s="2">
        <v>2</v>
      </c>
    </row>
    <row r="1008" spans="1:5" x14ac:dyDescent="0.25">
      <c r="A1008">
        <v>1037</v>
      </c>
      <c r="B1008" s="3">
        <v>1</v>
      </c>
      <c r="C1008" s="2">
        <v>2</v>
      </c>
    </row>
    <row r="1009" spans="1:5" x14ac:dyDescent="0.25">
      <c r="A1009">
        <v>1038</v>
      </c>
      <c r="B1009" s="3">
        <v>1</v>
      </c>
      <c r="C1009" s="2">
        <v>2</v>
      </c>
    </row>
    <row r="1010" spans="1:5" x14ac:dyDescent="0.25">
      <c r="A1010">
        <v>1039</v>
      </c>
      <c r="B1010" s="3">
        <v>1</v>
      </c>
      <c r="C1010" s="2">
        <v>2</v>
      </c>
    </row>
    <row r="1011" spans="1:5" x14ac:dyDescent="0.25">
      <c r="A1011">
        <v>1040</v>
      </c>
      <c r="B1011" s="3">
        <v>1</v>
      </c>
      <c r="C1011" s="2">
        <v>2</v>
      </c>
    </row>
    <row r="1012" spans="1:5" x14ac:dyDescent="0.25">
      <c r="A1012">
        <v>1041</v>
      </c>
      <c r="C1012" s="2">
        <v>2</v>
      </c>
      <c r="D1012" s="5">
        <v>3</v>
      </c>
    </row>
    <row r="1013" spans="1:5" x14ac:dyDescent="0.25">
      <c r="A1013">
        <v>1042</v>
      </c>
      <c r="D1013" s="5">
        <v>3</v>
      </c>
      <c r="E1013" s="4">
        <v>4</v>
      </c>
    </row>
    <row r="1014" spans="1:5" x14ac:dyDescent="0.25">
      <c r="A1014">
        <v>1043</v>
      </c>
      <c r="D1014" s="5">
        <v>3</v>
      </c>
      <c r="E1014" s="4">
        <v>4</v>
      </c>
    </row>
    <row r="1015" spans="1:5" x14ac:dyDescent="0.25">
      <c r="A1015">
        <v>1044</v>
      </c>
      <c r="D1015" s="5">
        <v>3</v>
      </c>
      <c r="E1015" s="4">
        <v>4</v>
      </c>
    </row>
    <row r="1016" spans="1:5" x14ac:dyDescent="0.25">
      <c r="A1016">
        <v>1045</v>
      </c>
      <c r="D1016" s="5">
        <v>3</v>
      </c>
      <c r="E1016" s="4">
        <v>4</v>
      </c>
    </row>
    <row r="1017" spans="1:5" x14ac:dyDescent="0.25">
      <c r="A1017">
        <v>1046</v>
      </c>
      <c r="D1017" s="5">
        <v>3</v>
      </c>
      <c r="E1017" s="4">
        <v>4</v>
      </c>
    </row>
    <row r="1018" spans="1:5" x14ac:dyDescent="0.25">
      <c r="A1018">
        <v>1047</v>
      </c>
      <c r="D1018" s="5">
        <v>3</v>
      </c>
      <c r="E1018" s="4">
        <v>4</v>
      </c>
    </row>
    <row r="1019" spans="1:5" x14ac:dyDescent="0.25">
      <c r="A1019">
        <v>1048</v>
      </c>
      <c r="D1019" s="5">
        <v>3</v>
      </c>
      <c r="E1019" s="4">
        <v>4</v>
      </c>
    </row>
    <row r="1020" spans="1:5" x14ac:dyDescent="0.25">
      <c r="A1020">
        <v>1049</v>
      </c>
      <c r="D1020" s="5">
        <v>3</v>
      </c>
      <c r="E1020" s="4">
        <v>4</v>
      </c>
    </row>
    <row r="1021" spans="1:5" x14ac:dyDescent="0.25">
      <c r="A1021">
        <v>1050</v>
      </c>
      <c r="D1021" s="5">
        <v>3</v>
      </c>
      <c r="E1021" s="4">
        <v>4</v>
      </c>
    </row>
    <row r="1022" spans="1:5" x14ac:dyDescent="0.25">
      <c r="A1022">
        <v>1051</v>
      </c>
      <c r="E1022" s="4">
        <v>4</v>
      </c>
    </row>
    <row r="1023" spans="1:5" x14ac:dyDescent="0.25">
      <c r="A1023">
        <v>1052</v>
      </c>
      <c r="E1023" s="4">
        <v>4</v>
      </c>
    </row>
    <row r="1024" spans="1:5" x14ac:dyDescent="0.25">
      <c r="A1024">
        <v>1053</v>
      </c>
    </row>
    <row r="1025" spans="1:5" x14ac:dyDescent="0.25">
      <c r="A1025">
        <v>1054</v>
      </c>
    </row>
    <row r="1026" spans="1:5" x14ac:dyDescent="0.25">
      <c r="A1026">
        <v>1055</v>
      </c>
    </row>
    <row r="1027" spans="1:5" x14ac:dyDescent="0.25">
      <c r="A1027">
        <v>1056</v>
      </c>
    </row>
    <row r="1028" spans="1:5" x14ac:dyDescent="0.25">
      <c r="A1028">
        <v>1057</v>
      </c>
    </row>
    <row r="1029" spans="1:5" x14ac:dyDescent="0.25">
      <c r="A1029">
        <v>1058</v>
      </c>
      <c r="B1029" s="3">
        <v>1</v>
      </c>
    </row>
    <row r="1030" spans="1:5" x14ac:dyDescent="0.25">
      <c r="A1030">
        <v>1059</v>
      </c>
      <c r="B1030" s="3">
        <v>1</v>
      </c>
      <c r="C1030" s="2">
        <v>2</v>
      </c>
    </row>
    <row r="1031" spans="1:5" x14ac:dyDescent="0.25">
      <c r="A1031">
        <v>1060</v>
      </c>
      <c r="B1031" s="3">
        <v>1</v>
      </c>
      <c r="C1031" s="2">
        <v>2</v>
      </c>
    </row>
    <row r="1032" spans="1:5" x14ac:dyDescent="0.25">
      <c r="A1032">
        <v>1061</v>
      </c>
      <c r="B1032" s="3">
        <v>1</v>
      </c>
      <c r="C1032" s="2">
        <v>2</v>
      </c>
    </row>
    <row r="1033" spans="1:5" x14ac:dyDescent="0.25">
      <c r="A1033">
        <v>1062</v>
      </c>
      <c r="B1033" s="3">
        <v>1</v>
      </c>
      <c r="C1033" s="2">
        <v>2</v>
      </c>
    </row>
    <row r="1034" spans="1:5" x14ac:dyDescent="0.25">
      <c r="A1034">
        <v>1063</v>
      </c>
      <c r="B1034" s="3">
        <v>1</v>
      </c>
      <c r="C1034" s="2">
        <v>2</v>
      </c>
    </row>
    <row r="1035" spans="1:5" x14ac:dyDescent="0.25">
      <c r="A1035">
        <v>1064</v>
      </c>
      <c r="B1035" s="3">
        <v>1</v>
      </c>
      <c r="C1035" s="2">
        <v>2</v>
      </c>
    </row>
    <row r="1036" spans="1:5" x14ac:dyDescent="0.25">
      <c r="A1036">
        <v>1065</v>
      </c>
      <c r="B1036" s="3">
        <v>1</v>
      </c>
      <c r="C1036" s="2">
        <v>2</v>
      </c>
    </row>
    <row r="1037" spans="1:5" x14ac:dyDescent="0.25">
      <c r="A1037">
        <v>1066</v>
      </c>
      <c r="C1037" s="2">
        <v>2</v>
      </c>
    </row>
    <row r="1038" spans="1:5" x14ac:dyDescent="0.25">
      <c r="A1038">
        <v>1067</v>
      </c>
      <c r="D1038" s="5">
        <v>3</v>
      </c>
      <c r="E1038" s="4">
        <v>4</v>
      </c>
    </row>
    <row r="1039" spans="1:5" x14ac:dyDescent="0.25">
      <c r="A1039">
        <v>1068</v>
      </c>
      <c r="D1039" s="5">
        <v>3</v>
      </c>
      <c r="E1039" s="4">
        <v>4</v>
      </c>
    </row>
    <row r="1040" spans="1:5" x14ac:dyDescent="0.25">
      <c r="A1040">
        <v>1069</v>
      </c>
      <c r="D1040" s="5">
        <v>3</v>
      </c>
      <c r="E1040" s="4">
        <v>4</v>
      </c>
    </row>
    <row r="1041" spans="1:5" x14ac:dyDescent="0.25">
      <c r="A1041">
        <v>1070</v>
      </c>
      <c r="D1041" s="5">
        <v>3</v>
      </c>
      <c r="E1041" s="4">
        <v>4</v>
      </c>
    </row>
    <row r="1042" spans="1:5" x14ac:dyDescent="0.25">
      <c r="A1042">
        <v>1071</v>
      </c>
      <c r="D1042" s="5">
        <v>3</v>
      </c>
      <c r="E1042" s="4">
        <v>4</v>
      </c>
    </row>
    <row r="1043" spans="1:5" x14ac:dyDescent="0.25">
      <c r="A1043">
        <v>1072</v>
      </c>
      <c r="D1043" s="5">
        <v>3</v>
      </c>
      <c r="E1043" s="4">
        <v>4</v>
      </c>
    </row>
    <row r="1044" spans="1:5" x14ac:dyDescent="0.25">
      <c r="A1044">
        <v>1073</v>
      </c>
      <c r="D1044" s="5">
        <v>3</v>
      </c>
      <c r="E1044" s="4">
        <v>4</v>
      </c>
    </row>
    <row r="1045" spans="1:5" x14ac:dyDescent="0.25">
      <c r="A1045">
        <v>1074</v>
      </c>
      <c r="D1045" s="5">
        <v>3</v>
      </c>
      <c r="E1045" s="4">
        <v>4</v>
      </c>
    </row>
    <row r="1046" spans="1:5" x14ac:dyDescent="0.25">
      <c r="A1046">
        <v>1075</v>
      </c>
      <c r="D1046" s="5">
        <v>3</v>
      </c>
      <c r="E1046" s="4">
        <v>4</v>
      </c>
    </row>
    <row r="1047" spans="1:5" x14ac:dyDescent="0.25">
      <c r="A1047">
        <v>1076</v>
      </c>
      <c r="B1047" s="3">
        <v>1</v>
      </c>
      <c r="C1047" s="2">
        <v>2</v>
      </c>
      <c r="D1047" s="5">
        <v>3</v>
      </c>
      <c r="E1047" s="4">
        <v>4</v>
      </c>
    </row>
    <row r="1048" spans="1:5" x14ac:dyDescent="0.25">
      <c r="A1048">
        <v>1077</v>
      </c>
      <c r="B1048" s="3">
        <v>1</v>
      </c>
      <c r="C1048" s="2">
        <v>2</v>
      </c>
      <c r="D1048" s="5">
        <v>3</v>
      </c>
      <c r="E1048" s="4">
        <v>4</v>
      </c>
    </row>
    <row r="1049" spans="1:5" x14ac:dyDescent="0.25">
      <c r="A1049">
        <v>1078</v>
      </c>
      <c r="B1049" s="3">
        <v>1</v>
      </c>
      <c r="C1049" s="2">
        <v>2</v>
      </c>
    </row>
    <row r="1050" spans="1:5" x14ac:dyDescent="0.25">
      <c r="A1050">
        <v>1079</v>
      </c>
      <c r="B1050" s="3">
        <v>1</v>
      </c>
      <c r="C1050" s="2">
        <v>2</v>
      </c>
    </row>
    <row r="1051" spans="1:5" x14ac:dyDescent="0.25">
      <c r="A1051">
        <v>1080</v>
      </c>
      <c r="B1051" s="3">
        <v>1</v>
      </c>
      <c r="C1051" s="2">
        <v>2</v>
      </c>
    </row>
    <row r="1052" spans="1:5" x14ac:dyDescent="0.25">
      <c r="A1052">
        <v>1081</v>
      </c>
      <c r="B1052" s="3">
        <v>1</v>
      </c>
      <c r="C1052" s="2">
        <v>2</v>
      </c>
    </row>
    <row r="1053" spans="1:5" x14ac:dyDescent="0.25">
      <c r="A1053">
        <v>1082</v>
      </c>
      <c r="B1053" s="3">
        <v>1</v>
      </c>
      <c r="C1053" s="2">
        <v>2</v>
      </c>
    </row>
    <row r="1054" spans="1:5" x14ac:dyDescent="0.25">
      <c r="A1054">
        <v>1083</v>
      </c>
      <c r="B1054" s="3">
        <v>1</v>
      </c>
      <c r="C1054" s="2">
        <v>2</v>
      </c>
    </row>
    <row r="1055" spans="1:5" x14ac:dyDescent="0.25">
      <c r="A1055">
        <v>1084</v>
      </c>
      <c r="B1055" s="3">
        <v>1</v>
      </c>
      <c r="C1055" s="2">
        <v>2</v>
      </c>
    </row>
    <row r="1056" spans="1:5" x14ac:dyDescent="0.25">
      <c r="A1056">
        <v>1085</v>
      </c>
      <c r="B1056" s="3">
        <v>1</v>
      </c>
      <c r="C1056" s="2">
        <v>2</v>
      </c>
    </row>
    <row r="1057" spans="1:5" x14ac:dyDescent="0.25">
      <c r="A1057">
        <v>1086</v>
      </c>
      <c r="B1057" s="3">
        <v>1</v>
      </c>
      <c r="C1057" s="2">
        <v>2</v>
      </c>
    </row>
    <row r="1058" spans="1:5" x14ac:dyDescent="0.25">
      <c r="A1058">
        <v>1087</v>
      </c>
      <c r="B1058" s="3">
        <v>1</v>
      </c>
      <c r="C1058" s="2">
        <v>2</v>
      </c>
    </row>
    <row r="1059" spans="1:5" x14ac:dyDescent="0.25">
      <c r="A1059">
        <v>1088</v>
      </c>
      <c r="B1059" s="3">
        <v>1</v>
      </c>
      <c r="C1059" s="2">
        <v>2</v>
      </c>
    </row>
    <row r="1060" spans="1:5" x14ac:dyDescent="0.25">
      <c r="A1060">
        <v>1089</v>
      </c>
      <c r="C1060" s="2">
        <v>2</v>
      </c>
    </row>
    <row r="1061" spans="1:5" x14ac:dyDescent="0.25">
      <c r="A1061">
        <v>1090</v>
      </c>
    </row>
    <row r="1062" spans="1:5" x14ac:dyDescent="0.25">
      <c r="A1062">
        <v>1091</v>
      </c>
      <c r="D1062" s="5">
        <v>3</v>
      </c>
      <c r="E1062" s="4">
        <v>4</v>
      </c>
    </row>
    <row r="1063" spans="1:5" x14ac:dyDescent="0.25">
      <c r="A1063">
        <v>1092</v>
      </c>
      <c r="D1063" s="5">
        <v>3</v>
      </c>
      <c r="E1063" s="4">
        <v>4</v>
      </c>
    </row>
    <row r="1064" spans="1:5" x14ac:dyDescent="0.25">
      <c r="A1064">
        <v>1093</v>
      </c>
      <c r="D1064" s="5">
        <v>3</v>
      </c>
      <c r="E1064" s="4">
        <v>4</v>
      </c>
    </row>
    <row r="1065" spans="1:5" x14ac:dyDescent="0.25">
      <c r="A1065">
        <v>1094</v>
      </c>
      <c r="D1065" s="5">
        <v>3</v>
      </c>
      <c r="E1065" s="4">
        <v>4</v>
      </c>
    </row>
    <row r="1066" spans="1:5" x14ac:dyDescent="0.25">
      <c r="A1066">
        <v>1095</v>
      </c>
      <c r="D1066" s="5">
        <v>3</v>
      </c>
      <c r="E1066" s="4">
        <v>4</v>
      </c>
    </row>
    <row r="1067" spans="1:5" x14ac:dyDescent="0.25">
      <c r="A1067">
        <v>1096</v>
      </c>
      <c r="D1067" s="5">
        <v>3</v>
      </c>
      <c r="E1067" s="4">
        <v>4</v>
      </c>
    </row>
    <row r="1068" spans="1:5" x14ac:dyDescent="0.25">
      <c r="A1068">
        <v>1097</v>
      </c>
      <c r="D1068" s="5">
        <v>3</v>
      </c>
      <c r="E1068" s="4">
        <v>4</v>
      </c>
    </row>
    <row r="1069" spans="1:5" x14ac:dyDescent="0.25">
      <c r="A1069">
        <v>1098</v>
      </c>
      <c r="D1069" s="5">
        <v>3</v>
      </c>
      <c r="E1069" s="4">
        <v>4</v>
      </c>
    </row>
    <row r="1070" spans="1:5" x14ac:dyDescent="0.25">
      <c r="A1070">
        <v>1099</v>
      </c>
      <c r="D1070" s="5">
        <v>3</v>
      </c>
      <c r="E1070" s="4">
        <v>4</v>
      </c>
    </row>
    <row r="1071" spans="1:5" x14ac:dyDescent="0.25">
      <c r="A1071">
        <v>1100</v>
      </c>
      <c r="D1071" s="5">
        <v>3</v>
      </c>
      <c r="E1071" s="4">
        <v>4</v>
      </c>
    </row>
    <row r="1072" spans="1:5" x14ac:dyDescent="0.25">
      <c r="A1072">
        <v>1101</v>
      </c>
      <c r="B1072" s="3">
        <v>1</v>
      </c>
      <c r="D1072" s="5">
        <v>3</v>
      </c>
      <c r="E1072" s="4">
        <v>4</v>
      </c>
    </row>
    <row r="1073" spans="1:5" x14ac:dyDescent="0.25">
      <c r="A1073">
        <v>1102</v>
      </c>
      <c r="B1073" s="3">
        <v>1</v>
      </c>
      <c r="D1073" s="5">
        <v>3</v>
      </c>
      <c r="E1073" s="4">
        <v>4</v>
      </c>
    </row>
    <row r="1074" spans="1:5" x14ac:dyDescent="0.25">
      <c r="A1074">
        <v>1103</v>
      </c>
      <c r="B1074" s="3">
        <v>1</v>
      </c>
      <c r="E1074" s="4">
        <v>4</v>
      </c>
    </row>
    <row r="1075" spans="1:5" x14ac:dyDescent="0.25">
      <c r="A1075">
        <v>1104</v>
      </c>
      <c r="B1075" s="3">
        <v>1</v>
      </c>
      <c r="E1075" s="4">
        <v>4</v>
      </c>
    </row>
    <row r="1076" spans="1:5" x14ac:dyDescent="0.25">
      <c r="A1076">
        <v>1105</v>
      </c>
      <c r="B1076" s="3">
        <v>1</v>
      </c>
      <c r="E1076" s="4">
        <v>4</v>
      </c>
    </row>
    <row r="1077" spans="1:5" x14ac:dyDescent="0.25">
      <c r="A1077">
        <v>1106</v>
      </c>
      <c r="B1077" s="3">
        <v>1</v>
      </c>
    </row>
    <row r="1078" spans="1:5" x14ac:dyDescent="0.25">
      <c r="A1078">
        <v>1107</v>
      </c>
      <c r="B1078" s="3">
        <v>1</v>
      </c>
    </row>
    <row r="1079" spans="1:5" x14ac:dyDescent="0.25">
      <c r="A1079">
        <v>1108</v>
      </c>
      <c r="B1079" s="3">
        <v>1</v>
      </c>
    </row>
    <row r="1080" spans="1:5" x14ac:dyDescent="0.25">
      <c r="A1080">
        <v>1109</v>
      </c>
      <c r="B1080" s="3">
        <v>1</v>
      </c>
      <c r="C1080" s="2">
        <v>2</v>
      </c>
    </row>
    <row r="1081" spans="1:5" x14ac:dyDescent="0.25">
      <c r="A1081">
        <v>1110</v>
      </c>
      <c r="B1081" s="3">
        <v>1</v>
      </c>
      <c r="C1081" s="2">
        <v>2</v>
      </c>
    </row>
    <row r="1082" spans="1:5" x14ac:dyDescent="0.25">
      <c r="A1082">
        <v>1111</v>
      </c>
      <c r="B1082" s="3">
        <v>1</v>
      </c>
      <c r="C1082" s="2">
        <v>2</v>
      </c>
    </row>
    <row r="1083" spans="1:5" x14ac:dyDescent="0.25">
      <c r="A1083">
        <v>1112</v>
      </c>
      <c r="C1083" s="2">
        <v>2</v>
      </c>
    </row>
    <row r="1084" spans="1:5" x14ac:dyDescent="0.25">
      <c r="A1084">
        <v>1113</v>
      </c>
      <c r="C1084" s="2">
        <v>2</v>
      </c>
    </row>
    <row r="1085" spans="1:5" x14ac:dyDescent="0.25">
      <c r="A1085">
        <v>1114</v>
      </c>
      <c r="C1085" s="2">
        <v>2</v>
      </c>
      <c r="D1085" s="5">
        <v>3</v>
      </c>
    </row>
    <row r="1086" spans="1:5" x14ac:dyDescent="0.25">
      <c r="A1086">
        <v>1115</v>
      </c>
      <c r="C1086" s="2">
        <v>2</v>
      </c>
      <c r="D1086" s="5">
        <v>3</v>
      </c>
    </row>
    <row r="1087" spans="1:5" x14ac:dyDescent="0.25">
      <c r="A1087">
        <v>1116</v>
      </c>
      <c r="C1087" s="2">
        <v>2</v>
      </c>
      <c r="D1087" s="5">
        <v>3</v>
      </c>
    </row>
    <row r="1088" spans="1:5" x14ac:dyDescent="0.25">
      <c r="A1088">
        <v>1117</v>
      </c>
      <c r="C1088" s="2">
        <v>2</v>
      </c>
      <c r="D1088" s="5">
        <v>3</v>
      </c>
    </row>
    <row r="1089" spans="1:5" x14ac:dyDescent="0.25">
      <c r="A1089">
        <v>1118</v>
      </c>
      <c r="D1089" s="5">
        <v>3</v>
      </c>
      <c r="E1089" s="4">
        <v>4</v>
      </c>
    </row>
    <row r="1090" spans="1:5" x14ac:dyDescent="0.25">
      <c r="A1090">
        <v>1119</v>
      </c>
      <c r="D1090" s="5">
        <v>3</v>
      </c>
      <c r="E1090" s="4">
        <v>4</v>
      </c>
    </row>
    <row r="1091" spans="1:5" x14ac:dyDescent="0.25">
      <c r="A1091">
        <v>1120</v>
      </c>
      <c r="D1091" s="5">
        <v>3</v>
      </c>
      <c r="E1091" s="4">
        <v>4</v>
      </c>
    </row>
    <row r="1092" spans="1:5" x14ac:dyDescent="0.25">
      <c r="A1092">
        <v>1121</v>
      </c>
      <c r="D1092" s="5">
        <v>3</v>
      </c>
      <c r="E1092" s="4">
        <v>4</v>
      </c>
    </row>
    <row r="1093" spans="1:5" x14ac:dyDescent="0.25">
      <c r="A1093">
        <v>1122</v>
      </c>
      <c r="D1093" s="5">
        <v>3</v>
      </c>
      <c r="E1093" s="4">
        <v>4</v>
      </c>
    </row>
    <row r="1094" spans="1:5" x14ac:dyDescent="0.25">
      <c r="A1094">
        <v>1123</v>
      </c>
      <c r="D1094" s="5">
        <v>3</v>
      </c>
      <c r="E1094" s="4">
        <v>4</v>
      </c>
    </row>
    <row r="1095" spans="1:5" x14ac:dyDescent="0.25">
      <c r="A1095">
        <v>1124</v>
      </c>
      <c r="D1095" s="5">
        <v>3</v>
      </c>
      <c r="E1095" s="4">
        <v>4</v>
      </c>
    </row>
    <row r="1096" spans="1:5" x14ac:dyDescent="0.25">
      <c r="A1096">
        <v>1125</v>
      </c>
      <c r="D1096" s="5">
        <v>3</v>
      </c>
      <c r="E1096" s="4">
        <v>4</v>
      </c>
    </row>
    <row r="1097" spans="1:5" x14ac:dyDescent="0.25">
      <c r="A1097">
        <v>1126</v>
      </c>
      <c r="E1097" s="4">
        <v>4</v>
      </c>
    </row>
    <row r="1098" spans="1:5" x14ac:dyDescent="0.25">
      <c r="A1098">
        <v>1127</v>
      </c>
      <c r="B1098" s="3">
        <v>1</v>
      </c>
      <c r="E1098" s="4">
        <v>4</v>
      </c>
    </row>
    <row r="1099" spans="1:5" x14ac:dyDescent="0.25">
      <c r="A1099">
        <v>1128</v>
      </c>
      <c r="B1099" s="3">
        <v>1</v>
      </c>
      <c r="E1099" s="4">
        <v>4</v>
      </c>
    </row>
    <row r="1100" spans="1:5" x14ac:dyDescent="0.25">
      <c r="A1100">
        <v>1129</v>
      </c>
      <c r="B1100" s="3">
        <v>1</v>
      </c>
    </row>
    <row r="1101" spans="1:5" x14ac:dyDescent="0.25">
      <c r="A1101">
        <v>1130</v>
      </c>
      <c r="B1101" s="3">
        <v>1</v>
      </c>
    </row>
    <row r="1102" spans="1:5" x14ac:dyDescent="0.25">
      <c r="A1102">
        <v>1131</v>
      </c>
      <c r="B1102" s="3">
        <v>1</v>
      </c>
    </row>
    <row r="1103" spans="1:5" x14ac:dyDescent="0.25">
      <c r="A1103">
        <v>1132</v>
      </c>
      <c r="B1103" s="3">
        <v>1</v>
      </c>
      <c r="C1103" s="2">
        <v>2</v>
      </c>
    </row>
    <row r="1104" spans="1:5" x14ac:dyDescent="0.25">
      <c r="A1104">
        <v>1133</v>
      </c>
      <c r="B1104" s="3">
        <v>1</v>
      </c>
      <c r="C1104" s="2">
        <v>2</v>
      </c>
    </row>
    <row r="1105" spans="1:5" x14ac:dyDescent="0.25">
      <c r="A1105">
        <v>1134</v>
      </c>
      <c r="B1105" s="3">
        <v>1</v>
      </c>
      <c r="C1105" s="2">
        <v>2</v>
      </c>
    </row>
    <row r="1106" spans="1:5" x14ac:dyDescent="0.25">
      <c r="A1106">
        <v>1135</v>
      </c>
      <c r="B1106" s="3">
        <v>1</v>
      </c>
      <c r="C1106" s="2">
        <v>2</v>
      </c>
    </row>
    <row r="1107" spans="1:5" x14ac:dyDescent="0.25">
      <c r="A1107">
        <v>1136</v>
      </c>
      <c r="B1107" s="3">
        <v>1</v>
      </c>
      <c r="C1107" s="2">
        <v>2</v>
      </c>
    </row>
    <row r="1108" spans="1:5" x14ac:dyDescent="0.25">
      <c r="A1108">
        <v>1137</v>
      </c>
      <c r="B1108" s="3">
        <v>1</v>
      </c>
      <c r="C1108" s="2">
        <v>2</v>
      </c>
    </row>
    <row r="1109" spans="1:5" x14ac:dyDescent="0.25">
      <c r="A1109">
        <v>1138</v>
      </c>
      <c r="C1109" s="2">
        <v>2</v>
      </c>
    </row>
    <row r="1110" spans="1:5" x14ac:dyDescent="0.25">
      <c r="A1110">
        <v>1139</v>
      </c>
      <c r="C1110" s="2">
        <v>2</v>
      </c>
    </row>
    <row r="1111" spans="1:5" x14ac:dyDescent="0.25">
      <c r="A1111">
        <v>1140</v>
      </c>
      <c r="C1111" s="2">
        <v>2</v>
      </c>
      <c r="D1111" s="5">
        <v>3</v>
      </c>
    </row>
    <row r="1112" spans="1:5" x14ac:dyDescent="0.25">
      <c r="A1112">
        <v>1141</v>
      </c>
      <c r="C1112" s="2">
        <v>2</v>
      </c>
      <c r="D1112" s="5">
        <v>3</v>
      </c>
    </row>
    <row r="1113" spans="1:5" x14ac:dyDescent="0.25">
      <c r="A1113">
        <v>1142</v>
      </c>
      <c r="D1113" s="5">
        <v>3</v>
      </c>
    </row>
    <row r="1114" spans="1:5" x14ac:dyDescent="0.25">
      <c r="A1114">
        <v>1143</v>
      </c>
      <c r="D1114" s="5">
        <v>3</v>
      </c>
      <c r="E1114" s="4">
        <v>4</v>
      </c>
    </row>
    <row r="1115" spans="1:5" x14ac:dyDescent="0.25">
      <c r="A1115">
        <v>1144</v>
      </c>
      <c r="D1115" s="5">
        <v>3</v>
      </c>
      <c r="E1115" s="4">
        <v>4</v>
      </c>
    </row>
    <row r="1116" spans="1:5" x14ac:dyDescent="0.25">
      <c r="A1116">
        <v>1145</v>
      </c>
      <c r="D1116" s="5">
        <v>3</v>
      </c>
      <c r="E1116" s="4">
        <v>4</v>
      </c>
    </row>
    <row r="1117" spans="1:5" x14ac:dyDescent="0.25">
      <c r="A1117">
        <v>1146</v>
      </c>
      <c r="D1117" s="5">
        <v>3</v>
      </c>
      <c r="E1117" s="4">
        <v>4</v>
      </c>
    </row>
    <row r="1118" spans="1:5" x14ac:dyDescent="0.25">
      <c r="A1118">
        <v>1147</v>
      </c>
      <c r="B1118" s="3">
        <v>1</v>
      </c>
      <c r="D1118" s="5">
        <v>3</v>
      </c>
      <c r="E1118" s="4">
        <v>4</v>
      </c>
    </row>
    <row r="1119" spans="1:5" x14ac:dyDescent="0.25">
      <c r="A1119">
        <v>1148</v>
      </c>
      <c r="B1119" s="3">
        <v>1</v>
      </c>
      <c r="D1119" s="5">
        <v>3</v>
      </c>
      <c r="E1119" s="4">
        <v>4</v>
      </c>
    </row>
    <row r="1120" spans="1:5" x14ac:dyDescent="0.25">
      <c r="A1120">
        <v>1149</v>
      </c>
      <c r="B1120" s="3">
        <v>1</v>
      </c>
      <c r="D1120" s="5">
        <v>3</v>
      </c>
      <c r="E1120" s="4">
        <v>4</v>
      </c>
    </row>
    <row r="1121" spans="1:6" x14ac:dyDescent="0.25">
      <c r="A1121">
        <v>1150</v>
      </c>
      <c r="B1121" s="3">
        <v>1</v>
      </c>
      <c r="D1121" s="5">
        <v>3</v>
      </c>
      <c r="E1121" s="4">
        <v>4</v>
      </c>
    </row>
    <row r="1122" spans="1:6" x14ac:dyDescent="0.25">
      <c r="A1122">
        <v>1151</v>
      </c>
      <c r="B1122" s="3">
        <v>1</v>
      </c>
      <c r="D1122" s="5">
        <v>3</v>
      </c>
      <c r="E1122" s="4">
        <v>4</v>
      </c>
    </row>
    <row r="1123" spans="1:6" x14ac:dyDescent="0.25">
      <c r="A1123">
        <v>1152</v>
      </c>
      <c r="B1123" s="3">
        <v>1</v>
      </c>
      <c r="D1123" s="5">
        <v>3</v>
      </c>
      <c r="E1123" s="4">
        <v>4</v>
      </c>
    </row>
    <row r="1124" spans="1:6" x14ac:dyDescent="0.25">
      <c r="A1124">
        <v>1153</v>
      </c>
      <c r="B1124" s="3">
        <v>1</v>
      </c>
      <c r="D1124" s="5">
        <v>3</v>
      </c>
      <c r="E1124" s="4">
        <v>4</v>
      </c>
    </row>
    <row r="1125" spans="1:6" x14ac:dyDescent="0.25">
      <c r="A1125">
        <v>1154</v>
      </c>
      <c r="B1125" s="3">
        <v>1</v>
      </c>
      <c r="D1125" s="5">
        <v>3</v>
      </c>
      <c r="E1125" s="4">
        <v>4</v>
      </c>
    </row>
    <row r="1126" spans="1:6" x14ac:dyDescent="0.25">
      <c r="A1126">
        <v>1155</v>
      </c>
      <c r="B1126" s="3">
        <v>1</v>
      </c>
      <c r="E1126" s="4">
        <v>4</v>
      </c>
    </row>
    <row r="1127" spans="1:6" x14ac:dyDescent="0.25">
      <c r="A1127">
        <v>1156</v>
      </c>
      <c r="B1127" s="3">
        <v>1</v>
      </c>
      <c r="C1127" s="2">
        <v>2</v>
      </c>
      <c r="E1127" s="4">
        <v>4</v>
      </c>
    </row>
    <row r="1128" spans="1:6" x14ac:dyDescent="0.25">
      <c r="A1128">
        <v>1157</v>
      </c>
      <c r="B1128" s="3">
        <v>1</v>
      </c>
      <c r="C1128" s="2">
        <v>2</v>
      </c>
      <c r="E1128" s="4">
        <v>4</v>
      </c>
    </row>
    <row r="1129" spans="1:6" x14ac:dyDescent="0.25">
      <c r="A1129">
        <v>1158</v>
      </c>
      <c r="B1129" s="3">
        <v>1</v>
      </c>
      <c r="C1129" s="2">
        <v>2</v>
      </c>
    </row>
    <row r="1130" spans="1:6" x14ac:dyDescent="0.25">
      <c r="A1130">
        <v>1159</v>
      </c>
      <c r="B1130" s="3">
        <v>1</v>
      </c>
      <c r="C1130" s="2">
        <v>2</v>
      </c>
      <c r="F113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2025-07-09T20:23:39Z</dcterms:created>
  <dcterms:modified xsi:type="dcterms:W3CDTF">2025-07-09T20:34:54Z</dcterms:modified>
</cp:coreProperties>
</file>